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O:\Lidz_neparedz_gadijumiem\2020\koronoviruss\avanss_aug-sept\"/>
    </mc:Choice>
  </mc:AlternateContent>
  <xr:revisionPtr revIDLastSave="0" documentId="13_ncr:1_{F28A1DC7-DA14-4CB5-A6D2-8C966C6C79F2}" xr6:coauthVersionLast="46" xr6:coauthVersionMax="46" xr10:uidLastSave="{00000000-0000-0000-0000-000000000000}"/>
  <bookViews>
    <workbookView xWindow="-120" yWindow="-120" windowWidth="29040" windowHeight="15990" tabRatio="832" activeTab="4" xr2:uid="{00000000-000D-0000-FFFF-FFFF00000000}"/>
  </bookViews>
  <sheets>
    <sheet name="Kopsavilkums" sheetId="1" r:id="rId1"/>
    <sheet name="SAVA" sheetId="82" r:id="rId2"/>
    <sheet name="SAVA_nov" sheetId="94" r:id="rId3"/>
    <sheet name="IAL 60160_60161" sheetId="86" r:id="rId4"/>
    <sheet name="M19" sheetId="88" r:id="rId5"/>
    <sheet name="zobārstniecība" sheetId="89" r:id="rId6"/>
    <sheet name="manip.47267" sheetId="90" r:id="rId7"/>
    <sheet name="RAKUS_manip" sheetId="98" r:id="rId8"/>
    <sheet name="IAL" sheetId="95" r:id="rId9"/>
    <sheet name="IAL_nov" sheetId="96" r:id="rId10"/>
    <sheet name="IAL_okt_korekc" sheetId="101" r:id="rId11"/>
    <sheet name="Bar_transp" sheetId="71" r:id="rId12"/>
    <sheet name="Bar_transp_okt" sheetId="103" r:id="rId13"/>
    <sheet name="Bar_transp_sept" sheetId="104" r:id="rId14"/>
    <sheet name="Bar_transp_nov" sheetId="99" r:id="rId15"/>
    <sheet name="Bar_transp_korek" sheetId="107" r:id="rId16"/>
    <sheet name="Transp_uz_dzivesv" sheetId="72" r:id="rId17"/>
    <sheet name="Transp_uz dzivesv_sept" sheetId="105" r:id="rId18"/>
    <sheet name="Transports_uz_dzivesv_nov" sheetId="100" r:id="rId19"/>
    <sheet name="Transp_uz dzivesv_okt" sheetId="108" r:id="rId20"/>
    <sheet name="Transp_uz_dzivesv_korekc" sheetId="106" r:id="rId21"/>
    <sheet name="Transp_rek" sheetId="73" r:id="rId22"/>
    <sheet name="Transp_rek_nov" sheetId="102" r:id="rId23"/>
    <sheet name="laborat+antivielu testi" sheetId="121" r:id="rId24"/>
    <sheet name="telefonl_8303" sheetId="92" r:id="rId25"/>
    <sheet name="Latvijas pasts" sheetId="57" r:id="rId26"/>
    <sheet name="Dziedn_lab_IAL" sheetId="58" r:id="rId27"/>
    <sheet name="Dziedn_paraug_nems" sheetId="59" r:id="rId28"/>
    <sheet name="Dziedn_paraug_nems_nov" sheetId="112" r:id="rId29"/>
    <sheet name="Dziedn _paraug_pan_okt_korekc" sheetId="114" r:id="rId30"/>
    <sheet name="Dziedn_lab_okt_korekcija" sheetId="113" r:id="rId31"/>
    <sheet name="BIOR_lab_IAL" sheetId="60" r:id="rId32"/>
    <sheet name="BIOR_lab_IAL_nov" sheetId="110" r:id="rId33"/>
    <sheet name="BIOR_paraug_pan" sheetId="61" r:id="rId34"/>
    <sheet name="BIOR_paraug_pan_nov" sheetId="111" r:id="rId35"/>
    <sheet name="NMS_paraug_p" sheetId="62" r:id="rId36"/>
    <sheet name="NMS_dzivesv_IAL" sheetId="93" r:id="rId37"/>
    <sheet name="CL_IAL" sheetId="63" r:id="rId38"/>
    <sheet name="CL_paraug_p" sheetId="64" r:id="rId39"/>
    <sheet name="CL_dzivesv_IAL" sheetId="75" r:id="rId40"/>
    <sheet name="CL_dzivesv_IAL_nov" sheetId="76" r:id="rId41"/>
    <sheet name="CL_dzivesv_IAL_okt" sheetId="77" r:id="rId42"/>
    <sheet name="RefLab_barotnes_nov" sheetId="67" r:id="rId43"/>
    <sheet name="RefLab_Barotnes_Dec" sheetId="69" r:id="rId44"/>
    <sheet name="NMPD" sheetId="120" r:id="rId45"/>
  </sheets>
  <externalReferences>
    <externalReference r:id="rId46"/>
    <externalReference r:id="rId47"/>
    <externalReference r:id="rId48"/>
  </externalReferences>
  <definedNames>
    <definedName name="_xlnm._FilterDatabase" localSheetId="3" hidden="1">'IAL 60160_60161'!$A$4:$J$27</definedName>
    <definedName name="_xlnm._FilterDatabase" localSheetId="6" hidden="1">manip.47267!$A$3:$F$3</definedName>
    <definedName name="_xlnm._FilterDatabase" localSheetId="1" hidden="1">SAVA!$A$4:$J$2075</definedName>
    <definedName name="_xlnm._FilterDatabase" localSheetId="5" hidden="1">zobārstniecība!$A$5:$K$235</definedName>
    <definedName name="Recover">[1]Macro1!$A$99</definedName>
    <definedName name="TableName">"Dummy"</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88" l="1"/>
  <c r="I6" i="88" s="1"/>
  <c r="I9" i="88"/>
  <c r="I10" i="88"/>
  <c r="I11" i="88"/>
  <c r="I12" i="88"/>
  <c r="I13" i="88"/>
  <c r="I14" i="88"/>
  <c r="I15" i="88"/>
  <c r="I16" i="88"/>
  <c r="I17" i="88"/>
  <c r="I18" i="88"/>
  <c r="I19" i="88"/>
  <c r="I20" i="88"/>
  <c r="I21" i="88"/>
  <c r="I22" i="88"/>
  <c r="I23" i="88"/>
  <c r="I24" i="88"/>
  <c r="I25" i="88"/>
  <c r="I26" i="88"/>
  <c r="I27" i="88"/>
  <c r="I28" i="88"/>
  <c r="I29" i="88"/>
  <c r="I30" i="88"/>
  <c r="I31" i="88"/>
  <c r="I32" i="88"/>
  <c r="I7" i="88"/>
  <c r="H6" i="88"/>
  <c r="H14" i="88"/>
  <c r="H31" i="88"/>
  <c r="I7" i="1"/>
  <c r="I93" i="1"/>
  <c r="H8" i="1"/>
  <c r="H7" i="1" l="1"/>
  <c r="H93" i="1"/>
  <c r="B93" i="1"/>
  <c r="C77" i="1" l="1"/>
  <c r="F8" i="1" l="1"/>
  <c r="B77" i="1" l="1"/>
  <c r="F77" i="1" s="1"/>
  <c r="F57" i="1" s="1"/>
  <c r="F44" i="1" s="1"/>
  <c r="F7" i="1" s="1"/>
  <c r="E57" i="1" l="1"/>
  <c r="E44" i="1" s="1"/>
  <c r="D44" i="1"/>
  <c r="E8" i="1" l="1"/>
  <c r="E7" i="1" s="1"/>
  <c r="D12" i="1"/>
  <c r="D11" i="1"/>
  <c r="D8" i="1" l="1"/>
  <c r="D7" i="1" s="1"/>
  <c r="C12" i="1"/>
  <c r="C11" i="1"/>
  <c r="C17" i="1"/>
  <c r="C19" i="1"/>
  <c r="C18" i="1"/>
  <c r="N10" i="98" l="1"/>
  <c r="B24" i="1" l="1"/>
  <c r="J43" i="1"/>
  <c r="K18" i="98" l="1"/>
  <c r="H18" i="98"/>
  <c r="E18" i="98"/>
  <c r="L18" i="98" s="1"/>
  <c r="H46" i="1" l="1"/>
  <c r="F30" i="121" l="1"/>
  <c r="J32" i="121"/>
  <c r="J30" i="121"/>
  <c r="H56" i="1"/>
  <c r="H67" i="1" l="1"/>
  <c r="H66" i="1"/>
  <c r="H65" i="1"/>
  <c r="H73" i="1"/>
  <c r="H71" i="1"/>
  <c r="H72" i="1"/>
  <c r="H69" i="1"/>
  <c r="H61" i="1"/>
  <c r="H55" i="1"/>
  <c r="H53" i="1"/>
  <c r="H47" i="1"/>
  <c r="G197" i="120" l="1"/>
  <c r="I196" i="120"/>
  <c r="K196" i="120" s="1"/>
  <c r="I195" i="120"/>
  <c r="K195" i="120" s="1"/>
  <c r="I193" i="120"/>
  <c r="K193" i="120" s="1"/>
  <c r="I192" i="120"/>
  <c r="K192" i="120" s="1"/>
  <c r="I190" i="120"/>
  <c r="K190" i="120" s="1"/>
  <c r="I188" i="120"/>
  <c r="K188" i="120" s="1"/>
  <c r="I187" i="120"/>
  <c r="K187" i="120" s="1"/>
  <c r="I186" i="120"/>
  <c r="K186" i="120" s="1"/>
  <c r="I185" i="120"/>
  <c r="K185" i="120" s="1"/>
  <c r="I183" i="120"/>
  <c r="K183" i="120" s="1"/>
  <c r="I182" i="120"/>
  <c r="K182" i="120" s="1"/>
  <c r="I181" i="120"/>
  <c r="K181" i="120" s="1"/>
  <c r="I180" i="120"/>
  <c r="K180" i="120" s="1"/>
  <c r="I179" i="120"/>
  <c r="K179" i="120" s="1"/>
  <c r="I173" i="120"/>
  <c r="K173" i="120" s="1"/>
  <c r="I172" i="120"/>
  <c r="K172" i="120" s="1"/>
  <c r="I171" i="120"/>
  <c r="K171" i="120" s="1"/>
  <c r="I170" i="120"/>
  <c r="K170" i="120" s="1"/>
  <c r="I169" i="120"/>
  <c r="K169" i="120" s="1"/>
  <c r="I168" i="120"/>
  <c r="K168" i="120" s="1"/>
  <c r="I167" i="120"/>
  <c r="K167" i="120" s="1"/>
  <c r="I166" i="120"/>
  <c r="K166" i="120" s="1"/>
  <c r="I165" i="120"/>
  <c r="K165" i="120" s="1"/>
  <c r="I164" i="120"/>
  <c r="K164" i="120" s="1"/>
  <c r="I163" i="120"/>
  <c r="K163" i="120" s="1"/>
  <c r="I162" i="120"/>
  <c r="K162" i="120" s="1"/>
  <c r="I161" i="120"/>
  <c r="K161" i="120" s="1"/>
  <c r="I160" i="120"/>
  <c r="K160" i="120" s="1"/>
  <c r="I159" i="120"/>
  <c r="K159" i="120" s="1"/>
  <c r="I158" i="120"/>
  <c r="K158" i="120" s="1"/>
  <c r="I157" i="120"/>
  <c r="K157" i="120" s="1"/>
  <c r="I156" i="120"/>
  <c r="K156" i="120" s="1"/>
  <c r="I155" i="120"/>
  <c r="K155" i="120" s="1"/>
  <c r="I154" i="120"/>
  <c r="K154" i="120" s="1"/>
  <c r="I153" i="120"/>
  <c r="K153" i="120" s="1"/>
  <c r="I152" i="120"/>
  <c r="K152" i="120" s="1"/>
  <c r="I151" i="120"/>
  <c r="K151" i="120" s="1"/>
  <c r="I150" i="120"/>
  <c r="K150" i="120" s="1"/>
  <c r="I149" i="120"/>
  <c r="K149" i="120" s="1"/>
  <c r="I148" i="120"/>
  <c r="K148" i="120" s="1"/>
  <c r="I147" i="120"/>
  <c r="K147" i="120" s="1"/>
  <c r="I146" i="120"/>
  <c r="K146" i="120" s="1"/>
  <c r="I145" i="120"/>
  <c r="K145" i="120" s="1"/>
  <c r="I144" i="120"/>
  <c r="K144" i="120" s="1"/>
  <c r="I143" i="120"/>
  <c r="K143" i="120" s="1"/>
  <c r="I142" i="120"/>
  <c r="K142" i="120" s="1"/>
  <c r="I141" i="120"/>
  <c r="K141" i="120" s="1"/>
  <c r="I140" i="120"/>
  <c r="K140" i="120" s="1"/>
  <c r="I139" i="120"/>
  <c r="K139" i="120" s="1"/>
  <c r="I138" i="120"/>
  <c r="K138" i="120" s="1"/>
  <c r="I137" i="120"/>
  <c r="K137" i="120" s="1"/>
  <c r="I136" i="120"/>
  <c r="K136" i="120" s="1"/>
  <c r="I135" i="120"/>
  <c r="K135" i="120" s="1"/>
  <c r="I134" i="120"/>
  <c r="K134" i="120" s="1"/>
  <c r="I133" i="120"/>
  <c r="K133" i="120" s="1"/>
  <c r="I132" i="120"/>
  <c r="K132" i="120" s="1"/>
  <c r="I131" i="120"/>
  <c r="K131" i="120" s="1"/>
  <c r="I130" i="120"/>
  <c r="K130" i="120" s="1"/>
  <c r="I129" i="120"/>
  <c r="K129" i="120" s="1"/>
  <c r="I128" i="120"/>
  <c r="K128" i="120" s="1"/>
  <c r="I127" i="120"/>
  <c r="K127" i="120" s="1"/>
  <c r="I126" i="120"/>
  <c r="K126" i="120" s="1"/>
  <c r="I125" i="120"/>
  <c r="K125" i="120" s="1"/>
  <c r="I124" i="120"/>
  <c r="K124" i="120" s="1"/>
  <c r="I123" i="120"/>
  <c r="K123" i="120" s="1"/>
  <c r="I122" i="120"/>
  <c r="K122" i="120" s="1"/>
  <c r="I121" i="120"/>
  <c r="K121" i="120" s="1"/>
  <c r="I120" i="120"/>
  <c r="K120" i="120" s="1"/>
  <c r="I119" i="120"/>
  <c r="K119" i="120" s="1"/>
  <c r="I118" i="120"/>
  <c r="K118" i="120" s="1"/>
  <c r="I117" i="120"/>
  <c r="K117" i="120" s="1"/>
  <c r="I116" i="120"/>
  <c r="K116" i="120" s="1"/>
  <c r="I115" i="120"/>
  <c r="K115" i="120" s="1"/>
  <c r="I114" i="120"/>
  <c r="K114" i="120" s="1"/>
  <c r="I113" i="120"/>
  <c r="K113" i="120" s="1"/>
  <c r="I112" i="120"/>
  <c r="K112" i="120" s="1"/>
  <c r="I111" i="120"/>
  <c r="K111" i="120" s="1"/>
  <c r="I110" i="120"/>
  <c r="K110" i="120" s="1"/>
  <c r="I109" i="120"/>
  <c r="K109" i="120" s="1"/>
  <c r="I108" i="120"/>
  <c r="K108" i="120" s="1"/>
  <c r="I107" i="120"/>
  <c r="K107" i="120" s="1"/>
  <c r="I106" i="120"/>
  <c r="K106" i="120" s="1"/>
  <c r="I105" i="120"/>
  <c r="K105" i="120" s="1"/>
  <c r="I104" i="120"/>
  <c r="K104" i="120" s="1"/>
  <c r="I103" i="120"/>
  <c r="K103" i="120" s="1"/>
  <c r="I102" i="120"/>
  <c r="K102" i="120" s="1"/>
  <c r="I101" i="120"/>
  <c r="K101" i="120" s="1"/>
  <c r="I100" i="120"/>
  <c r="K100" i="120" s="1"/>
  <c r="I99" i="120"/>
  <c r="K99" i="120" s="1"/>
  <c r="I98" i="120"/>
  <c r="K98" i="120" s="1"/>
  <c r="I97" i="120"/>
  <c r="K97" i="120" s="1"/>
  <c r="I96" i="120"/>
  <c r="K96" i="120" s="1"/>
  <c r="I95" i="120"/>
  <c r="K95" i="120" s="1"/>
  <c r="I94" i="120"/>
  <c r="K94" i="120" s="1"/>
  <c r="I93" i="120"/>
  <c r="K93" i="120" s="1"/>
  <c r="I92" i="120"/>
  <c r="K92" i="120" s="1"/>
  <c r="I91" i="120"/>
  <c r="K91" i="120" s="1"/>
  <c r="K90" i="120"/>
  <c r="I90" i="120"/>
  <c r="I89" i="120"/>
  <c r="K89" i="120" s="1"/>
  <c r="I88" i="120"/>
  <c r="K88" i="120" s="1"/>
  <c r="I87" i="120"/>
  <c r="K87" i="120" s="1"/>
  <c r="I86" i="120"/>
  <c r="K86" i="120" s="1"/>
  <c r="I85" i="120"/>
  <c r="K85" i="120" s="1"/>
  <c r="I84" i="120"/>
  <c r="K84" i="120" s="1"/>
  <c r="I83" i="120"/>
  <c r="K83" i="120" s="1"/>
  <c r="I82" i="120"/>
  <c r="K82" i="120" s="1"/>
  <c r="I81" i="120"/>
  <c r="K81" i="120" s="1"/>
  <c r="I80" i="120"/>
  <c r="K80" i="120" s="1"/>
  <c r="I79" i="120"/>
  <c r="K79" i="120" s="1"/>
  <c r="I78" i="120"/>
  <c r="K78" i="120" s="1"/>
  <c r="I77" i="120"/>
  <c r="K77" i="120" s="1"/>
  <c r="I76" i="120"/>
  <c r="K76" i="120" s="1"/>
  <c r="I75" i="120"/>
  <c r="K75" i="120" s="1"/>
  <c r="I74" i="120"/>
  <c r="K74" i="120" s="1"/>
  <c r="I73" i="120"/>
  <c r="K73" i="120" s="1"/>
  <c r="I72" i="120"/>
  <c r="K72" i="120" s="1"/>
  <c r="I71" i="120"/>
  <c r="K71" i="120" s="1"/>
  <c r="I70" i="120"/>
  <c r="K70" i="120" s="1"/>
  <c r="I69" i="120"/>
  <c r="K69" i="120" s="1"/>
  <c r="I68" i="120"/>
  <c r="K68" i="120" s="1"/>
  <c r="I67" i="120"/>
  <c r="K67" i="120" s="1"/>
  <c r="I66" i="120"/>
  <c r="K66" i="120" s="1"/>
  <c r="I65" i="120"/>
  <c r="K65" i="120" s="1"/>
  <c r="I64" i="120"/>
  <c r="K64" i="120" s="1"/>
  <c r="I63" i="120"/>
  <c r="K63" i="120" s="1"/>
  <c r="I62" i="120"/>
  <c r="K62" i="120" s="1"/>
  <c r="I61" i="120"/>
  <c r="K61" i="120" s="1"/>
  <c r="I60" i="120"/>
  <c r="K60" i="120" s="1"/>
  <c r="I59" i="120"/>
  <c r="K59" i="120" s="1"/>
  <c r="I58" i="120"/>
  <c r="K58" i="120" s="1"/>
  <c r="I57" i="120"/>
  <c r="K57" i="120" s="1"/>
  <c r="I56" i="120"/>
  <c r="K56" i="120" s="1"/>
  <c r="I55" i="120"/>
  <c r="K55" i="120" s="1"/>
  <c r="I54" i="120"/>
  <c r="K54" i="120" s="1"/>
  <c r="I53" i="120"/>
  <c r="K53" i="120" s="1"/>
  <c r="I52" i="120"/>
  <c r="K52" i="120" s="1"/>
  <c r="I51" i="120"/>
  <c r="K51" i="120" s="1"/>
  <c r="I50" i="120"/>
  <c r="K50" i="120" s="1"/>
  <c r="I49" i="120"/>
  <c r="K49" i="120" s="1"/>
  <c r="I48" i="120"/>
  <c r="K48" i="120" s="1"/>
  <c r="I47" i="120"/>
  <c r="K47" i="120" s="1"/>
  <c r="I46" i="120"/>
  <c r="K46" i="120" s="1"/>
  <c r="I45" i="120"/>
  <c r="K45" i="120" s="1"/>
  <c r="I44" i="120"/>
  <c r="K44" i="120" s="1"/>
  <c r="I43" i="120"/>
  <c r="K43" i="120" s="1"/>
  <c r="I42" i="120"/>
  <c r="K42" i="120" s="1"/>
  <c r="I41" i="120"/>
  <c r="K41" i="120" s="1"/>
  <c r="I40" i="120"/>
  <c r="K40" i="120" s="1"/>
  <c r="I39" i="120"/>
  <c r="K39" i="120" s="1"/>
  <c r="I38" i="120"/>
  <c r="K38" i="120" s="1"/>
  <c r="I37" i="120"/>
  <c r="K37" i="120" s="1"/>
  <c r="I36" i="120"/>
  <c r="K36" i="120" s="1"/>
  <c r="I35" i="120"/>
  <c r="K35" i="120" s="1"/>
  <c r="I34" i="120"/>
  <c r="K34" i="120" s="1"/>
  <c r="I33" i="120"/>
  <c r="K33" i="120" s="1"/>
  <c r="I32" i="120"/>
  <c r="K32" i="120" s="1"/>
  <c r="I31" i="120"/>
  <c r="K31" i="120" s="1"/>
  <c r="I30" i="120"/>
  <c r="K30" i="120" s="1"/>
  <c r="I29" i="120"/>
  <c r="K29" i="120" s="1"/>
  <c r="I28" i="120"/>
  <c r="K28" i="120" s="1"/>
  <c r="I27" i="120"/>
  <c r="K27" i="120" s="1"/>
  <c r="I26" i="120"/>
  <c r="K26" i="120" s="1"/>
  <c r="I25" i="120"/>
  <c r="K25" i="120" s="1"/>
  <c r="I24" i="120"/>
  <c r="K24" i="120" s="1"/>
  <c r="I23" i="120"/>
  <c r="K23" i="120" s="1"/>
  <c r="I22" i="120"/>
  <c r="K22" i="120" s="1"/>
  <c r="I21" i="120"/>
  <c r="K21" i="120" s="1"/>
  <c r="I20" i="120"/>
  <c r="K20" i="120" s="1"/>
  <c r="I19" i="120"/>
  <c r="K19" i="120" s="1"/>
  <c r="I18" i="120"/>
  <c r="K18" i="120" s="1"/>
  <c r="I17" i="120"/>
  <c r="K17" i="120" s="1"/>
  <c r="I16" i="120"/>
  <c r="K16" i="120" s="1"/>
  <c r="I15" i="120"/>
  <c r="K15" i="120" s="1"/>
  <c r="I14" i="120"/>
  <c r="K14" i="120" s="1"/>
  <c r="I13" i="120"/>
  <c r="K13" i="120" s="1"/>
  <c r="I12" i="120"/>
  <c r="K12" i="120" s="1"/>
  <c r="I11" i="120"/>
  <c r="K11" i="120" s="1"/>
  <c r="I10" i="120"/>
  <c r="K10" i="120" s="1"/>
  <c r="I9" i="120"/>
  <c r="K9" i="120" s="1"/>
  <c r="I8" i="120"/>
  <c r="K8" i="120" s="1"/>
  <c r="I7" i="120"/>
  <c r="K7" i="120" s="1"/>
  <c r="I6" i="120"/>
  <c r="K6" i="120" s="1"/>
  <c r="K197" i="120" l="1"/>
  <c r="K174" i="120"/>
  <c r="D84" i="121"/>
  <c r="K198" i="120" l="1"/>
  <c r="J79" i="1" l="1"/>
  <c r="J82" i="1"/>
  <c r="J83" i="1"/>
  <c r="J84" i="1"/>
  <c r="J85" i="1"/>
  <c r="J59" i="1"/>
  <c r="I97" i="1"/>
  <c r="I44" i="1"/>
  <c r="H52" i="1" l="1"/>
  <c r="J52" i="1" s="1"/>
  <c r="J49" i="1"/>
  <c r="H51" i="1"/>
  <c r="J51" i="1" s="1"/>
  <c r="H50" i="1"/>
  <c r="L50" i="1" l="1"/>
  <c r="J26" i="1"/>
  <c r="J27" i="1"/>
  <c r="J28" i="1"/>
  <c r="J29" i="1"/>
  <c r="J30" i="1"/>
  <c r="J31" i="1"/>
  <c r="J32" i="1"/>
  <c r="J33" i="1"/>
  <c r="J34" i="1"/>
  <c r="J35" i="1"/>
  <c r="J36" i="1"/>
  <c r="J37" i="1"/>
  <c r="J38" i="1"/>
  <c r="J39" i="1"/>
  <c r="J40" i="1"/>
  <c r="J41" i="1"/>
  <c r="J42" i="1"/>
  <c r="J23" i="1"/>
  <c r="J22" i="1"/>
  <c r="J21" i="1"/>
  <c r="J14" i="1"/>
  <c r="U70" i="121"/>
  <c r="T70" i="121"/>
  <c r="R69" i="121"/>
  <c r="N69" i="121"/>
  <c r="J69" i="121"/>
  <c r="R68" i="121"/>
  <c r="N68" i="121"/>
  <c r="J68" i="121"/>
  <c r="F68" i="121"/>
  <c r="R67" i="121"/>
  <c r="N67" i="121"/>
  <c r="J67" i="121"/>
  <c r="F67" i="121"/>
  <c r="S67" i="121" s="1"/>
  <c r="R66" i="121"/>
  <c r="N66" i="121"/>
  <c r="J66" i="121"/>
  <c r="F66" i="121"/>
  <c r="S66" i="121" s="1"/>
  <c r="R65" i="121"/>
  <c r="N65" i="121"/>
  <c r="J65" i="121"/>
  <c r="F65" i="121"/>
  <c r="R64" i="121"/>
  <c r="N64" i="121"/>
  <c r="J64" i="121"/>
  <c r="F64" i="121"/>
  <c r="R63" i="121"/>
  <c r="N63" i="121"/>
  <c r="J63" i="121"/>
  <c r="F63" i="121"/>
  <c r="F70" i="121" s="1"/>
  <c r="U60" i="121"/>
  <c r="T60" i="121"/>
  <c r="R59" i="121"/>
  <c r="N59" i="121"/>
  <c r="S59" i="121" s="1"/>
  <c r="J59" i="121"/>
  <c r="R58" i="121"/>
  <c r="N58" i="121"/>
  <c r="S58" i="121" s="1"/>
  <c r="J58" i="121"/>
  <c r="R57" i="121"/>
  <c r="N57" i="121"/>
  <c r="J57" i="121"/>
  <c r="F57" i="121"/>
  <c r="R56" i="121"/>
  <c r="N56" i="121"/>
  <c r="J56" i="121"/>
  <c r="F56" i="121"/>
  <c r="R55" i="121"/>
  <c r="N55" i="121"/>
  <c r="J55" i="121"/>
  <c r="F55" i="121"/>
  <c r="R54" i="121"/>
  <c r="N54" i="121"/>
  <c r="J54" i="121"/>
  <c r="F54" i="121"/>
  <c r="R53" i="121"/>
  <c r="N53" i="121"/>
  <c r="J53" i="121"/>
  <c r="F53" i="121"/>
  <c r="F60" i="121" s="1"/>
  <c r="U50" i="121"/>
  <c r="T50" i="121"/>
  <c r="R49" i="121"/>
  <c r="N49" i="121"/>
  <c r="S49" i="121" s="1"/>
  <c r="R48" i="121"/>
  <c r="N48" i="121"/>
  <c r="F48" i="121"/>
  <c r="R47" i="121"/>
  <c r="N47" i="121"/>
  <c r="J47" i="121"/>
  <c r="F47" i="121"/>
  <c r="S47" i="121" s="1"/>
  <c r="R46" i="121"/>
  <c r="N46" i="121"/>
  <c r="J46" i="121"/>
  <c r="F46" i="121"/>
  <c r="S46" i="121" s="1"/>
  <c r="R45" i="121"/>
  <c r="N45" i="121"/>
  <c r="J45" i="121"/>
  <c r="F45" i="121"/>
  <c r="R44" i="121"/>
  <c r="N44" i="121"/>
  <c r="J44" i="121"/>
  <c r="J50" i="121" s="1"/>
  <c r="L50" i="121" s="1"/>
  <c r="F44" i="121"/>
  <c r="F50" i="121" s="1"/>
  <c r="U41" i="121"/>
  <c r="T41" i="121"/>
  <c r="R40" i="121"/>
  <c r="N40" i="121"/>
  <c r="J40" i="121"/>
  <c r="F40" i="121"/>
  <c r="R39" i="121"/>
  <c r="N39" i="121"/>
  <c r="J39" i="121"/>
  <c r="F39" i="121"/>
  <c r="R38" i="121"/>
  <c r="N38" i="121"/>
  <c r="S38" i="121" s="1"/>
  <c r="J38" i="121"/>
  <c r="F38" i="121"/>
  <c r="R37" i="121"/>
  <c r="N37" i="121"/>
  <c r="N41" i="121" s="1"/>
  <c r="J37" i="121"/>
  <c r="F37" i="121"/>
  <c r="F41" i="121" s="1"/>
  <c r="U33" i="121"/>
  <c r="T33" i="121"/>
  <c r="R32" i="121"/>
  <c r="N32" i="121"/>
  <c r="F32" i="121"/>
  <c r="R31" i="121"/>
  <c r="N31" i="121"/>
  <c r="J31" i="121"/>
  <c r="F31" i="121"/>
  <c r="R30" i="121"/>
  <c r="N30" i="121"/>
  <c r="R29" i="121"/>
  <c r="N29" i="121"/>
  <c r="N33" i="121" s="1"/>
  <c r="J29" i="121"/>
  <c r="J33" i="121" s="1"/>
  <c r="L33" i="121" s="1"/>
  <c r="F29" i="121"/>
  <c r="U27" i="121"/>
  <c r="T27" i="121"/>
  <c r="R25" i="121"/>
  <c r="N25" i="121"/>
  <c r="S25" i="121" s="1"/>
  <c r="R24" i="121"/>
  <c r="N24" i="121"/>
  <c r="J24" i="121"/>
  <c r="R23" i="121"/>
  <c r="N23" i="121"/>
  <c r="J23" i="121"/>
  <c r="R22" i="121"/>
  <c r="N22" i="121"/>
  <c r="J22" i="121"/>
  <c r="F22" i="121"/>
  <c r="R21" i="121"/>
  <c r="N21" i="121"/>
  <c r="J21" i="121"/>
  <c r="F21" i="121"/>
  <c r="R20" i="121"/>
  <c r="N20" i="121"/>
  <c r="J20" i="121"/>
  <c r="F20" i="121"/>
  <c r="R19" i="121"/>
  <c r="N19" i="121"/>
  <c r="J19" i="121"/>
  <c r="F19" i="121"/>
  <c r="R18" i="121"/>
  <c r="N18" i="121"/>
  <c r="J18" i="121"/>
  <c r="F18" i="121"/>
  <c r="F26" i="121" s="1"/>
  <c r="F76" i="121" s="1"/>
  <c r="S15" i="121"/>
  <c r="R13" i="121"/>
  <c r="N13" i="121"/>
  <c r="S13" i="121" s="1"/>
  <c r="R12" i="121"/>
  <c r="N12" i="121"/>
  <c r="J12" i="121"/>
  <c r="F12" i="121"/>
  <c r="R11" i="121"/>
  <c r="N11" i="121"/>
  <c r="J11" i="121"/>
  <c r="F11" i="121"/>
  <c r="R10" i="121"/>
  <c r="N10" i="121"/>
  <c r="J10" i="121"/>
  <c r="F10" i="121"/>
  <c r="R9" i="121"/>
  <c r="N9" i="121"/>
  <c r="J9" i="121"/>
  <c r="F9" i="121"/>
  <c r="R8" i="121"/>
  <c r="N8" i="121"/>
  <c r="N14" i="121" s="1"/>
  <c r="N16" i="121" s="1"/>
  <c r="J8" i="121"/>
  <c r="J14" i="121" s="1"/>
  <c r="J16" i="121" s="1"/>
  <c r="F8" i="121"/>
  <c r="F14" i="121" s="1"/>
  <c r="F16" i="121" s="1"/>
  <c r="C45" i="1"/>
  <c r="S48" i="121" l="1"/>
  <c r="U72" i="121"/>
  <c r="S9" i="121"/>
  <c r="S12" i="121"/>
  <c r="S18" i="121"/>
  <c r="S19" i="121"/>
  <c r="S21" i="121"/>
  <c r="S22" i="121"/>
  <c r="S56" i="121"/>
  <c r="S57" i="121"/>
  <c r="J60" i="121"/>
  <c r="L60" i="121" s="1"/>
  <c r="S32" i="121"/>
  <c r="F84" i="121"/>
  <c r="J70" i="121"/>
  <c r="L70" i="121" s="1"/>
  <c r="S69" i="121"/>
  <c r="F27" i="121"/>
  <c r="H27" i="121" s="1"/>
  <c r="S24" i="121"/>
  <c r="S31" i="121"/>
  <c r="S39" i="121"/>
  <c r="S40" i="121"/>
  <c r="S44" i="121"/>
  <c r="S45" i="121"/>
  <c r="N70" i="121"/>
  <c r="Q70" i="121" s="1"/>
  <c r="S64" i="121"/>
  <c r="S65" i="121"/>
  <c r="S68" i="121"/>
  <c r="S11" i="121"/>
  <c r="S20" i="121"/>
  <c r="S10" i="121"/>
  <c r="J26" i="121"/>
  <c r="J76" i="121" s="1"/>
  <c r="S23" i="121"/>
  <c r="S26" i="121" s="1"/>
  <c r="J41" i="121"/>
  <c r="L41" i="121" s="1"/>
  <c r="N60" i="121"/>
  <c r="Q60" i="121" s="1"/>
  <c r="S54" i="121"/>
  <c r="S55" i="121"/>
  <c r="T72" i="121"/>
  <c r="F33" i="121"/>
  <c r="H33" i="121" s="1"/>
  <c r="S30" i="121"/>
  <c r="H41" i="121"/>
  <c r="F42" i="121"/>
  <c r="S60" i="121"/>
  <c r="Q41" i="121"/>
  <c r="F51" i="121"/>
  <c r="H50" i="121"/>
  <c r="F71" i="121"/>
  <c r="H70" i="121"/>
  <c r="Q33" i="121"/>
  <c r="H60" i="121"/>
  <c r="F61" i="121"/>
  <c r="N26" i="121"/>
  <c r="N76" i="121" s="1"/>
  <c r="S8" i="121"/>
  <c r="S29" i="121"/>
  <c r="N50" i="121"/>
  <c r="N75" i="121" s="1"/>
  <c r="S53" i="121"/>
  <c r="S63" i="121"/>
  <c r="S37" i="121"/>
  <c r="H77" i="121" l="1"/>
  <c r="N77" i="121"/>
  <c r="N27" i="121"/>
  <c r="S70" i="121"/>
  <c r="W70" i="121" s="1"/>
  <c r="J27" i="121"/>
  <c r="L27" i="121" s="1"/>
  <c r="L76" i="121" s="1"/>
  <c r="V60" i="121"/>
  <c r="W60" i="121"/>
  <c r="J75" i="121"/>
  <c r="J77" i="121" s="1"/>
  <c r="S41" i="121"/>
  <c r="F34" i="121"/>
  <c r="S14" i="121"/>
  <c r="S16" i="121" s="1"/>
  <c r="S27" i="121" s="1"/>
  <c r="F75" i="121"/>
  <c r="F77" i="121" s="1"/>
  <c r="S33" i="121"/>
  <c r="S50" i="121"/>
  <c r="Q50" i="121"/>
  <c r="Q27" i="121"/>
  <c r="V70" i="121"/>
  <c r="Q75" i="121" l="1"/>
  <c r="V77" i="121" s="1"/>
  <c r="S77" i="121"/>
  <c r="V33" i="121"/>
  <c r="W33" i="121"/>
  <c r="V41" i="121"/>
  <c r="W41" i="121"/>
  <c r="V27" i="121"/>
  <c r="W27" i="121"/>
  <c r="V50" i="121"/>
  <c r="W50" i="121"/>
  <c r="S72" i="121"/>
  <c r="W72" i="121" s="1"/>
  <c r="V72" i="121" l="1"/>
  <c r="B45" i="1"/>
  <c r="H84" i="1" l="1"/>
  <c r="G24" i="114"/>
  <c r="F12" i="114"/>
  <c r="F13" i="114" s="1"/>
  <c r="I11" i="114"/>
  <c r="H11" i="114"/>
  <c r="G11" i="114"/>
  <c r="F11" i="114"/>
  <c r="E11" i="114"/>
  <c r="D11" i="114"/>
  <c r="L10" i="114"/>
  <c r="H10" i="114"/>
  <c r="F10" i="114"/>
  <c r="C10" i="114"/>
  <c r="C12" i="114" s="1"/>
  <c r="C13" i="114" s="1"/>
  <c r="M9" i="114"/>
  <c r="J16" i="114" s="1"/>
  <c r="M8" i="114"/>
  <c r="I8" i="114"/>
  <c r="G8" i="114"/>
  <c r="E8" i="114"/>
  <c r="D8" i="114"/>
  <c r="I7" i="114"/>
  <c r="G7" i="114"/>
  <c r="E7" i="114"/>
  <c r="D7" i="114"/>
  <c r="I6" i="114"/>
  <c r="G6" i="114"/>
  <c r="E6" i="114"/>
  <c r="D6" i="114"/>
  <c r="I5" i="114"/>
  <c r="I10" i="114" s="1"/>
  <c r="I12" i="114" s="1"/>
  <c r="I13" i="114" s="1"/>
  <c r="G5" i="114"/>
  <c r="G10" i="114" s="1"/>
  <c r="G12" i="114" s="1"/>
  <c r="G13" i="114" s="1"/>
  <c r="E5" i="114"/>
  <c r="E10" i="114" s="1"/>
  <c r="E12" i="114" s="1"/>
  <c r="E13" i="114" s="1"/>
  <c r="D5" i="114"/>
  <c r="D10" i="114" s="1"/>
  <c r="D12" i="114" s="1"/>
  <c r="D13" i="114" s="1"/>
  <c r="E46" i="113"/>
  <c r="F37" i="113"/>
  <c r="F36" i="113"/>
  <c r="E36" i="113"/>
  <c r="E37" i="113" s="1"/>
  <c r="I35" i="113"/>
  <c r="H35" i="113"/>
  <c r="G35" i="113"/>
  <c r="D35" i="113"/>
  <c r="I34" i="113"/>
  <c r="H34" i="113"/>
  <c r="G34" i="113"/>
  <c r="D34" i="113"/>
  <c r="I33" i="113"/>
  <c r="H33" i="113"/>
  <c r="G33" i="113"/>
  <c r="D33" i="113"/>
  <c r="L32" i="113"/>
  <c r="M30" i="113" s="1"/>
  <c r="I32" i="113"/>
  <c r="I36" i="113" s="1"/>
  <c r="I37" i="113" s="1"/>
  <c r="H32" i="113"/>
  <c r="G32" i="113"/>
  <c r="D32" i="113"/>
  <c r="M31" i="113"/>
  <c r="I31" i="113"/>
  <c r="H31" i="113"/>
  <c r="G31" i="113"/>
  <c r="D31" i="113"/>
  <c r="I30" i="113"/>
  <c r="H30" i="113"/>
  <c r="G30" i="113"/>
  <c r="D30" i="113"/>
  <c r="I29" i="113"/>
  <c r="H29" i="113"/>
  <c r="G29" i="113"/>
  <c r="D29" i="113"/>
  <c r="I28" i="113"/>
  <c r="H28" i="113"/>
  <c r="G28" i="113"/>
  <c r="D28" i="113"/>
  <c r="I27" i="113"/>
  <c r="H27" i="113"/>
  <c r="G27" i="113"/>
  <c r="D27" i="113"/>
  <c r="I26" i="113"/>
  <c r="H26" i="113"/>
  <c r="G26" i="113"/>
  <c r="D26" i="113"/>
  <c r="I25" i="113"/>
  <c r="H25" i="113"/>
  <c r="G25" i="113"/>
  <c r="D25" i="113"/>
  <c r="I24" i="113"/>
  <c r="H24" i="113"/>
  <c r="G24" i="113"/>
  <c r="D24" i="113"/>
  <c r="I23" i="113"/>
  <c r="H23" i="113"/>
  <c r="G23" i="113"/>
  <c r="D23" i="113"/>
  <c r="I22" i="113"/>
  <c r="H22" i="113"/>
  <c r="G22" i="113"/>
  <c r="D22" i="113"/>
  <c r="I21" i="113"/>
  <c r="H21" i="113"/>
  <c r="G21" i="113"/>
  <c r="D21" i="113"/>
  <c r="I20" i="113"/>
  <c r="H20" i="113"/>
  <c r="G20" i="113"/>
  <c r="D20" i="113"/>
  <c r="I19" i="113"/>
  <c r="H19" i="113"/>
  <c r="G19" i="113"/>
  <c r="D19" i="113"/>
  <c r="I18" i="113"/>
  <c r="H18" i="113"/>
  <c r="G18" i="113"/>
  <c r="D18" i="113"/>
  <c r="I17" i="113"/>
  <c r="H17" i="113"/>
  <c r="G17" i="113"/>
  <c r="D17" i="113"/>
  <c r="I16" i="113"/>
  <c r="H16" i="113"/>
  <c r="G16" i="113"/>
  <c r="D16" i="113"/>
  <c r="I15" i="113"/>
  <c r="H15" i="113"/>
  <c r="G15" i="113"/>
  <c r="D15" i="113"/>
  <c r="I14" i="113"/>
  <c r="H14" i="113"/>
  <c r="G14" i="113"/>
  <c r="D14" i="113"/>
  <c r="I13" i="113"/>
  <c r="H13" i="113"/>
  <c r="G13" i="113"/>
  <c r="D13" i="113"/>
  <c r="I12" i="113"/>
  <c r="H12" i="113"/>
  <c r="G12" i="113"/>
  <c r="D12" i="113"/>
  <c r="I11" i="113"/>
  <c r="H11" i="113"/>
  <c r="G11" i="113"/>
  <c r="D11" i="113"/>
  <c r="I10" i="113"/>
  <c r="H10" i="113"/>
  <c r="G10" i="113"/>
  <c r="D10" i="113"/>
  <c r="I9" i="113"/>
  <c r="H9" i="113"/>
  <c r="G9" i="113"/>
  <c r="D9" i="113"/>
  <c r="I8" i="113"/>
  <c r="H8" i="113"/>
  <c r="G8" i="113"/>
  <c r="D8" i="113"/>
  <c r="I7" i="113"/>
  <c r="H7" i="113"/>
  <c r="G7" i="113"/>
  <c r="D7" i="113"/>
  <c r="I6" i="113"/>
  <c r="H6" i="113"/>
  <c r="G6" i="113"/>
  <c r="D6" i="113"/>
  <c r="I5" i="113"/>
  <c r="H5" i="113"/>
  <c r="G5" i="113"/>
  <c r="G36" i="113" s="1"/>
  <c r="G37" i="113" s="1"/>
  <c r="D5" i="113"/>
  <c r="G41" i="62"/>
  <c r="N35" i="62"/>
  <c r="O33" i="62" s="1"/>
  <c r="O34" i="62"/>
  <c r="J34" i="62" s="1"/>
  <c r="I29" i="62"/>
  <c r="H29" i="62"/>
  <c r="G29" i="62"/>
  <c r="F29" i="62"/>
  <c r="E29" i="62"/>
  <c r="D29" i="62"/>
  <c r="I28" i="62"/>
  <c r="I30" i="62" s="1"/>
  <c r="H28" i="62"/>
  <c r="G28" i="62"/>
  <c r="G30" i="62" s="1"/>
  <c r="F28" i="62"/>
  <c r="F30" i="62" s="1"/>
  <c r="E28" i="62"/>
  <c r="E30" i="62" s="1"/>
  <c r="D28" i="62"/>
  <c r="G137" i="112"/>
  <c r="N130" i="112"/>
  <c r="O129" i="112" s="1"/>
  <c r="J129" i="112" s="1"/>
  <c r="I124" i="112"/>
  <c r="H124" i="112"/>
  <c r="G124" i="112"/>
  <c r="F124" i="112"/>
  <c r="E124" i="112"/>
  <c r="D124" i="112"/>
  <c r="I122" i="112"/>
  <c r="G122" i="112"/>
  <c r="E122" i="112"/>
  <c r="D122" i="112"/>
  <c r="I121" i="112"/>
  <c r="G121" i="112"/>
  <c r="E121" i="112"/>
  <c r="D121" i="112"/>
  <c r="I120" i="112"/>
  <c r="G120" i="112"/>
  <c r="E120" i="112"/>
  <c r="D120" i="112"/>
  <c r="I119" i="112"/>
  <c r="G119" i="112"/>
  <c r="E119" i="112"/>
  <c r="D119" i="112"/>
  <c r="I118" i="112"/>
  <c r="G118" i="112"/>
  <c r="G117" i="112" s="1"/>
  <c r="E118" i="112"/>
  <c r="D118" i="112"/>
  <c r="D117" i="112" s="1"/>
  <c r="I117" i="112"/>
  <c r="H117" i="112"/>
  <c r="F117" i="112"/>
  <c r="E117" i="112"/>
  <c r="C117" i="112"/>
  <c r="I116" i="112"/>
  <c r="G116" i="112"/>
  <c r="E116" i="112"/>
  <c r="D116" i="112"/>
  <c r="I115" i="112"/>
  <c r="G115" i="112"/>
  <c r="E115" i="112"/>
  <c r="D115" i="112"/>
  <c r="I114" i="112"/>
  <c r="G114" i="112"/>
  <c r="G113" i="112" s="1"/>
  <c r="E114" i="112"/>
  <c r="E113" i="112" s="1"/>
  <c r="D114" i="112"/>
  <c r="D113" i="112" s="1"/>
  <c r="I113" i="112"/>
  <c r="H113" i="112"/>
  <c r="C113" i="112"/>
  <c r="I112" i="112"/>
  <c r="G112" i="112"/>
  <c r="E112" i="112"/>
  <c r="D112" i="112"/>
  <c r="I111" i="112"/>
  <c r="G111" i="112"/>
  <c r="E111" i="112"/>
  <c r="D111" i="112"/>
  <c r="I110" i="112"/>
  <c r="G110" i="112"/>
  <c r="E110" i="112"/>
  <c r="D110" i="112"/>
  <c r="I109" i="112"/>
  <c r="G109" i="112"/>
  <c r="E109" i="112"/>
  <c r="D109" i="112"/>
  <c r="I108" i="112"/>
  <c r="G108" i="112"/>
  <c r="G107" i="112" s="1"/>
  <c r="E108" i="112"/>
  <c r="D108" i="112"/>
  <c r="I107" i="112"/>
  <c r="H107" i="112"/>
  <c r="E107" i="112"/>
  <c r="D107" i="112"/>
  <c r="C107" i="112"/>
  <c r="I106" i="112"/>
  <c r="G106" i="112"/>
  <c r="E106" i="112"/>
  <c r="D106" i="112"/>
  <c r="I105" i="112"/>
  <c r="G105" i="112"/>
  <c r="E105" i="112"/>
  <c r="D105" i="112"/>
  <c r="I104" i="112"/>
  <c r="G104" i="112"/>
  <c r="E104" i="112"/>
  <c r="D104" i="112"/>
  <c r="I103" i="112"/>
  <c r="G103" i="112"/>
  <c r="E103" i="112"/>
  <c r="D103" i="112"/>
  <c r="I102" i="112"/>
  <c r="G102" i="112"/>
  <c r="E102" i="112"/>
  <c r="E101" i="112" s="1"/>
  <c r="D102" i="112"/>
  <c r="D101" i="112" s="1"/>
  <c r="I101" i="112"/>
  <c r="H101" i="112"/>
  <c r="G101" i="112"/>
  <c r="C101" i="112"/>
  <c r="I100" i="112"/>
  <c r="G100" i="112"/>
  <c r="E100" i="112"/>
  <c r="D100" i="112"/>
  <c r="I99" i="112"/>
  <c r="G99" i="112"/>
  <c r="E99" i="112"/>
  <c r="D99" i="112"/>
  <c r="I98" i="112"/>
  <c r="G98" i="112"/>
  <c r="E98" i="112"/>
  <c r="D98" i="112"/>
  <c r="I97" i="112"/>
  <c r="G97" i="112"/>
  <c r="E97" i="112"/>
  <c r="D97" i="112"/>
  <c r="I96" i="112"/>
  <c r="I95" i="112" s="1"/>
  <c r="G96" i="112"/>
  <c r="G95" i="112" s="1"/>
  <c r="E96" i="112"/>
  <c r="D96" i="112"/>
  <c r="D95" i="112" s="1"/>
  <c r="H95" i="112"/>
  <c r="E95" i="112"/>
  <c r="C95" i="112"/>
  <c r="I94" i="112"/>
  <c r="G94" i="112"/>
  <c r="E94" i="112"/>
  <c r="D94" i="112"/>
  <c r="I93" i="112"/>
  <c r="G93" i="112"/>
  <c r="E93" i="112"/>
  <c r="D93" i="112"/>
  <c r="I92" i="112"/>
  <c r="G92" i="112"/>
  <c r="E92" i="112"/>
  <c r="D92" i="112"/>
  <c r="I91" i="112"/>
  <c r="G91" i="112"/>
  <c r="E91" i="112"/>
  <c r="D91" i="112"/>
  <c r="I90" i="112"/>
  <c r="G90" i="112"/>
  <c r="E90" i="112"/>
  <c r="E89" i="112" s="1"/>
  <c r="D90" i="112"/>
  <c r="D89" i="112" s="1"/>
  <c r="I89" i="112"/>
  <c r="H89" i="112"/>
  <c r="G89" i="112"/>
  <c r="C89" i="112"/>
  <c r="I88" i="112"/>
  <c r="G88" i="112"/>
  <c r="E88" i="112"/>
  <c r="D88" i="112"/>
  <c r="I87" i="112"/>
  <c r="G87" i="112"/>
  <c r="E87" i="112"/>
  <c r="D87" i="112"/>
  <c r="I86" i="112"/>
  <c r="G86" i="112"/>
  <c r="E86" i="112"/>
  <c r="D86" i="112"/>
  <c r="I85" i="112"/>
  <c r="G85" i="112"/>
  <c r="E85" i="112"/>
  <c r="D85" i="112"/>
  <c r="I84" i="112"/>
  <c r="G84" i="112"/>
  <c r="G83" i="112" s="1"/>
  <c r="E84" i="112"/>
  <c r="D84" i="112"/>
  <c r="D83" i="112" s="1"/>
  <c r="I83" i="112"/>
  <c r="H83" i="112"/>
  <c r="F83" i="112"/>
  <c r="E83" i="112"/>
  <c r="C83" i="112"/>
  <c r="I82" i="112"/>
  <c r="G82" i="112"/>
  <c r="E82" i="112"/>
  <c r="D82" i="112"/>
  <c r="I81" i="112"/>
  <c r="G81" i="112"/>
  <c r="E81" i="112"/>
  <c r="D81" i="112"/>
  <c r="I80" i="112"/>
  <c r="G80" i="112"/>
  <c r="E80" i="112"/>
  <c r="D80" i="112"/>
  <c r="I79" i="112"/>
  <c r="G79" i="112"/>
  <c r="G78" i="112" s="1"/>
  <c r="E79" i="112"/>
  <c r="E78" i="112" s="1"/>
  <c r="D79" i="112"/>
  <c r="D78" i="112" s="1"/>
  <c r="I78" i="112"/>
  <c r="H78" i="112"/>
  <c r="C78" i="112"/>
  <c r="I77" i="112"/>
  <c r="G77" i="112"/>
  <c r="E77" i="112"/>
  <c r="D77" i="112"/>
  <c r="I76" i="112"/>
  <c r="G76" i="112"/>
  <c r="E76" i="112"/>
  <c r="D76" i="112"/>
  <c r="I75" i="112"/>
  <c r="G75" i="112"/>
  <c r="E75" i="112"/>
  <c r="D75" i="112"/>
  <c r="I74" i="112"/>
  <c r="G74" i="112"/>
  <c r="E74" i="112"/>
  <c r="D74" i="112"/>
  <c r="D73" i="112" s="1"/>
  <c r="I73" i="112"/>
  <c r="H73" i="112"/>
  <c r="G73" i="112"/>
  <c r="E73" i="112"/>
  <c r="C73" i="112"/>
  <c r="I72" i="112"/>
  <c r="G72" i="112"/>
  <c r="E72" i="112"/>
  <c r="D72" i="112"/>
  <c r="I71" i="112"/>
  <c r="G71" i="112"/>
  <c r="E71" i="112"/>
  <c r="D71" i="112"/>
  <c r="I70" i="112"/>
  <c r="G70" i="112"/>
  <c r="E70" i="112"/>
  <c r="D70" i="112"/>
  <c r="I69" i="112"/>
  <c r="G69" i="112"/>
  <c r="G68" i="112" s="1"/>
  <c r="E69" i="112"/>
  <c r="E68" i="112" s="1"/>
  <c r="D69" i="112"/>
  <c r="H68" i="112"/>
  <c r="D68" i="112"/>
  <c r="C68" i="112"/>
  <c r="I67" i="112"/>
  <c r="G67" i="112"/>
  <c r="E67" i="112"/>
  <c r="D67" i="112"/>
  <c r="I66" i="112"/>
  <c r="G66" i="112"/>
  <c r="E66" i="112"/>
  <c r="D66" i="112"/>
  <c r="D65" i="112" s="1"/>
  <c r="I65" i="112"/>
  <c r="H65" i="112"/>
  <c r="G65" i="112"/>
  <c r="E65" i="112"/>
  <c r="C65" i="112"/>
  <c r="I64" i="112"/>
  <c r="G64" i="112"/>
  <c r="E64" i="112"/>
  <c r="D64" i="112"/>
  <c r="I63" i="112"/>
  <c r="G63" i="112"/>
  <c r="E63" i="112"/>
  <c r="D63" i="112"/>
  <c r="I62" i="112"/>
  <c r="G62" i="112"/>
  <c r="E62" i="112"/>
  <c r="D62" i="112"/>
  <c r="I61" i="112"/>
  <c r="G61" i="112"/>
  <c r="G60" i="112" s="1"/>
  <c r="E61" i="112"/>
  <c r="E60" i="112" s="1"/>
  <c r="D61" i="112"/>
  <c r="I60" i="112"/>
  <c r="H60" i="112"/>
  <c r="D60" i="112"/>
  <c r="C60" i="112"/>
  <c r="I59" i="112"/>
  <c r="G59" i="112"/>
  <c r="E59" i="112"/>
  <c r="D59" i="112"/>
  <c r="I58" i="112"/>
  <c r="G58" i="112"/>
  <c r="E58" i="112"/>
  <c r="D58" i="112"/>
  <c r="I57" i="112"/>
  <c r="G57" i="112"/>
  <c r="E57" i="112"/>
  <c r="D57" i="112"/>
  <c r="I56" i="112"/>
  <c r="G56" i="112"/>
  <c r="E56" i="112"/>
  <c r="E55" i="112" s="1"/>
  <c r="D56" i="112"/>
  <c r="D55" i="112" s="1"/>
  <c r="I55" i="112"/>
  <c r="H55" i="112"/>
  <c r="G55" i="112"/>
  <c r="F55" i="112"/>
  <c r="C55" i="112"/>
  <c r="I54" i="112"/>
  <c r="G54" i="112"/>
  <c r="E54" i="112"/>
  <c r="D54" i="112"/>
  <c r="I53" i="112"/>
  <c r="G53" i="112"/>
  <c r="E53" i="112"/>
  <c r="D53" i="112"/>
  <c r="I52" i="112"/>
  <c r="G52" i="112"/>
  <c r="E52" i="112"/>
  <c r="D52" i="112"/>
  <c r="I51" i="112"/>
  <c r="G51" i="112"/>
  <c r="G50" i="112" s="1"/>
  <c r="E51" i="112"/>
  <c r="D51" i="112"/>
  <c r="I50" i="112"/>
  <c r="H50" i="112"/>
  <c r="E50" i="112"/>
  <c r="D50" i="112"/>
  <c r="C50" i="112"/>
  <c r="I49" i="112"/>
  <c r="G49" i="112"/>
  <c r="E49" i="112"/>
  <c r="D49" i="112"/>
  <c r="I48" i="112"/>
  <c r="G48" i="112"/>
  <c r="E48" i="112"/>
  <c r="D48" i="112"/>
  <c r="I47" i="112"/>
  <c r="G47" i="112"/>
  <c r="E47" i="112"/>
  <c r="D47" i="112"/>
  <c r="I46" i="112"/>
  <c r="I45" i="112" s="1"/>
  <c r="G46" i="112"/>
  <c r="G45" i="112" s="1"/>
  <c r="E46" i="112"/>
  <c r="E45" i="112" s="1"/>
  <c r="D46" i="112"/>
  <c r="D45" i="112" s="1"/>
  <c r="H45" i="112"/>
  <c r="C45" i="112"/>
  <c r="I44" i="112"/>
  <c r="G44" i="112"/>
  <c r="E44" i="112"/>
  <c r="D44" i="112"/>
  <c r="I43" i="112"/>
  <c r="G43" i="112"/>
  <c r="E43" i="112"/>
  <c r="D43" i="112"/>
  <c r="I42" i="112"/>
  <c r="G42" i="112"/>
  <c r="E42" i="112"/>
  <c r="D42" i="112"/>
  <c r="I41" i="112"/>
  <c r="I40" i="112" s="1"/>
  <c r="G41" i="112"/>
  <c r="G40" i="112" s="1"/>
  <c r="E41" i="112"/>
  <c r="D41" i="112"/>
  <c r="D40" i="112" s="1"/>
  <c r="H40" i="112"/>
  <c r="E40" i="112"/>
  <c r="C40" i="112"/>
  <c r="I39" i="112"/>
  <c r="G39" i="112"/>
  <c r="E39" i="112"/>
  <c r="D39" i="112"/>
  <c r="I38" i="112"/>
  <c r="G38" i="112"/>
  <c r="E38" i="112"/>
  <c r="D38" i="112"/>
  <c r="I37" i="112"/>
  <c r="G37" i="112"/>
  <c r="E37" i="112"/>
  <c r="D37" i="112"/>
  <c r="I36" i="112"/>
  <c r="I35" i="112" s="1"/>
  <c r="G36" i="112"/>
  <c r="G35" i="112" s="1"/>
  <c r="E36" i="112"/>
  <c r="E35" i="112" s="1"/>
  <c r="D36" i="112"/>
  <c r="D35" i="112" s="1"/>
  <c r="H35" i="112"/>
  <c r="C35" i="112"/>
  <c r="I34" i="112"/>
  <c r="G34" i="112"/>
  <c r="E34" i="112"/>
  <c r="D34" i="112"/>
  <c r="I33" i="112"/>
  <c r="G33" i="112"/>
  <c r="E33" i="112"/>
  <c r="D33" i="112"/>
  <c r="I32" i="112"/>
  <c r="G32" i="112"/>
  <c r="E32" i="112"/>
  <c r="D32" i="112"/>
  <c r="I31" i="112"/>
  <c r="G31" i="112"/>
  <c r="G30" i="112" s="1"/>
  <c r="E31" i="112"/>
  <c r="D31" i="112"/>
  <c r="I30" i="112"/>
  <c r="H30" i="112"/>
  <c r="E30" i="112"/>
  <c r="D30" i="112"/>
  <c r="C30" i="112"/>
  <c r="I29" i="112"/>
  <c r="G29" i="112"/>
  <c r="E29" i="112"/>
  <c r="D29" i="112"/>
  <c r="I28" i="112"/>
  <c r="G28" i="112"/>
  <c r="E28" i="112"/>
  <c r="D28" i="112"/>
  <c r="I27" i="112"/>
  <c r="G27" i="112"/>
  <c r="E27" i="112"/>
  <c r="D27" i="112"/>
  <c r="I26" i="112"/>
  <c r="G26" i="112"/>
  <c r="E26" i="112"/>
  <c r="E25" i="112" s="1"/>
  <c r="D26" i="112"/>
  <c r="D25" i="112" s="1"/>
  <c r="I25" i="112"/>
  <c r="H25" i="112"/>
  <c r="G25" i="112"/>
  <c r="C25" i="112"/>
  <c r="I24" i="112"/>
  <c r="G24" i="112"/>
  <c r="E24" i="112"/>
  <c r="D24" i="112"/>
  <c r="I23" i="112"/>
  <c r="G23" i="112"/>
  <c r="E23" i="112"/>
  <c r="D23" i="112"/>
  <c r="I22" i="112"/>
  <c r="G22" i="112"/>
  <c r="E22" i="112"/>
  <c r="D22" i="112"/>
  <c r="I21" i="112"/>
  <c r="G21" i="112"/>
  <c r="G20" i="112" s="1"/>
  <c r="E21" i="112"/>
  <c r="D21" i="112"/>
  <c r="I20" i="112"/>
  <c r="H20" i="112"/>
  <c r="E20" i="112"/>
  <c r="D20" i="112"/>
  <c r="C20" i="112"/>
  <c r="I19" i="112"/>
  <c r="G19" i="112"/>
  <c r="E19" i="112"/>
  <c r="D19" i="112"/>
  <c r="I18" i="112"/>
  <c r="G18" i="112"/>
  <c r="E18" i="112"/>
  <c r="D18" i="112"/>
  <c r="I17" i="112"/>
  <c r="G17" i="112"/>
  <c r="E17" i="112"/>
  <c r="D17" i="112"/>
  <c r="I16" i="112"/>
  <c r="G16" i="112"/>
  <c r="E16" i="112"/>
  <c r="E15" i="112" s="1"/>
  <c r="D16" i="112"/>
  <c r="D15" i="112" s="1"/>
  <c r="I15" i="112"/>
  <c r="H15" i="112"/>
  <c r="G15" i="112"/>
  <c r="C15" i="112"/>
  <c r="I14" i="112"/>
  <c r="G14" i="112"/>
  <c r="E14" i="112"/>
  <c r="D14" i="112"/>
  <c r="I13" i="112"/>
  <c r="G13" i="112"/>
  <c r="E13" i="112"/>
  <c r="D13" i="112"/>
  <c r="I12" i="112"/>
  <c r="G12" i="112"/>
  <c r="E12" i="112"/>
  <c r="D12" i="112"/>
  <c r="I11" i="112"/>
  <c r="G11" i="112"/>
  <c r="G10" i="112" s="1"/>
  <c r="E11" i="112"/>
  <c r="D11" i="112"/>
  <c r="I10" i="112"/>
  <c r="H10" i="112"/>
  <c r="E10" i="112"/>
  <c r="D10" i="112"/>
  <c r="C10" i="112"/>
  <c r="I9" i="112"/>
  <c r="G9" i="112"/>
  <c r="E9" i="112"/>
  <c r="D9" i="112"/>
  <c r="I8" i="112"/>
  <c r="G8" i="112"/>
  <c r="E8" i="112"/>
  <c r="D8" i="112"/>
  <c r="I7" i="112"/>
  <c r="G7" i="112"/>
  <c r="E7" i="112"/>
  <c r="D7" i="112"/>
  <c r="I6" i="112"/>
  <c r="G6" i="112"/>
  <c r="G5" i="112" s="1"/>
  <c r="E6" i="112"/>
  <c r="E5" i="112" s="1"/>
  <c r="D6" i="112"/>
  <c r="I5" i="112"/>
  <c r="H5" i="112"/>
  <c r="H123" i="112" s="1"/>
  <c r="F5" i="112"/>
  <c r="D5" i="112"/>
  <c r="C5" i="112"/>
  <c r="C123" i="112" s="1"/>
  <c r="E94" i="58"/>
  <c r="F84" i="58"/>
  <c r="F85" i="58" s="1"/>
  <c r="E84" i="58"/>
  <c r="E85" i="58" s="1"/>
  <c r="I83" i="58"/>
  <c r="H83" i="58"/>
  <c r="G83" i="58"/>
  <c r="D83" i="58"/>
  <c r="I82" i="58"/>
  <c r="H82" i="58"/>
  <c r="G82" i="58"/>
  <c r="D82" i="58"/>
  <c r="L81" i="58"/>
  <c r="I81" i="58"/>
  <c r="H81" i="58"/>
  <c r="G81" i="58"/>
  <c r="D81" i="58"/>
  <c r="M80" i="58"/>
  <c r="I80" i="58"/>
  <c r="H80" i="58"/>
  <c r="G80" i="58"/>
  <c r="D80" i="58"/>
  <c r="M79" i="58"/>
  <c r="I79" i="58"/>
  <c r="H79" i="58"/>
  <c r="G79" i="58"/>
  <c r="D79" i="58"/>
  <c r="I78" i="58"/>
  <c r="H78" i="58"/>
  <c r="G78" i="58"/>
  <c r="D78" i="58"/>
  <c r="I77" i="58"/>
  <c r="H77" i="58"/>
  <c r="G77" i="58"/>
  <c r="D77" i="58"/>
  <c r="I76" i="58"/>
  <c r="H76" i="58"/>
  <c r="G76" i="58"/>
  <c r="D76" i="58"/>
  <c r="I75" i="58"/>
  <c r="H75" i="58"/>
  <c r="G75" i="58"/>
  <c r="D75" i="58"/>
  <c r="I74" i="58"/>
  <c r="H74" i="58"/>
  <c r="G74" i="58"/>
  <c r="D74" i="58"/>
  <c r="I73" i="58"/>
  <c r="H73" i="58"/>
  <c r="G73" i="58"/>
  <c r="D73" i="58"/>
  <c r="I72" i="58"/>
  <c r="H72" i="58"/>
  <c r="G72" i="58"/>
  <c r="D72" i="58"/>
  <c r="I71" i="58"/>
  <c r="H71" i="58"/>
  <c r="G71" i="58"/>
  <c r="D71" i="58"/>
  <c r="I70" i="58"/>
  <c r="H70" i="58"/>
  <c r="G70" i="58"/>
  <c r="D70" i="58"/>
  <c r="I69" i="58"/>
  <c r="H69" i="58"/>
  <c r="G69" i="58"/>
  <c r="D69" i="58"/>
  <c r="I68" i="58"/>
  <c r="H68" i="58"/>
  <c r="G68" i="58"/>
  <c r="D68" i="58"/>
  <c r="I67" i="58"/>
  <c r="H67" i="58"/>
  <c r="G67" i="58"/>
  <c r="D67" i="58"/>
  <c r="I66" i="58"/>
  <c r="H66" i="58"/>
  <c r="G66" i="58"/>
  <c r="D66" i="58"/>
  <c r="I65" i="58"/>
  <c r="H65" i="58"/>
  <c r="G65" i="58"/>
  <c r="D65" i="58"/>
  <c r="I64" i="58"/>
  <c r="H64" i="58"/>
  <c r="G64" i="58"/>
  <c r="D64" i="58"/>
  <c r="I63" i="58"/>
  <c r="H63" i="58"/>
  <c r="G63" i="58"/>
  <c r="D63" i="58"/>
  <c r="I62" i="58"/>
  <c r="H62" i="58"/>
  <c r="G62" i="58"/>
  <c r="D62" i="58"/>
  <c r="I61" i="58"/>
  <c r="H61" i="58"/>
  <c r="G61" i="58"/>
  <c r="D61" i="58"/>
  <c r="I60" i="58"/>
  <c r="H60" i="58"/>
  <c r="G60" i="58"/>
  <c r="D60" i="58"/>
  <c r="I59" i="58"/>
  <c r="H59" i="58"/>
  <c r="G59" i="58"/>
  <c r="D59" i="58"/>
  <c r="I58" i="58"/>
  <c r="H58" i="58"/>
  <c r="G58" i="58"/>
  <c r="D58" i="58"/>
  <c r="I57" i="58"/>
  <c r="H57" i="58"/>
  <c r="G57" i="58"/>
  <c r="D57" i="58"/>
  <c r="I56" i="58"/>
  <c r="H56" i="58"/>
  <c r="G56" i="58"/>
  <c r="D56" i="58"/>
  <c r="I55" i="58"/>
  <c r="H55" i="58"/>
  <c r="G55" i="58"/>
  <c r="D55" i="58"/>
  <c r="I54" i="58"/>
  <c r="H54" i="58"/>
  <c r="G54" i="58"/>
  <c r="D54" i="58"/>
  <c r="G24" i="111"/>
  <c r="G23" i="111"/>
  <c r="G22" i="111"/>
  <c r="D11" i="111" s="1"/>
  <c r="G21" i="111"/>
  <c r="G20" i="111"/>
  <c r="G19" i="111"/>
  <c r="F11" i="111" s="1"/>
  <c r="G18" i="111"/>
  <c r="N17" i="111"/>
  <c r="P15" i="111" s="1"/>
  <c r="P17" i="111" s="1"/>
  <c r="P16" i="111"/>
  <c r="K16" i="111" s="1"/>
  <c r="I11" i="111"/>
  <c r="H11" i="111"/>
  <c r="G11" i="111"/>
  <c r="I10" i="111"/>
  <c r="I12" i="111" s="1"/>
  <c r="G10" i="111"/>
  <c r="F10" i="111"/>
  <c r="F12" i="111" s="1"/>
  <c r="C8" i="111"/>
  <c r="H8" i="111" s="1"/>
  <c r="D7" i="111"/>
  <c r="C7" i="111"/>
  <c r="J7" i="111" s="1"/>
  <c r="C6" i="111"/>
  <c r="D6" i="111" s="1"/>
  <c r="C5" i="111"/>
  <c r="E5" i="111" s="1"/>
  <c r="E46" i="110"/>
  <c r="D46" i="110"/>
  <c r="E45" i="110"/>
  <c r="D45" i="110"/>
  <c r="E44" i="110"/>
  <c r="D44" i="110"/>
  <c r="E43" i="110"/>
  <c r="D43" i="110"/>
  <c r="E42" i="110"/>
  <c r="G37" i="110" s="1"/>
  <c r="D42" i="110"/>
  <c r="E41" i="110"/>
  <c r="D41" i="110"/>
  <c r="E40" i="110"/>
  <c r="D40" i="110"/>
  <c r="F36" i="110"/>
  <c r="F37" i="110" s="1"/>
  <c r="J35" i="110"/>
  <c r="I35" i="110"/>
  <c r="H35" i="110"/>
  <c r="J34" i="110"/>
  <c r="I34" i="110"/>
  <c r="H34" i="110"/>
  <c r="E34" i="110"/>
  <c r="D34" i="110"/>
  <c r="J33" i="110"/>
  <c r="I33" i="110"/>
  <c r="H33" i="110"/>
  <c r="E33" i="110"/>
  <c r="D33" i="110"/>
  <c r="M32" i="110"/>
  <c r="N31" i="110" s="1"/>
  <c r="J32" i="110"/>
  <c r="I32" i="110"/>
  <c r="H32" i="110"/>
  <c r="E32" i="110"/>
  <c r="D32" i="110"/>
  <c r="J31" i="110"/>
  <c r="I31" i="110"/>
  <c r="H31" i="110"/>
  <c r="E31" i="110"/>
  <c r="D31" i="110"/>
  <c r="J30" i="110"/>
  <c r="I30" i="110"/>
  <c r="H30" i="110"/>
  <c r="E30" i="110"/>
  <c r="D30" i="110"/>
  <c r="J29" i="110"/>
  <c r="I29" i="110"/>
  <c r="H29" i="110"/>
  <c r="E29" i="110"/>
  <c r="D29" i="110"/>
  <c r="J28" i="110"/>
  <c r="I28" i="110"/>
  <c r="H28" i="110"/>
  <c r="E28" i="110"/>
  <c r="D28" i="110"/>
  <c r="J27" i="110"/>
  <c r="I27" i="110"/>
  <c r="H27" i="110"/>
  <c r="E27" i="110"/>
  <c r="D27" i="110"/>
  <c r="J26" i="110"/>
  <c r="I26" i="110"/>
  <c r="H26" i="110"/>
  <c r="E26" i="110"/>
  <c r="D26" i="110"/>
  <c r="J25" i="110"/>
  <c r="I25" i="110"/>
  <c r="H25" i="110"/>
  <c r="E25" i="110"/>
  <c r="D25" i="110"/>
  <c r="J24" i="110"/>
  <c r="I24" i="110"/>
  <c r="H24" i="110"/>
  <c r="E24" i="110"/>
  <c r="D24" i="110"/>
  <c r="J23" i="110"/>
  <c r="I23" i="110"/>
  <c r="H23" i="110"/>
  <c r="E23" i="110"/>
  <c r="D23" i="110"/>
  <c r="J22" i="110"/>
  <c r="I22" i="110"/>
  <c r="H22" i="110"/>
  <c r="E22" i="110"/>
  <c r="D22" i="110"/>
  <c r="J21" i="110"/>
  <c r="I21" i="110"/>
  <c r="H21" i="110"/>
  <c r="E21" i="110"/>
  <c r="D21" i="110"/>
  <c r="J20" i="110"/>
  <c r="I20" i="110"/>
  <c r="H20" i="110"/>
  <c r="E20" i="110"/>
  <c r="D20" i="110"/>
  <c r="J19" i="110"/>
  <c r="I19" i="110"/>
  <c r="H19" i="110"/>
  <c r="E19" i="110"/>
  <c r="D19" i="110"/>
  <c r="J18" i="110"/>
  <c r="I18" i="110"/>
  <c r="H18" i="110"/>
  <c r="E18" i="110"/>
  <c r="D18" i="110"/>
  <c r="J17" i="110"/>
  <c r="I17" i="110"/>
  <c r="H17" i="110"/>
  <c r="E17" i="110"/>
  <c r="D17" i="110"/>
  <c r="J16" i="110"/>
  <c r="I16" i="110"/>
  <c r="H16" i="110"/>
  <c r="E16" i="110"/>
  <c r="D16" i="110"/>
  <c r="J15" i="110"/>
  <c r="I15" i="110"/>
  <c r="H15" i="110"/>
  <c r="E15" i="110"/>
  <c r="D15" i="110"/>
  <c r="J14" i="110"/>
  <c r="I14" i="110"/>
  <c r="H14" i="110"/>
  <c r="E14" i="110"/>
  <c r="D14" i="110"/>
  <c r="J13" i="110"/>
  <c r="I13" i="110"/>
  <c r="H13" i="110"/>
  <c r="E13" i="110"/>
  <c r="D13" i="110"/>
  <c r="J12" i="110"/>
  <c r="I12" i="110"/>
  <c r="H12" i="110"/>
  <c r="E12" i="110"/>
  <c r="D12" i="110"/>
  <c r="J11" i="110"/>
  <c r="I11" i="110"/>
  <c r="H11" i="110"/>
  <c r="E11" i="110"/>
  <c r="D11" i="110"/>
  <c r="J10" i="110"/>
  <c r="I10" i="110"/>
  <c r="H10" i="110"/>
  <c r="E10" i="110"/>
  <c r="D10" i="110"/>
  <c r="J9" i="110"/>
  <c r="I9" i="110"/>
  <c r="H9" i="110"/>
  <c r="E9" i="110"/>
  <c r="D9" i="110"/>
  <c r="J8" i="110"/>
  <c r="I8" i="110"/>
  <c r="H8" i="110"/>
  <c r="E8" i="110"/>
  <c r="D8" i="110"/>
  <c r="J7" i="110"/>
  <c r="I7" i="110"/>
  <c r="H7" i="110"/>
  <c r="E7" i="110"/>
  <c r="D7" i="110"/>
  <c r="J6" i="110"/>
  <c r="I6" i="110"/>
  <c r="H6" i="110"/>
  <c r="E6" i="110"/>
  <c r="D6" i="110"/>
  <c r="J5" i="110"/>
  <c r="J36" i="110" s="1"/>
  <c r="I5" i="110"/>
  <c r="H5" i="110"/>
  <c r="E5" i="110"/>
  <c r="D5" i="110"/>
  <c r="D36" i="110" s="1"/>
  <c r="G106" i="64"/>
  <c r="O99" i="64"/>
  <c r="J99" i="64"/>
  <c r="O98" i="64"/>
  <c r="H93" i="64"/>
  <c r="H95" i="64" s="1"/>
  <c r="F93" i="64"/>
  <c r="F95" i="64" s="1"/>
  <c r="C93" i="64"/>
  <c r="C95" i="64" s="1"/>
  <c r="I92" i="64"/>
  <c r="G92" i="64"/>
  <c r="E92" i="64"/>
  <c r="D92" i="64"/>
  <c r="I91" i="64"/>
  <c r="G91" i="64"/>
  <c r="E91" i="64"/>
  <c r="D91" i="64"/>
  <c r="I90" i="64"/>
  <c r="G90" i="64"/>
  <c r="E90" i="64"/>
  <c r="D90" i="64"/>
  <c r="I89" i="64"/>
  <c r="G89" i="64"/>
  <c r="E89" i="64"/>
  <c r="D89" i="64"/>
  <c r="I88" i="64"/>
  <c r="G88" i="64"/>
  <c r="E88" i="64"/>
  <c r="D88" i="64"/>
  <c r="I87" i="64"/>
  <c r="G87" i="64"/>
  <c r="E87" i="64"/>
  <c r="D87" i="64"/>
  <c r="I86" i="64"/>
  <c r="G86" i="64"/>
  <c r="E86" i="64"/>
  <c r="D86" i="64"/>
  <c r="I85" i="64"/>
  <c r="G85" i="64"/>
  <c r="E85" i="64"/>
  <c r="D85" i="64"/>
  <c r="I84" i="64"/>
  <c r="G84" i="64"/>
  <c r="E84" i="64"/>
  <c r="D84" i="64"/>
  <c r="I83" i="64"/>
  <c r="G83" i="64"/>
  <c r="E83" i="64"/>
  <c r="D83" i="64"/>
  <c r="I82" i="64"/>
  <c r="G82" i="64"/>
  <c r="E82" i="64"/>
  <c r="D82" i="64"/>
  <c r="I81" i="64"/>
  <c r="G81" i="64"/>
  <c r="E81" i="64"/>
  <c r="D81" i="64"/>
  <c r="I80" i="64"/>
  <c r="G80" i="64"/>
  <c r="E80" i="64"/>
  <c r="D80" i="64"/>
  <c r="I79" i="64"/>
  <c r="G79" i="64"/>
  <c r="E79" i="64"/>
  <c r="D79" i="64"/>
  <c r="I78" i="64"/>
  <c r="G78" i="64"/>
  <c r="E78" i="64"/>
  <c r="D78" i="64"/>
  <c r="I77" i="64"/>
  <c r="G77" i="64"/>
  <c r="E77" i="64"/>
  <c r="D77" i="64"/>
  <c r="I76" i="64"/>
  <c r="G76" i="64"/>
  <c r="E76" i="64"/>
  <c r="D76" i="64"/>
  <c r="I75" i="64"/>
  <c r="G75" i="64"/>
  <c r="E75" i="64"/>
  <c r="D75" i="64"/>
  <c r="I74" i="64"/>
  <c r="G74" i="64"/>
  <c r="E74" i="64"/>
  <c r="D74" i="64"/>
  <c r="I73" i="64"/>
  <c r="G73" i="64"/>
  <c r="E73" i="64"/>
  <c r="D73" i="64"/>
  <c r="I72" i="64"/>
  <c r="G72" i="64"/>
  <c r="E72" i="64"/>
  <c r="D72" i="64"/>
  <c r="I71" i="64"/>
  <c r="G71" i="64"/>
  <c r="E71" i="64"/>
  <c r="D71" i="64"/>
  <c r="I70" i="64"/>
  <c r="G70" i="64"/>
  <c r="E70" i="64"/>
  <c r="D70" i="64"/>
  <c r="I69" i="64"/>
  <c r="G69" i="64"/>
  <c r="E69" i="64"/>
  <c r="D69" i="64"/>
  <c r="I68" i="64"/>
  <c r="G68" i="64"/>
  <c r="E68" i="64"/>
  <c r="D68" i="64"/>
  <c r="I67" i="64"/>
  <c r="G67" i="64"/>
  <c r="E67" i="64"/>
  <c r="D67" i="64"/>
  <c r="I66" i="64"/>
  <c r="G66" i="64"/>
  <c r="E66" i="64"/>
  <c r="D66" i="64"/>
  <c r="I65" i="64"/>
  <c r="G65" i="64"/>
  <c r="E65" i="64"/>
  <c r="D65" i="64"/>
  <c r="I64" i="64"/>
  <c r="G64" i="64"/>
  <c r="E64" i="64"/>
  <c r="D64" i="64"/>
  <c r="I63" i="64"/>
  <c r="G63" i="64"/>
  <c r="E63" i="64"/>
  <c r="D63" i="64"/>
  <c r="I62" i="64"/>
  <c r="G62" i="64"/>
  <c r="E62" i="64"/>
  <c r="D62" i="64"/>
  <c r="I61" i="64"/>
  <c r="G61" i="64"/>
  <c r="E61" i="64"/>
  <c r="D61" i="64"/>
  <c r="I60" i="64"/>
  <c r="I93" i="64" s="1"/>
  <c r="I95" i="64" s="1"/>
  <c r="G60" i="64"/>
  <c r="G93" i="64" s="1"/>
  <c r="G95" i="64" s="1"/>
  <c r="E60" i="64"/>
  <c r="E93" i="64" s="1"/>
  <c r="D60" i="64"/>
  <c r="D93" i="64" s="1"/>
  <c r="D95" i="64" s="1"/>
  <c r="G48" i="63"/>
  <c r="H48" i="63"/>
  <c r="I48" i="63"/>
  <c r="G49" i="63"/>
  <c r="H49" i="63"/>
  <c r="I49" i="63"/>
  <c r="G50" i="63"/>
  <c r="H50" i="63"/>
  <c r="I50" i="63"/>
  <c r="G51" i="63"/>
  <c r="H51" i="63"/>
  <c r="I51" i="63"/>
  <c r="G52" i="63"/>
  <c r="H52" i="63"/>
  <c r="I52" i="63"/>
  <c r="G53" i="63"/>
  <c r="H53" i="63"/>
  <c r="I53" i="63"/>
  <c r="G54" i="63"/>
  <c r="H54" i="63"/>
  <c r="I54" i="63"/>
  <c r="G55" i="63"/>
  <c r="H55" i="63"/>
  <c r="I55" i="63"/>
  <c r="G56" i="63"/>
  <c r="H56" i="63"/>
  <c r="I56" i="63"/>
  <c r="G57" i="63"/>
  <c r="H57" i="63"/>
  <c r="I57" i="63"/>
  <c r="G58" i="63"/>
  <c r="H58" i="63"/>
  <c r="I58" i="63"/>
  <c r="G59" i="63"/>
  <c r="H59" i="63"/>
  <c r="I59" i="63"/>
  <c r="G60" i="63"/>
  <c r="H60" i="63"/>
  <c r="I60" i="63"/>
  <c r="G61" i="63"/>
  <c r="H61" i="63"/>
  <c r="I61" i="63"/>
  <c r="G62" i="63"/>
  <c r="H62" i="63"/>
  <c r="I62" i="63"/>
  <c r="G63" i="63"/>
  <c r="H63" i="63"/>
  <c r="I63" i="63"/>
  <c r="G64" i="63"/>
  <c r="H64" i="63"/>
  <c r="I64" i="63"/>
  <c r="G65" i="63"/>
  <c r="H65" i="63"/>
  <c r="I65" i="63"/>
  <c r="G66" i="63"/>
  <c r="H66" i="63"/>
  <c r="I66" i="63"/>
  <c r="G67" i="63"/>
  <c r="H67" i="63"/>
  <c r="I67" i="63"/>
  <c r="G68" i="63"/>
  <c r="H68" i="63"/>
  <c r="I68" i="63"/>
  <c r="G69" i="63"/>
  <c r="H69" i="63"/>
  <c r="I69" i="63"/>
  <c r="G70" i="63"/>
  <c r="H70" i="63"/>
  <c r="I70" i="63"/>
  <c r="G71" i="63"/>
  <c r="H71" i="63"/>
  <c r="I71" i="63"/>
  <c r="G72" i="63"/>
  <c r="H72" i="63"/>
  <c r="I72" i="63"/>
  <c r="G73" i="63"/>
  <c r="H73" i="63"/>
  <c r="I73" i="63"/>
  <c r="M73" i="63"/>
  <c r="G74" i="63"/>
  <c r="H74" i="63"/>
  <c r="I74" i="63"/>
  <c r="M74" i="63"/>
  <c r="G75" i="63"/>
  <c r="H75" i="63"/>
  <c r="I75" i="63"/>
  <c r="G76" i="63"/>
  <c r="H76" i="63"/>
  <c r="I76" i="63"/>
  <c r="G77" i="63"/>
  <c r="H77" i="63"/>
  <c r="I77" i="63"/>
  <c r="F78" i="63"/>
  <c r="E82" i="63"/>
  <c r="E83" i="63"/>
  <c r="F79" i="63" s="1"/>
  <c r="D77" i="63"/>
  <c r="D76" i="63"/>
  <c r="D75" i="63"/>
  <c r="D74" i="63"/>
  <c r="D73" i="63"/>
  <c r="D72" i="63"/>
  <c r="D71" i="63"/>
  <c r="D70" i="63"/>
  <c r="D69" i="63"/>
  <c r="D68" i="63"/>
  <c r="D67" i="63"/>
  <c r="D66" i="63"/>
  <c r="D65" i="63"/>
  <c r="D64" i="63"/>
  <c r="D63" i="63"/>
  <c r="D62" i="63"/>
  <c r="D61" i="63"/>
  <c r="D60" i="63"/>
  <c r="D59" i="63"/>
  <c r="D58" i="63"/>
  <c r="D57" i="63"/>
  <c r="D56" i="63"/>
  <c r="D55" i="63"/>
  <c r="D54" i="63"/>
  <c r="D53" i="63"/>
  <c r="D52" i="63"/>
  <c r="D51" i="63"/>
  <c r="D50" i="63"/>
  <c r="D49" i="63"/>
  <c r="D48" i="63"/>
  <c r="B5" i="90"/>
  <c r="B6" i="90"/>
  <c r="B7" i="90"/>
  <c r="B8" i="90"/>
  <c r="B9" i="90"/>
  <c r="B10" i="90"/>
  <c r="B11" i="90"/>
  <c r="B12" i="90"/>
  <c r="B13" i="90"/>
  <c r="B14" i="90"/>
  <c r="B15" i="90"/>
  <c r="B16" i="90"/>
  <c r="B17" i="90"/>
  <c r="B18" i="90"/>
  <c r="B19" i="90"/>
  <c r="B20" i="90"/>
  <c r="B21" i="90"/>
  <c r="B22" i="90"/>
  <c r="B23" i="90"/>
  <c r="B24" i="90"/>
  <c r="B25" i="90"/>
  <c r="B26" i="90"/>
  <c r="B27" i="90"/>
  <c r="B28" i="90"/>
  <c r="B29" i="90"/>
  <c r="B30" i="90"/>
  <c r="B31" i="90"/>
  <c r="B32" i="90"/>
  <c r="B33" i="90"/>
  <c r="B34" i="90"/>
  <c r="B35" i="90"/>
  <c r="B36" i="90"/>
  <c r="B37" i="90"/>
  <c r="B38" i="90"/>
  <c r="B39" i="90"/>
  <c r="B40" i="90"/>
  <c r="B41" i="90"/>
  <c r="B42" i="90"/>
  <c r="B43" i="90"/>
  <c r="B44" i="90"/>
  <c r="B45" i="90"/>
  <c r="B46" i="90"/>
  <c r="B47" i="90"/>
  <c r="B48" i="90"/>
  <c r="B49" i="90"/>
  <c r="B50" i="90"/>
  <c r="B51" i="90"/>
  <c r="B52" i="90"/>
  <c r="B53" i="90"/>
  <c r="B54" i="90"/>
  <c r="B55" i="90"/>
  <c r="B56" i="90"/>
  <c r="B57" i="90"/>
  <c r="B58" i="90"/>
  <c r="B59" i="90"/>
  <c r="B60" i="90"/>
  <c r="B61" i="90"/>
  <c r="B62" i="90"/>
  <c r="B63" i="90"/>
  <c r="B64" i="90"/>
  <c r="B65" i="90"/>
  <c r="B66" i="90"/>
  <c r="B67" i="90"/>
  <c r="B68" i="90"/>
  <c r="B69" i="90"/>
  <c r="B70" i="90"/>
  <c r="B71" i="90"/>
  <c r="B72" i="90"/>
  <c r="B73" i="90"/>
  <c r="B74" i="90"/>
  <c r="B75" i="90"/>
  <c r="B76" i="90"/>
  <c r="B77" i="90"/>
  <c r="B78" i="90"/>
  <c r="B79" i="90"/>
  <c r="B80" i="90"/>
  <c r="B81" i="90"/>
  <c r="B82" i="90"/>
  <c r="B83" i="90"/>
  <c r="B84" i="90"/>
  <c r="B85" i="90"/>
  <c r="B86" i="90"/>
  <c r="B87" i="90"/>
  <c r="B88" i="90"/>
  <c r="B89" i="90"/>
  <c r="B90" i="90"/>
  <c r="B91" i="90"/>
  <c r="B92" i="90"/>
  <c r="B93" i="90"/>
  <c r="B94" i="90"/>
  <c r="B95" i="90"/>
  <c r="B96" i="90"/>
  <c r="B97" i="90"/>
  <c r="B98" i="90"/>
  <c r="B99" i="90"/>
  <c r="B100" i="90"/>
  <c r="B101" i="90"/>
  <c r="B102" i="90"/>
  <c r="B103" i="90"/>
  <c r="B104" i="90"/>
  <c r="B105" i="90"/>
  <c r="B106" i="90"/>
  <c r="B107" i="90"/>
  <c r="B108" i="90"/>
  <c r="B109" i="90"/>
  <c r="B110" i="90"/>
  <c r="B111" i="90"/>
  <c r="B112" i="90"/>
  <c r="B113" i="90"/>
  <c r="B114" i="90"/>
  <c r="B115" i="90"/>
  <c r="B116" i="90"/>
  <c r="B117" i="90"/>
  <c r="B118" i="90"/>
  <c r="B119" i="90"/>
  <c r="B120" i="90"/>
  <c r="B121" i="90"/>
  <c r="B122" i="90"/>
  <c r="B123" i="90"/>
  <c r="B124" i="90"/>
  <c r="B125" i="90"/>
  <c r="B126" i="90"/>
  <c r="B127" i="90"/>
  <c r="B128" i="90"/>
  <c r="B129" i="90"/>
  <c r="B130" i="90"/>
  <c r="B131" i="90"/>
  <c r="B132" i="90"/>
  <c r="B133" i="90"/>
  <c r="B134" i="90"/>
  <c r="B135" i="90"/>
  <c r="B136" i="90"/>
  <c r="B137" i="90"/>
  <c r="B138" i="90"/>
  <c r="B139" i="90"/>
  <c r="B140" i="90"/>
  <c r="B141" i="90"/>
  <c r="B142" i="90"/>
  <c r="B143" i="90"/>
  <c r="B144" i="90"/>
  <c r="B145" i="90"/>
  <c r="B146" i="90"/>
  <c r="B147" i="90"/>
  <c r="B148" i="90"/>
  <c r="B149" i="90"/>
  <c r="B150" i="90"/>
  <c r="B151" i="90"/>
  <c r="B152" i="90"/>
  <c r="B153" i="90"/>
  <c r="B154" i="90"/>
  <c r="B155" i="90"/>
  <c r="B156" i="90"/>
  <c r="B157" i="90"/>
  <c r="B158" i="90"/>
  <c r="B159" i="90"/>
  <c r="B160" i="90"/>
  <c r="B161" i="90"/>
  <c r="B162" i="90"/>
  <c r="B163" i="90"/>
  <c r="B164" i="90"/>
  <c r="B165" i="90"/>
  <c r="B166" i="90"/>
  <c r="B167" i="90"/>
  <c r="B168" i="90"/>
  <c r="B169" i="90"/>
  <c r="B170" i="90"/>
  <c r="B171" i="90"/>
  <c r="B172" i="90"/>
  <c r="B173" i="90"/>
  <c r="B174" i="90"/>
  <c r="B175" i="90"/>
  <c r="B176" i="90"/>
  <c r="B177" i="90"/>
  <c r="B178" i="90"/>
  <c r="B179" i="90"/>
  <c r="B180" i="90"/>
  <c r="B181" i="90"/>
  <c r="B182" i="90"/>
  <c r="B183" i="90"/>
  <c r="B184" i="90"/>
  <c r="B185" i="90"/>
  <c r="B186" i="90"/>
  <c r="B187" i="90"/>
  <c r="B188" i="90"/>
  <c r="B189" i="90"/>
  <c r="B190" i="90"/>
  <c r="B191" i="90"/>
  <c r="B192" i="90"/>
  <c r="B193" i="90"/>
  <c r="B194" i="90"/>
  <c r="B195" i="90"/>
  <c r="B196" i="90"/>
  <c r="B197" i="90"/>
  <c r="B198" i="90"/>
  <c r="B199" i="90"/>
  <c r="B200" i="90"/>
  <c r="B201" i="90"/>
  <c r="B202" i="90"/>
  <c r="B203" i="90"/>
  <c r="B204" i="90"/>
  <c r="B205" i="90"/>
  <c r="B206" i="90"/>
  <c r="B207" i="90"/>
  <c r="B208" i="90"/>
  <c r="B209" i="90"/>
  <c r="B210" i="90"/>
  <c r="B211" i="90"/>
  <c r="B212" i="90"/>
  <c r="B213" i="90"/>
  <c r="B214" i="90"/>
  <c r="B215" i="90"/>
  <c r="B216" i="90"/>
  <c r="B217" i="90"/>
  <c r="B218" i="90"/>
  <c r="B219" i="90"/>
  <c r="B220" i="90"/>
  <c r="B221" i="90"/>
  <c r="B222" i="90"/>
  <c r="B223" i="90"/>
  <c r="B224" i="90"/>
  <c r="B225" i="90"/>
  <c r="B226" i="90"/>
  <c r="B227" i="90"/>
  <c r="B228" i="90"/>
  <c r="B229" i="90"/>
  <c r="B230" i="90"/>
  <c r="B231" i="90"/>
  <c r="B232" i="90"/>
  <c r="B233" i="90"/>
  <c r="B234" i="90"/>
  <c r="B235" i="90"/>
  <c r="B236" i="90"/>
  <c r="B237" i="90"/>
  <c r="B238" i="90"/>
  <c r="B239" i="90"/>
  <c r="B240" i="90"/>
  <c r="B241" i="90"/>
  <c r="B242" i="90"/>
  <c r="B243" i="90"/>
  <c r="B244" i="90"/>
  <c r="B245" i="90"/>
  <c r="B246" i="90"/>
  <c r="B247" i="90"/>
  <c r="B248" i="90"/>
  <c r="B249" i="90"/>
  <c r="B250" i="90"/>
  <c r="B251" i="90"/>
  <c r="B252" i="90"/>
  <c r="B253" i="90"/>
  <c r="B254" i="90"/>
  <c r="B255" i="90"/>
  <c r="B256" i="90"/>
  <c r="B257" i="90"/>
  <c r="B258" i="90"/>
  <c r="B259" i="90"/>
  <c r="B260" i="90"/>
  <c r="B261" i="90"/>
  <c r="B262" i="90"/>
  <c r="B263" i="90"/>
  <c r="B264" i="90"/>
  <c r="B265" i="90"/>
  <c r="B266" i="90"/>
  <c r="B267" i="90"/>
  <c r="B268" i="90"/>
  <c r="B269" i="90"/>
  <c r="B270" i="90"/>
  <c r="B271" i="90"/>
  <c r="B272" i="90"/>
  <c r="B273" i="90"/>
  <c r="B274" i="90"/>
  <c r="B275" i="90"/>
  <c r="B276" i="90"/>
  <c r="B277" i="90"/>
  <c r="B278" i="90"/>
  <c r="B279" i="90"/>
  <c r="B280" i="90"/>
  <c r="B281" i="90"/>
  <c r="B282" i="90"/>
  <c r="B283" i="90"/>
  <c r="B284" i="90"/>
  <c r="B285" i="90"/>
  <c r="B286" i="90"/>
  <c r="B287" i="90"/>
  <c r="B288" i="90"/>
  <c r="B289" i="90"/>
  <c r="B290" i="90"/>
  <c r="B291" i="90"/>
  <c r="B292" i="90"/>
  <c r="B293" i="90"/>
  <c r="B294" i="90"/>
  <c r="B295" i="90"/>
  <c r="B296" i="90"/>
  <c r="B297" i="90"/>
  <c r="B298" i="90"/>
  <c r="B299" i="90"/>
  <c r="B300" i="90"/>
  <c r="B301" i="90"/>
  <c r="B302" i="90"/>
  <c r="B303" i="90"/>
  <c r="B304" i="90"/>
  <c r="B305" i="90"/>
  <c r="B306" i="90"/>
  <c r="B307" i="90"/>
  <c r="B308" i="90"/>
  <c r="B309" i="90"/>
  <c r="B310" i="90"/>
  <c r="B311" i="90"/>
  <c r="B312" i="90"/>
  <c r="B313" i="90"/>
  <c r="B314" i="90"/>
  <c r="B315" i="90"/>
  <c r="B316" i="90"/>
  <c r="B317" i="90"/>
  <c r="B318" i="90"/>
  <c r="B319" i="90"/>
  <c r="B320" i="90"/>
  <c r="B321" i="90"/>
  <c r="B322" i="90"/>
  <c r="B323" i="90"/>
  <c r="B324" i="90"/>
  <c r="B325" i="90"/>
  <c r="B326" i="90"/>
  <c r="B327" i="90"/>
  <c r="B328" i="90"/>
  <c r="B329" i="90"/>
  <c r="B330" i="90"/>
  <c r="B331" i="90"/>
  <c r="B332" i="90"/>
  <c r="B333" i="90"/>
  <c r="B334" i="90"/>
  <c r="B335" i="90"/>
  <c r="B336" i="90"/>
  <c r="B337" i="90"/>
  <c r="B338" i="90"/>
  <c r="B339" i="90"/>
  <c r="B340" i="90"/>
  <c r="B341" i="90"/>
  <c r="B342" i="90"/>
  <c r="B343" i="90"/>
  <c r="B344" i="90"/>
  <c r="B345" i="90"/>
  <c r="B346" i="90"/>
  <c r="B347" i="90"/>
  <c r="B348" i="90"/>
  <c r="B349" i="90"/>
  <c r="B350" i="90"/>
  <c r="B351" i="90"/>
  <c r="B352" i="90"/>
  <c r="B353" i="90"/>
  <c r="B354" i="90"/>
  <c r="B355" i="90"/>
  <c r="B356" i="90"/>
  <c r="B357" i="90"/>
  <c r="B358" i="90"/>
  <c r="B359" i="90"/>
  <c r="B360" i="90"/>
  <c r="B361" i="90"/>
  <c r="B362" i="90"/>
  <c r="B363" i="90"/>
  <c r="B364" i="90"/>
  <c r="B365" i="90"/>
  <c r="B366" i="90"/>
  <c r="B367" i="90"/>
  <c r="B368" i="90"/>
  <c r="B369" i="90"/>
  <c r="B370" i="90"/>
  <c r="B371" i="90"/>
  <c r="B372" i="90"/>
  <c r="B373" i="90"/>
  <c r="B374" i="90"/>
  <c r="B375" i="90"/>
  <c r="B376" i="90"/>
  <c r="B377" i="90"/>
  <c r="B378" i="90"/>
  <c r="B379" i="90"/>
  <c r="B380" i="90"/>
  <c r="B381" i="90"/>
  <c r="B382" i="90"/>
  <c r="B383" i="90"/>
  <c r="B384" i="90"/>
  <c r="B385" i="90"/>
  <c r="B386" i="90"/>
  <c r="B387" i="90"/>
  <c r="B388" i="90"/>
  <c r="B389" i="90"/>
  <c r="B390" i="90"/>
  <c r="B391" i="90"/>
  <c r="B392" i="90"/>
  <c r="B393" i="90"/>
  <c r="B394" i="90"/>
  <c r="B395" i="90"/>
  <c r="B396" i="90"/>
  <c r="B397" i="90"/>
  <c r="B398" i="90"/>
  <c r="B399" i="90"/>
  <c r="B400" i="90"/>
  <c r="B401" i="90"/>
  <c r="B402" i="90"/>
  <c r="B403" i="90"/>
  <c r="B404" i="90"/>
  <c r="B405" i="90"/>
  <c r="B406" i="90"/>
  <c r="B407" i="90"/>
  <c r="B408" i="90"/>
  <c r="B409" i="90"/>
  <c r="B410" i="90"/>
  <c r="B411" i="90"/>
  <c r="B412" i="90"/>
  <c r="B413" i="90"/>
  <c r="B414" i="90"/>
  <c r="B415" i="90"/>
  <c r="B416" i="90"/>
  <c r="B417" i="90"/>
  <c r="B418" i="90"/>
  <c r="B419" i="90"/>
  <c r="B420" i="90"/>
  <c r="B421" i="90"/>
  <c r="B422" i="90"/>
  <c r="B423" i="90"/>
  <c r="B424" i="90"/>
  <c r="B425" i="90"/>
  <c r="B426" i="90"/>
  <c r="B427" i="90"/>
  <c r="B428" i="90"/>
  <c r="B429" i="90"/>
  <c r="B430" i="90"/>
  <c r="B431" i="90"/>
  <c r="B432" i="90"/>
  <c r="B433" i="90"/>
  <c r="B434" i="90"/>
  <c r="B435" i="90"/>
  <c r="B436" i="90"/>
  <c r="B437" i="90"/>
  <c r="B438" i="90"/>
  <c r="B439" i="90"/>
  <c r="B440" i="90"/>
  <c r="B441" i="90"/>
  <c r="B442" i="90"/>
  <c r="B443" i="90"/>
  <c r="B444" i="90"/>
  <c r="B445" i="90"/>
  <c r="B446" i="90"/>
  <c r="B447" i="90"/>
  <c r="B448" i="90"/>
  <c r="B449" i="90"/>
  <c r="B450" i="90"/>
  <c r="B451" i="90"/>
  <c r="B452" i="90"/>
  <c r="B453" i="90"/>
  <c r="B454" i="90"/>
  <c r="B455" i="90"/>
  <c r="B456" i="90"/>
  <c r="B457" i="90"/>
  <c r="B458" i="90"/>
  <c r="B459" i="90"/>
  <c r="B460" i="90"/>
  <c r="B461" i="90"/>
  <c r="B462" i="90"/>
  <c r="B463" i="90"/>
  <c r="B464" i="90"/>
  <c r="B465" i="90"/>
  <c r="B466" i="90"/>
  <c r="B467" i="90"/>
  <c r="B468" i="90"/>
  <c r="B469" i="90"/>
  <c r="B470" i="90"/>
  <c r="B471" i="90"/>
  <c r="B472" i="90"/>
  <c r="B473" i="90"/>
  <c r="B474" i="90"/>
  <c r="B475" i="90"/>
  <c r="B476" i="90"/>
  <c r="B477" i="90"/>
  <c r="B478" i="90"/>
  <c r="B479" i="90"/>
  <c r="B480" i="90"/>
  <c r="B481" i="90"/>
  <c r="B482" i="90"/>
  <c r="B483" i="90"/>
  <c r="B484" i="90"/>
  <c r="B485" i="90"/>
  <c r="B486" i="90"/>
  <c r="B487" i="90"/>
  <c r="B488" i="90"/>
  <c r="B489" i="90"/>
  <c r="B490" i="90"/>
  <c r="B491" i="90"/>
  <c r="B492" i="90"/>
  <c r="B493" i="90"/>
  <c r="B494" i="90"/>
  <c r="B495" i="90"/>
  <c r="B496" i="90"/>
  <c r="B497" i="90"/>
  <c r="B498" i="90"/>
  <c r="B499" i="90"/>
  <c r="B500" i="90"/>
  <c r="B501" i="90"/>
  <c r="B502" i="90"/>
  <c r="B503" i="90"/>
  <c r="B504" i="90"/>
  <c r="B505" i="90"/>
  <c r="B506" i="90"/>
  <c r="B507" i="90"/>
  <c r="B508" i="90"/>
  <c r="B509" i="90"/>
  <c r="B510" i="90"/>
  <c r="B511" i="90"/>
  <c r="B512" i="90"/>
  <c r="B513" i="90"/>
  <c r="B514" i="90"/>
  <c r="B515" i="90"/>
  <c r="B516" i="90"/>
  <c r="B517" i="90"/>
  <c r="B518" i="90"/>
  <c r="B519" i="90"/>
  <c r="B520" i="90"/>
  <c r="B521" i="90"/>
  <c r="B522" i="90"/>
  <c r="B523" i="90"/>
  <c r="B524" i="90"/>
  <c r="B525" i="90"/>
  <c r="B526" i="90"/>
  <c r="B527" i="90"/>
  <c r="B528" i="90"/>
  <c r="B529" i="90"/>
  <c r="B530" i="90"/>
  <c r="B531" i="90"/>
  <c r="B532" i="90"/>
  <c r="B533" i="90"/>
  <c r="B534" i="90"/>
  <c r="B535" i="90"/>
  <c r="B536" i="90"/>
  <c r="B537" i="90"/>
  <c r="B538" i="90"/>
  <c r="B539" i="90"/>
  <c r="B540" i="90"/>
  <c r="B541" i="90"/>
  <c r="B542" i="90"/>
  <c r="B543" i="90"/>
  <c r="B544" i="90"/>
  <c r="B545" i="90"/>
  <c r="B546" i="90"/>
  <c r="B547" i="90"/>
  <c r="B548" i="90"/>
  <c r="B549" i="90"/>
  <c r="B550" i="90"/>
  <c r="B551" i="90"/>
  <c r="B552" i="90"/>
  <c r="B553" i="90"/>
  <c r="B554" i="90"/>
  <c r="B555" i="90"/>
  <c r="B556" i="90"/>
  <c r="B557" i="90"/>
  <c r="B558" i="90"/>
  <c r="B559" i="90"/>
  <c r="B560" i="90"/>
  <c r="B561" i="90"/>
  <c r="B562" i="90"/>
  <c r="B563" i="90"/>
  <c r="B564" i="90"/>
  <c r="B565" i="90"/>
  <c r="B566" i="90"/>
  <c r="B567" i="90"/>
  <c r="B568" i="90"/>
  <c r="B569" i="90"/>
  <c r="B570" i="90"/>
  <c r="B571" i="90"/>
  <c r="B572" i="90"/>
  <c r="B573" i="90"/>
  <c r="B574" i="90"/>
  <c r="B575" i="90"/>
  <c r="B576" i="90"/>
  <c r="B577" i="90"/>
  <c r="B578" i="90"/>
  <c r="B579" i="90"/>
  <c r="B580" i="90"/>
  <c r="B581" i="90"/>
  <c r="B582" i="90"/>
  <c r="B583" i="90"/>
  <c r="B584" i="90"/>
  <c r="B585" i="90"/>
  <c r="B586" i="90"/>
  <c r="B587" i="90"/>
  <c r="B588" i="90"/>
  <c r="B589" i="90"/>
  <c r="B590" i="90"/>
  <c r="B591" i="90"/>
  <c r="B592" i="90"/>
  <c r="B593" i="90"/>
  <c r="B594" i="90"/>
  <c r="B595" i="90"/>
  <c r="B596" i="90"/>
  <c r="B597" i="90"/>
  <c r="B598" i="90"/>
  <c r="B599" i="90"/>
  <c r="B600" i="90"/>
  <c r="B601" i="90"/>
  <c r="B602" i="90"/>
  <c r="B603" i="90"/>
  <c r="B604" i="90"/>
  <c r="B605" i="90"/>
  <c r="B606" i="90"/>
  <c r="B607" i="90"/>
  <c r="B608" i="90"/>
  <c r="B609" i="90"/>
  <c r="B610" i="90"/>
  <c r="B611" i="90"/>
  <c r="B612" i="90"/>
  <c r="B613" i="90"/>
  <c r="B614" i="90"/>
  <c r="B615" i="90"/>
  <c r="B616" i="90"/>
  <c r="B617" i="90"/>
  <c r="B618" i="90"/>
  <c r="B619" i="90"/>
  <c r="B620" i="90"/>
  <c r="B621" i="90"/>
  <c r="B622" i="90"/>
  <c r="B623" i="90"/>
  <c r="B624" i="90"/>
  <c r="B625" i="90"/>
  <c r="B626" i="90"/>
  <c r="B627" i="90"/>
  <c r="B628" i="90"/>
  <c r="B629" i="90"/>
  <c r="B630" i="90"/>
  <c r="B631" i="90"/>
  <c r="B632" i="90"/>
  <c r="B633" i="90"/>
  <c r="B634" i="90"/>
  <c r="B635" i="90"/>
  <c r="B636" i="90"/>
  <c r="B637" i="90"/>
  <c r="B638" i="90"/>
  <c r="B639" i="90"/>
  <c r="B640" i="90"/>
  <c r="B641" i="90"/>
  <c r="B642" i="90"/>
  <c r="B643" i="90"/>
  <c r="B644" i="90"/>
  <c r="B645" i="90"/>
  <c r="B646" i="90"/>
  <c r="B647" i="90"/>
  <c r="B648" i="90"/>
  <c r="B649" i="90"/>
  <c r="B650" i="90"/>
  <c r="B651" i="90"/>
  <c r="B652" i="90"/>
  <c r="B653" i="90"/>
  <c r="B654" i="90"/>
  <c r="B655" i="90"/>
  <c r="B656" i="90"/>
  <c r="B657" i="90"/>
  <c r="B658" i="90"/>
  <c r="B659" i="90"/>
  <c r="B660" i="90"/>
  <c r="B661" i="90"/>
  <c r="B662" i="90"/>
  <c r="B663" i="90"/>
  <c r="B664" i="90"/>
  <c r="B665" i="90"/>
  <c r="B666" i="90"/>
  <c r="B667" i="90"/>
  <c r="B668" i="90"/>
  <c r="B669" i="90"/>
  <c r="B670" i="90"/>
  <c r="B671" i="90"/>
  <c r="B672" i="90"/>
  <c r="B673" i="90"/>
  <c r="B674" i="90"/>
  <c r="B675" i="90"/>
  <c r="B676" i="90"/>
  <c r="B677" i="90"/>
  <c r="B678" i="90"/>
  <c r="B679" i="90"/>
  <c r="B680" i="90"/>
  <c r="B681" i="90"/>
  <c r="B682" i="90"/>
  <c r="B683" i="90"/>
  <c r="B684" i="90"/>
  <c r="B685" i="90"/>
  <c r="B686" i="90"/>
  <c r="B687" i="90"/>
  <c r="B688" i="90"/>
  <c r="B689" i="90"/>
  <c r="B690" i="90"/>
  <c r="B691" i="90"/>
  <c r="B692" i="90"/>
  <c r="B693" i="90"/>
  <c r="B694" i="90"/>
  <c r="B695" i="90"/>
  <c r="B696" i="90"/>
  <c r="B697" i="90"/>
  <c r="B698" i="90"/>
  <c r="B699" i="90"/>
  <c r="B700" i="90"/>
  <c r="B701" i="90"/>
  <c r="B702" i="90"/>
  <c r="B703" i="90"/>
  <c r="B704" i="90"/>
  <c r="B705" i="90"/>
  <c r="B706" i="90"/>
  <c r="B707" i="90"/>
  <c r="B708" i="90"/>
  <c r="B709" i="90"/>
  <c r="B710" i="90"/>
  <c r="B711" i="90"/>
  <c r="B712" i="90"/>
  <c r="B713" i="90"/>
  <c r="B714" i="90"/>
  <c r="B715" i="90"/>
  <c r="B716" i="90"/>
  <c r="B717" i="90"/>
  <c r="B718" i="90"/>
  <c r="B719" i="90"/>
  <c r="B720" i="90"/>
  <c r="B721" i="90"/>
  <c r="B722" i="90"/>
  <c r="B723" i="90"/>
  <c r="B724" i="90"/>
  <c r="B725" i="90"/>
  <c r="B726" i="90"/>
  <c r="B727" i="90"/>
  <c r="B728" i="90"/>
  <c r="B729" i="90"/>
  <c r="B730" i="90"/>
  <c r="B731" i="90"/>
  <c r="B732" i="90"/>
  <c r="B733" i="90"/>
  <c r="B734" i="90"/>
  <c r="B735" i="90"/>
  <c r="B736" i="90"/>
  <c r="B737" i="90"/>
  <c r="B738" i="90"/>
  <c r="B739" i="90"/>
  <c r="B740" i="90"/>
  <c r="B741" i="90"/>
  <c r="B742" i="90"/>
  <c r="B743" i="90"/>
  <c r="B744" i="90"/>
  <c r="B745" i="90"/>
  <c r="B746" i="90"/>
  <c r="B747" i="90"/>
  <c r="B748" i="90"/>
  <c r="B749" i="90"/>
  <c r="B750" i="90"/>
  <c r="B751" i="90"/>
  <c r="B752" i="90"/>
  <c r="B753" i="90"/>
  <c r="B754" i="90"/>
  <c r="B755" i="90"/>
  <c r="B756" i="90"/>
  <c r="B757" i="90"/>
  <c r="B758" i="90"/>
  <c r="B759" i="90"/>
  <c r="B760" i="90"/>
  <c r="B761" i="90"/>
  <c r="B762" i="90"/>
  <c r="B763" i="90"/>
  <c r="B764" i="90"/>
  <c r="B765" i="90"/>
  <c r="B766" i="90"/>
  <c r="B767" i="90"/>
  <c r="B768" i="90"/>
  <c r="B769" i="90"/>
  <c r="B770" i="90"/>
  <c r="B771" i="90"/>
  <c r="B772" i="90"/>
  <c r="B773" i="90"/>
  <c r="B774" i="90"/>
  <c r="B775" i="90"/>
  <c r="B776" i="90"/>
  <c r="B777" i="90"/>
  <c r="B778" i="90"/>
  <c r="B779" i="90"/>
  <c r="B780" i="90"/>
  <c r="B781" i="90"/>
  <c r="B782" i="90"/>
  <c r="B783" i="90"/>
  <c r="B784" i="90"/>
  <c r="B785" i="90"/>
  <c r="B786" i="90"/>
  <c r="B787" i="90"/>
  <c r="B788" i="90"/>
  <c r="B789" i="90"/>
  <c r="B790" i="90"/>
  <c r="B791" i="90"/>
  <c r="B792" i="90"/>
  <c r="B793" i="90"/>
  <c r="B794" i="90"/>
  <c r="B795" i="90"/>
  <c r="B796" i="90"/>
  <c r="B797" i="90"/>
  <c r="B798" i="90"/>
  <c r="B799" i="90"/>
  <c r="B800" i="90"/>
  <c r="B801" i="90"/>
  <c r="B802" i="90"/>
  <c r="B803" i="90"/>
  <c r="B804" i="90"/>
  <c r="B805" i="90"/>
  <c r="B806" i="90"/>
  <c r="B807" i="90"/>
  <c r="B808" i="90"/>
  <c r="B809" i="90"/>
  <c r="B810" i="90"/>
  <c r="B811" i="90"/>
  <c r="B812" i="90"/>
  <c r="B813" i="90"/>
  <c r="B814" i="90"/>
  <c r="B815" i="90"/>
  <c r="B816" i="90"/>
  <c r="B817" i="90"/>
  <c r="B818" i="90"/>
  <c r="B819" i="90"/>
  <c r="B820" i="90"/>
  <c r="B821" i="90"/>
  <c r="B822" i="90"/>
  <c r="B823" i="90"/>
  <c r="B824" i="90"/>
  <c r="B825" i="90"/>
  <c r="B826" i="90"/>
  <c r="B827" i="90"/>
  <c r="B828" i="90"/>
  <c r="B829" i="90"/>
  <c r="B830" i="90"/>
  <c r="B831" i="90"/>
  <c r="B832" i="90"/>
  <c r="B833" i="90"/>
  <c r="B834" i="90"/>
  <c r="B835" i="90"/>
  <c r="B836" i="90"/>
  <c r="B837" i="90"/>
  <c r="B838" i="90"/>
  <c r="B839" i="90"/>
  <c r="B840" i="90"/>
  <c r="B841" i="90"/>
  <c r="B842" i="90"/>
  <c r="B843" i="90"/>
  <c r="B844" i="90"/>
  <c r="B845" i="90"/>
  <c r="B846" i="90"/>
  <c r="B847" i="90"/>
  <c r="B848" i="90"/>
  <c r="B849" i="90"/>
  <c r="B850" i="90"/>
  <c r="B851" i="90"/>
  <c r="B852" i="90"/>
  <c r="B853" i="90"/>
  <c r="B854" i="90"/>
  <c r="B855" i="90"/>
  <c r="B856" i="90"/>
  <c r="B857" i="90"/>
  <c r="B858" i="90"/>
  <c r="B859" i="90"/>
  <c r="B860" i="90"/>
  <c r="B861" i="90"/>
  <c r="B862" i="90"/>
  <c r="B863" i="90"/>
  <c r="B864" i="90"/>
  <c r="B865" i="90"/>
  <c r="B866" i="90"/>
  <c r="B867" i="90"/>
  <c r="B868" i="90"/>
  <c r="B869" i="90"/>
  <c r="B870" i="90"/>
  <c r="B871" i="90"/>
  <c r="B872" i="90"/>
  <c r="B873" i="90"/>
  <c r="B874" i="90"/>
  <c r="B875" i="90"/>
  <c r="B876" i="90"/>
  <c r="B877" i="90"/>
  <c r="B878" i="90"/>
  <c r="B879" i="90"/>
  <c r="B880" i="90"/>
  <c r="B881" i="90"/>
  <c r="B882" i="90"/>
  <c r="B883" i="90"/>
  <c r="B884" i="90"/>
  <c r="B885" i="90"/>
  <c r="B886" i="90"/>
  <c r="B887" i="90"/>
  <c r="B888" i="90"/>
  <c r="B889" i="90"/>
  <c r="B890" i="90"/>
  <c r="B891" i="90"/>
  <c r="B892" i="90"/>
  <c r="B893" i="90"/>
  <c r="B894" i="90"/>
  <c r="B895" i="90"/>
  <c r="B896" i="90"/>
  <c r="B897" i="90"/>
  <c r="B898" i="90"/>
  <c r="B899" i="90"/>
  <c r="B900" i="90"/>
  <c r="B901" i="90"/>
  <c r="B902" i="90"/>
  <c r="B903" i="90"/>
  <c r="B904" i="90"/>
  <c r="B905" i="90"/>
  <c r="B906" i="90"/>
  <c r="B907" i="90"/>
  <c r="B908" i="90"/>
  <c r="B909" i="90"/>
  <c r="B910" i="90"/>
  <c r="B911" i="90"/>
  <c r="B912" i="90"/>
  <c r="B913" i="90"/>
  <c r="B914" i="90"/>
  <c r="B915" i="90"/>
  <c r="B916" i="90"/>
  <c r="B917" i="90"/>
  <c r="B918" i="90"/>
  <c r="B919" i="90"/>
  <c r="B920" i="90"/>
  <c r="B921" i="90"/>
  <c r="B922" i="90"/>
  <c r="B923" i="90"/>
  <c r="B924" i="90"/>
  <c r="B925" i="90"/>
  <c r="B926" i="90"/>
  <c r="B927" i="90"/>
  <c r="B928" i="90"/>
  <c r="B929" i="90"/>
  <c r="B930" i="90"/>
  <c r="B931" i="90"/>
  <c r="B932" i="90"/>
  <c r="B4" i="90"/>
  <c r="G6" i="88"/>
  <c r="F33" i="86"/>
  <c r="F34" i="86"/>
  <c r="F35" i="86"/>
  <c r="F36" i="86"/>
  <c r="F37" i="86"/>
  <c r="F38" i="86"/>
  <c r="F39" i="86"/>
  <c r="F40" i="86"/>
  <c r="F41" i="86"/>
  <c r="F42" i="86"/>
  <c r="F43" i="86"/>
  <c r="F32" i="86"/>
  <c r="D33" i="86"/>
  <c r="D34" i="86"/>
  <c r="D35" i="86"/>
  <c r="H35" i="86" s="1"/>
  <c r="D36" i="86"/>
  <c r="D37" i="86"/>
  <c r="D38" i="86"/>
  <c r="D39" i="86"/>
  <c r="H39" i="86" s="1"/>
  <c r="D40" i="86"/>
  <c r="D41" i="86"/>
  <c r="D42" i="86"/>
  <c r="D43" i="86"/>
  <c r="H43" i="86" s="1"/>
  <c r="D32" i="86"/>
  <c r="H32" i="86" s="1"/>
  <c r="I43" i="86"/>
  <c r="I42" i="86"/>
  <c r="H42" i="86"/>
  <c r="I41" i="86"/>
  <c r="H41" i="86"/>
  <c r="I40" i="86"/>
  <c r="H40" i="86"/>
  <c r="I39" i="86"/>
  <c r="I38" i="86"/>
  <c r="H38" i="86"/>
  <c r="I37" i="86"/>
  <c r="H37" i="86"/>
  <c r="I36" i="86"/>
  <c r="H36" i="86"/>
  <c r="I35" i="86"/>
  <c r="I34" i="86"/>
  <c r="H34" i="86"/>
  <c r="I33" i="86"/>
  <c r="H33" i="86"/>
  <c r="I32" i="86"/>
  <c r="I31" i="86" s="1"/>
  <c r="G31" i="86"/>
  <c r="E31" i="86"/>
  <c r="F6" i="86"/>
  <c r="F7" i="86"/>
  <c r="F8" i="86"/>
  <c r="F9" i="86"/>
  <c r="F10" i="86"/>
  <c r="F11" i="86"/>
  <c r="F12" i="86"/>
  <c r="F13" i="86"/>
  <c r="F14" i="86"/>
  <c r="F15" i="86"/>
  <c r="F16" i="86"/>
  <c r="F17" i="86"/>
  <c r="F18" i="86"/>
  <c r="F19" i="86"/>
  <c r="F20" i="86"/>
  <c r="F21" i="86"/>
  <c r="F22" i="86"/>
  <c r="F23" i="86"/>
  <c r="F24" i="86"/>
  <c r="F25" i="86"/>
  <c r="F26" i="86"/>
  <c r="F27" i="86"/>
  <c r="F5" i="86"/>
  <c r="D6" i="86"/>
  <c r="D7" i="86"/>
  <c r="D8" i="86"/>
  <c r="D9" i="86"/>
  <c r="D10" i="86"/>
  <c r="D11" i="86"/>
  <c r="D12" i="86"/>
  <c r="D13" i="86"/>
  <c r="D14" i="86"/>
  <c r="D15" i="86"/>
  <c r="D16" i="86"/>
  <c r="D17" i="86"/>
  <c r="D18" i="86"/>
  <c r="D19" i="86"/>
  <c r="D20" i="86"/>
  <c r="D21" i="86"/>
  <c r="D22" i="86"/>
  <c r="D23" i="86"/>
  <c r="D24" i="86"/>
  <c r="D25" i="86"/>
  <c r="D26" i="86"/>
  <c r="D27" i="86"/>
  <c r="D5" i="86"/>
  <c r="E36" i="110" l="1"/>
  <c r="E37" i="110" s="1"/>
  <c r="E6" i="111"/>
  <c r="E7" i="111"/>
  <c r="G25" i="111"/>
  <c r="G84" i="58"/>
  <c r="G85" i="58" s="1"/>
  <c r="H36" i="113"/>
  <c r="H37" i="113" s="1"/>
  <c r="I78" i="63"/>
  <c r="I79" i="63" s="1"/>
  <c r="H36" i="110"/>
  <c r="H37" i="110" s="1"/>
  <c r="N30" i="110"/>
  <c r="H6" i="111"/>
  <c r="H7" i="111"/>
  <c r="J11" i="111"/>
  <c r="I123" i="112"/>
  <c r="I125" i="112" s="1"/>
  <c r="I68" i="112"/>
  <c r="O128" i="112"/>
  <c r="D30" i="62"/>
  <c r="I32" i="62" s="1"/>
  <c r="K34" i="62" s="1"/>
  <c r="K35" i="62" s="1"/>
  <c r="H30" i="62"/>
  <c r="H12" i="114"/>
  <c r="H13" i="114" s="1"/>
  <c r="D31" i="86"/>
  <c r="F31" i="86"/>
  <c r="I36" i="110"/>
  <c r="H5" i="111"/>
  <c r="H10" i="111" s="1"/>
  <c r="H12" i="111" s="1"/>
  <c r="G12" i="111"/>
  <c r="I84" i="58"/>
  <c r="I85" i="58" s="1"/>
  <c r="H84" i="58"/>
  <c r="H85" i="58" s="1"/>
  <c r="D84" i="58"/>
  <c r="D85" i="58" s="1"/>
  <c r="F123" i="112"/>
  <c r="F125" i="112" s="1"/>
  <c r="D36" i="113"/>
  <c r="D37" i="113" s="1"/>
  <c r="C37" i="113" s="1"/>
  <c r="I39" i="113" s="1"/>
  <c r="I43" i="113" s="1"/>
  <c r="I44" i="113" s="1"/>
  <c r="J37" i="110"/>
  <c r="E47" i="110"/>
  <c r="I37" i="110"/>
  <c r="D37" i="110"/>
  <c r="I14" i="114"/>
  <c r="K16" i="114" s="1"/>
  <c r="K18" i="114" s="1"/>
  <c r="G123" i="112"/>
  <c r="G125" i="112" s="1"/>
  <c r="E123" i="112"/>
  <c r="E125" i="112" s="1"/>
  <c r="H125" i="112"/>
  <c r="D123" i="112"/>
  <c r="D125" i="112" s="1"/>
  <c r="C85" i="58"/>
  <c r="I87" i="58" s="1"/>
  <c r="I88" i="58" s="1"/>
  <c r="J5" i="111"/>
  <c r="D5" i="111"/>
  <c r="J6" i="111"/>
  <c r="E8" i="111"/>
  <c r="E10" i="111" s="1"/>
  <c r="E12" i="111" s="1"/>
  <c r="E11" i="111"/>
  <c r="J8" i="111"/>
  <c r="D8" i="111"/>
  <c r="C10" i="111"/>
  <c r="C12" i="111" s="1"/>
  <c r="I97" i="64"/>
  <c r="K99" i="64" s="1"/>
  <c r="G78" i="63"/>
  <c r="G79" i="63" s="1"/>
  <c r="E87" i="63"/>
  <c r="H78" i="63"/>
  <c r="H79" i="63" s="1"/>
  <c r="D78" i="63"/>
  <c r="D79" i="63" s="1"/>
  <c r="H31" i="86"/>
  <c r="I127" i="112" l="1"/>
  <c r="K129" i="112" s="1"/>
  <c r="C79" i="63"/>
  <c r="I81" i="63" s="1"/>
  <c r="I82" i="63" s="1"/>
  <c r="C37" i="110"/>
  <c r="I39" i="110" s="1"/>
  <c r="D10" i="111"/>
  <c r="D12" i="111" s="1"/>
  <c r="J10" i="111"/>
  <c r="J12" i="111" s="1"/>
  <c r="J14" i="111" l="1"/>
  <c r="L16" i="111" s="1"/>
  <c r="L17" i="111" s="1"/>
  <c r="E10" i="108" l="1"/>
  <c r="D10" i="108"/>
  <c r="G9" i="108"/>
  <c r="G8" i="108"/>
  <c r="G7" i="108"/>
  <c r="G6" i="108"/>
  <c r="G5" i="108"/>
  <c r="G4" i="108"/>
  <c r="H10" i="107"/>
  <c r="H11" i="107" s="1"/>
  <c r="C5" i="107" s="1"/>
  <c r="G13" i="106"/>
  <c r="G14" i="106"/>
  <c r="G12" i="106"/>
  <c r="C5" i="106" s="1"/>
  <c r="D5" i="106" s="1"/>
  <c r="D6" i="106" s="1"/>
  <c r="I5" i="106"/>
  <c r="J5" i="106" s="1"/>
  <c r="J6" i="106" s="1"/>
  <c r="F5" i="106"/>
  <c r="G5" i="106" s="1"/>
  <c r="G6" i="106" s="1"/>
  <c r="D7" i="105"/>
  <c r="E7" i="105"/>
  <c r="G6" i="105"/>
  <c r="G5" i="105"/>
  <c r="G7" i="105" s="1"/>
  <c r="G8" i="105" s="1"/>
  <c r="G10" i="108" l="1"/>
  <c r="G11" i="108" s="1"/>
  <c r="C6" i="107"/>
  <c r="D5" i="107"/>
  <c r="D6" i="107" s="1"/>
  <c r="G15" i="106"/>
  <c r="G16" i="106" s="1"/>
  <c r="D7" i="106"/>
  <c r="H5" i="104" l="1"/>
  <c r="H6" i="104"/>
  <c r="H7" i="104"/>
  <c r="H8" i="104"/>
  <c r="H9" i="104"/>
  <c r="H10" i="104"/>
  <c r="H11" i="104"/>
  <c r="H12" i="104"/>
  <c r="H13" i="104"/>
  <c r="H4" i="104"/>
  <c r="F14" i="104"/>
  <c r="E14" i="104"/>
  <c r="D14" i="104"/>
  <c r="H14" i="104" l="1"/>
  <c r="H15" i="104" s="1"/>
  <c r="E69" i="92"/>
  <c r="E70" i="92" s="1"/>
  <c r="E63" i="92"/>
  <c r="E64" i="92" s="1"/>
  <c r="E65" i="92" s="1"/>
  <c r="E66" i="92" s="1"/>
  <c r="E55" i="92"/>
  <c r="E57" i="92" s="1"/>
  <c r="E44" i="92"/>
  <c r="E45" i="92" s="1"/>
  <c r="E38" i="92"/>
  <c r="E39" i="92" s="1"/>
  <c r="E40" i="92" s="1"/>
  <c r="E41" i="92" s="1"/>
  <c r="E30" i="92"/>
  <c r="E32" i="92" s="1"/>
  <c r="E58" i="92" l="1"/>
  <c r="E59" i="92"/>
  <c r="E74" i="92" s="1"/>
  <c r="E33" i="92"/>
  <c r="E34" i="92"/>
  <c r="E49" i="92" s="1"/>
  <c r="H5" i="103" l="1"/>
  <c r="H6" i="103"/>
  <c r="H7" i="103"/>
  <c r="H8" i="103"/>
  <c r="H9" i="103"/>
  <c r="H10" i="103"/>
  <c r="H11" i="103"/>
  <c r="H12" i="103"/>
  <c r="H13" i="103"/>
  <c r="H14" i="103"/>
  <c r="H15" i="103"/>
  <c r="H16" i="103"/>
  <c r="H4" i="103"/>
  <c r="F17" i="103"/>
  <c r="E17" i="103"/>
  <c r="D17" i="103"/>
  <c r="H17" i="103" l="1"/>
  <c r="F9" i="102" l="1"/>
  <c r="F10" i="102" s="1"/>
  <c r="E9" i="102"/>
  <c r="D9" i="102"/>
  <c r="AK15" i="101"/>
  <c r="D15" i="101" s="1"/>
  <c r="AK14" i="101"/>
  <c r="D14" i="101" s="1"/>
  <c r="D6" i="101" l="1"/>
  <c r="E6" i="101" s="1"/>
  <c r="E7" i="101" s="1"/>
  <c r="D12" i="100" l="1"/>
  <c r="E12" i="100"/>
  <c r="G5" i="100"/>
  <c r="G6" i="100"/>
  <c r="G7" i="100"/>
  <c r="G8" i="100"/>
  <c r="G9" i="100"/>
  <c r="G10" i="100"/>
  <c r="G11" i="100"/>
  <c r="G4" i="100"/>
  <c r="D24" i="99"/>
  <c r="E24" i="99"/>
  <c r="F24" i="99"/>
  <c r="G24" i="99"/>
  <c r="H5" i="99"/>
  <c r="H6" i="99"/>
  <c r="H7" i="99"/>
  <c r="H8" i="99"/>
  <c r="H9" i="99"/>
  <c r="H10" i="99"/>
  <c r="H11" i="99"/>
  <c r="H12" i="99"/>
  <c r="H13" i="99"/>
  <c r="H14" i="99"/>
  <c r="H15" i="99"/>
  <c r="H16" i="99"/>
  <c r="H17" i="99"/>
  <c r="H18" i="99"/>
  <c r="H19" i="99"/>
  <c r="H20" i="99"/>
  <c r="H21" i="99"/>
  <c r="H22" i="99"/>
  <c r="H23" i="99"/>
  <c r="H4" i="99"/>
  <c r="K13" i="98"/>
  <c r="H13" i="98"/>
  <c r="E13" i="98"/>
  <c r="K12" i="98"/>
  <c r="H12" i="98"/>
  <c r="E12" i="98"/>
  <c r="K11" i="98"/>
  <c r="H11" i="98"/>
  <c r="E11" i="98"/>
  <c r="K10" i="98"/>
  <c r="K16" i="98" s="1"/>
  <c r="H10" i="98"/>
  <c r="E10" i="98"/>
  <c r="K9" i="98"/>
  <c r="H9" i="98"/>
  <c r="E9" i="98"/>
  <c r="K8" i="98"/>
  <c r="H8" i="98"/>
  <c r="E8" i="98"/>
  <c r="CX91" i="96"/>
  <c r="CY91" i="96" s="1"/>
  <c r="CV91" i="96"/>
  <c r="CW91" i="96" s="1"/>
  <c r="CW9" i="96" s="1"/>
  <c r="CT91" i="96"/>
  <c r="CU91" i="96" s="1"/>
  <c r="CR91" i="96"/>
  <c r="CS91" i="96" s="1"/>
  <c r="CS9" i="96" s="1"/>
  <c r="CP91" i="96"/>
  <c r="CQ91" i="96" s="1"/>
  <c r="CN91" i="96"/>
  <c r="CO91" i="96" s="1"/>
  <c r="CO9" i="96" s="1"/>
  <c r="CL91" i="96"/>
  <c r="CM91" i="96" s="1"/>
  <c r="CM9" i="96" s="1"/>
  <c r="CJ91" i="96"/>
  <c r="CK91" i="96" s="1"/>
  <c r="CK9" i="96" s="1"/>
  <c r="CH91" i="96"/>
  <c r="CI91" i="96" s="1"/>
  <c r="CF91" i="96"/>
  <c r="CG91" i="96" s="1"/>
  <c r="CG9" i="96" s="1"/>
  <c r="CD91" i="96"/>
  <c r="CE91" i="96" s="1"/>
  <c r="CB91" i="96"/>
  <c r="CC91" i="96" s="1"/>
  <c r="CC9" i="96" s="1"/>
  <c r="BZ91" i="96"/>
  <c r="CA91" i="96" s="1"/>
  <c r="BX91" i="96"/>
  <c r="BY91" i="96" s="1"/>
  <c r="BY9" i="96" s="1"/>
  <c r="BV91" i="96"/>
  <c r="BW91" i="96" s="1"/>
  <c r="BW9" i="96" s="1"/>
  <c r="BT91" i="96"/>
  <c r="BU91" i="96" s="1"/>
  <c r="BU9" i="96" s="1"/>
  <c r="BR91" i="96"/>
  <c r="BS91" i="96" s="1"/>
  <c r="BP91" i="96"/>
  <c r="BQ91" i="96" s="1"/>
  <c r="BQ9" i="96" s="1"/>
  <c r="BN91" i="96"/>
  <c r="BO91" i="96" s="1"/>
  <c r="BL91" i="96"/>
  <c r="BM91" i="96" s="1"/>
  <c r="BM9" i="96" s="1"/>
  <c r="BJ91" i="96"/>
  <c r="BK91" i="96" s="1"/>
  <c r="BH91" i="96"/>
  <c r="BI91" i="96" s="1"/>
  <c r="BI9" i="96" s="1"/>
  <c r="BF91" i="96"/>
  <c r="BG91" i="96" s="1"/>
  <c r="BG9" i="96" s="1"/>
  <c r="BD91" i="96"/>
  <c r="BE91" i="96" s="1"/>
  <c r="BE9" i="96" s="1"/>
  <c r="BB91" i="96"/>
  <c r="BC91" i="96" s="1"/>
  <c r="AZ91" i="96"/>
  <c r="BA91" i="96" s="1"/>
  <c r="AX91" i="96"/>
  <c r="AY91" i="96" s="1"/>
  <c r="AY9" i="96" s="1"/>
  <c r="AV91" i="96"/>
  <c r="AW91" i="96" s="1"/>
  <c r="AT91" i="96"/>
  <c r="AU91" i="96" s="1"/>
  <c r="AR91" i="96"/>
  <c r="AS91" i="96" s="1"/>
  <c r="AP91" i="96"/>
  <c r="AQ91" i="96" s="1"/>
  <c r="AQ9" i="96" s="1"/>
  <c r="AN91" i="96"/>
  <c r="AO91" i="96" s="1"/>
  <c r="AO9" i="96" s="1"/>
  <c r="AL91" i="96"/>
  <c r="AM91" i="96" s="1"/>
  <c r="AJ91" i="96"/>
  <c r="AK91" i="96" s="1"/>
  <c r="AH91" i="96"/>
  <c r="AI91" i="96" s="1"/>
  <c r="AI9" i="96" s="1"/>
  <c r="AF91" i="96"/>
  <c r="AG91" i="96" s="1"/>
  <c r="AG9" i="96" s="1"/>
  <c r="AD91" i="96"/>
  <c r="AE91" i="96" s="1"/>
  <c r="AB91" i="96"/>
  <c r="AC91" i="96" s="1"/>
  <c r="Z91" i="96"/>
  <c r="AA91" i="96" s="1"/>
  <c r="AA9" i="96" s="1"/>
  <c r="X91" i="96"/>
  <c r="Y91" i="96" s="1"/>
  <c r="Y9" i="96" s="1"/>
  <c r="V91" i="96"/>
  <c r="W91" i="96" s="1"/>
  <c r="T91" i="96"/>
  <c r="U91" i="96" s="1"/>
  <c r="R91" i="96"/>
  <c r="S91" i="96" s="1"/>
  <c r="S9" i="96" s="1"/>
  <c r="P91" i="96"/>
  <c r="Q91" i="96" s="1"/>
  <c r="N91" i="96"/>
  <c r="O91" i="96" s="1"/>
  <c r="L91" i="96"/>
  <c r="M91" i="96" s="1"/>
  <c r="J91" i="96"/>
  <c r="K91" i="96" s="1"/>
  <c r="K9" i="96" s="1"/>
  <c r="H91" i="96"/>
  <c r="I91" i="96" s="1"/>
  <c r="I9" i="96" s="1"/>
  <c r="F91" i="96"/>
  <c r="G91" i="96" s="1"/>
  <c r="CX90" i="96"/>
  <c r="CV90" i="96"/>
  <c r="CV8" i="96" s="1"/>
  <c r="CT90" i="96"/>
  <c r="CT8" i="96" s="1"/>
  <c r="CR90" i="96"/>
  <c r="CP90" i="96"/>
  <c r="CN90" i="96"/>
  <c r="CN8" i="96" s="1"/>
  <c r="CL90" i="96"/>
  <c r="CL8" i="96" s="1"/>
  <c r="CJ90" i="96"/>
  <c r="CH90" i="96"/>
  <c r="CI90" i="96" s="1"/>
  <c r="CF90" i="96"/>
  <c r="CD90" i="96"/>
  <c r="CD8" i="96" s="1"/>
  <c r="CB90" i="96"/>
  <c r="CB8" i="96" s="1"/>
  <c r="BZ90" i="96"/>
  <c r="BX90" i="96"/>
  <c r="BV90" i="96"/>
  <c r="BW90" i="96" s="1"/>
  <c r="BW8" i="96" s="1"/>
  <c r="BT90" i="96"/>
  <c r="BT8" i="96" s="1"/>
  <c r="BR90" i="96"/>
  <c r="BS90" i="96" s="1"/>
  <c r="BP90" i="96"/>
  <c r="BN90" i="96"/>
  <c r="BO90" i="96" s="1"/>
  <c r="BL90" i="96"/>
  <c r="BL8" i="96" s="1"/>
  <c r="BK90" i="96"/>
  <c r="BJ90" i="96"/>
  <c r="BH90" i="96"/>
  <c r="BI90" i="96" s="1"/>
  <c r="BI8" i="96" s="1"/>
  <c r="BF90" i="96"/>
  <c r="BD90" i="96"/>
  <c r="BB90" i="96"/>
  <c r="AZ90" i="96"/>
  <c r="AZ8" i="96" s="1"/>
  <c r="AX90" i="96"/>
  <c r="AY90" i="96" s="1"/>
  <c r="AY8" i="96" s="1"/>
  <c r="AV90" i="96"/>
  <c r="AT90" i="96"/>
  <c r="AT8" i="96" s="1"/>
  <c r="AR90" i="96"/>
  <c r="AR8" i="96" s="1"/>
  <c r="AP90" i="96"/>
  <c r="AQ90" i="96" s="1"/>
  <c r="AN90" i="96"/>
  <c r="AN8" i="96" s="1"/>
  <c r="AM90" i="96"/>
  <c r="AM8" i="96" s="1"/>
  <c r="AL90" i="96"/>
  <c r="AJ90" i="96"/>
  <c r="AK90" i="96" s="1"/>
  <c r="AH90" i="96"/>
  <c r="AI90" i="96" s="1"/>
  <c r="AI8" i="96" s="1"/>
  <c r="AF90" i="96"/>
  <c r="AG90" i="96" s="1"/>
  <c r="AD90" i="96"/>
  <c r="AB90" i="96"/>
  <c r="AC90" i="96" s="1"/>
  <c r="Z90" i="96"/>
  <c r="AA90" i="96" s="1"/>
  <c r="AA8" i="96" s="1"/>
  <c r="X90" i="96"/>
  <c r="Y90" i="96" s="1"/>
  <c r="V90" i="96"/>
  <c r="W90" i="96" s="1"/>
  <c r="T90" i="96"/>
  <c r="U90" i="96" s="1"/>
  <c r="R90" i="96"/>
  <c r="S90" i="96" s="1"/>
  <c r="S8" i="96" s="1"/>
  <c r="P90" i="96"/>
  <c r="Q90" i="96" s="1"/>
  <c r="N90" i="96"/>
  <c r="O90" i="96" s="1"/>
  <c r="L90" i="96"/>
  <c r="L8" i="96" s="1"/>
  <c r="J90" i="96"/>
  <c r="K90" i="96" s="1"/>
  <c r="I90" i="96"/>
  <c r="H90" i="96"/>
  <c r="F90" i="96"/>
  <c r="G90" i="96" s="1"/>
  <c r="G8" i="96" s="1"/>
  <c r="DA89" i="96"/>
  <c r="E89" i="96" s="1"/>
  <c r="D89" i="96"/>
  <c r="CZ88" i="96"/>
  <c r="D88" i="96" s="1"/>
  <c r="E88" i="96"/>
  <c r="DA87" i="96"/>
  <c r="E87" i="96" s="1"/>
  <c r="D87" i="96"/>
  <c r="CZ86" i="96"/>
  <c r="D86" i="96" s="1"/>
  <c r="E86" i="96"/>
  <c r="DA85" i="96"/>
  <c r="E85" i="96"/>
  <c r="D85" i="96"/>
  <c r="CZ84" i="96"/>
  <c r="E84" i="96"/>
  <c r="D84" i="96"/>
  <c r="DA83" i="96"/>
  <c r="E83" i="96" s="1"/>
  <c r="D83" i="96"/>
  <c r="CZ82" i="96"/>
  <c r="D82" i="96" s="1"/>
  <c r="E82" i="96"/>
  <c r="DA81" i="96"/>
  <c r="E81" i="96" s="1"/>
  <c r="D81" i="96"/>
  <c r="CZ80" i="96"/>
  <c r="D80" i="96" s="1"/>
  <c r="E80" i="96"/>
  <c r="DA79" i="96"/>
  <c r="E79" i="96" s="1"/>
  <c r="D79" i="96"/>
  <c r="CZ78" i="96"/>
  <c r="D78" i="96" s="1"/>
  <c r="E78" i="96"/>
  <c r="DA77" i="96"/>
  <c r="E77" i="96"/>
  <c r="D77" i="96"/>
  <c r="CZ76" i="96"/>
  <c r="E76" i="96"/>
  <c r="D76" i="96"/>
  <c r="DA75" i="96"/>
  <c r="E75" i="96" s="1"/>
  <c r="D75" i="96"/>
  <c r="CZ74" i="96"/>
  <c r="D74" i="96" s="1"/>
  <c r="E74" i="96"/>
  <c r="DA73" i="96"/>
  <c r="E73" i="96" s="1"/>
  <c r="D73" i="96"/>
  <c r="CZ72" i="96"/>
  <c r="D72" i="96" s="1"/>
  <c r="E72" i="96"/>
  <c r="DA71" i="96"/>
  <c r="E71" i="96" s="1"/>
  <c r="D71" i="96"/>
  <c r="CZ70" i="96"/>
  <c r="D70" i="96" s="1"/>
  <c r="E70" i="96"/>
  <c r="DA69" i="96"/>
  <c r="E69" i="96"/>
  <c r="D69" i="96"/>
  <c r="CZ68" i="96"/>
  <c r="E68" i="96"/>
  <c r="D68" i="96"/>
  <c r="DA67" i="96"/>
  <c r="E67" i="96" s="1"/>
  <c r="D67" i="96"/>
  <c r="CZ66" i="96"/>
  <c r="D66" i="96" s="1"/>
  <c r="E66" i="96"/>
  <c r="DA65" i="96"/>
  <c r="E65" i="96" s="1"/>
  <c r="D65" i="96"/>
  <c r="CZ64" i="96"/>
  <c r="D64" i="96" s="1"/>
  <c r="E64" i="96"/>
  <c r="DA63" i="96"/>
  <c r="E63" i="96" s="1"/>
  <c r="D63" i="96"/>
  <c r="CZ62" i="96"/>
  <c r="D62" i="96" s="1"/>
  <c r="E62" i="96"/>
  <c r="DA61" i="96"/>
  <c r="E61" i="96"/>
  <c r="D61" i="96"/>
  <c r="CZ60" i="96"/>
  <c r="E60" i="96"/>
  <c r="D60" i="96"/>
  <c r="DA59" i="96"/>
  <c r="E59" i="96" s="1"/>
  <c r="D59" i="96"/>
  <c r="CZ58" i="96"/>
  <c r="D58" i="96" s="1"/>
  <c r="E58" i="96"/>
  <c r="DA57" i="96"/>
  <c r="E57" i="96" s="1"/>
  <c r="D57" i="96"/>
  <c r="CZ56" i="96"/>
  <c r="D56" i="96" s="1"/>
  <c r="E56" i="96"/>
  <c r="DA55" i="96"/>
  <c r="E55" i="96" s="1"/>
  <c r="D55" i="96"/>
  <c r="CZ54" i="96"/>
  <c r="D54" i="96" s="1"/>
  <c r="E54" i="96"/>
  <c r="DA53" i="96"/>
  <c r="E53" i="96"/>
  <c r="D53" i="96"/>
  <c r="CZ52" i="96"/>
  <c r="E52" i="96"/>
  <c r="D52" i="96"/>
  <c r="DA51" i="96"/>
  <c r="E51" i="96" s="1"/>
  <c r="D51" i="96"/>
  <c r="CZ50" i="96"/>
  <c r="D50" i="96" s="1"/>
  <c r="E50" i="96"/>
  <c r="DA49" i="96"/>
  <c r="E49" i="96" s="1"/>
  <c r="D49" i="96"/>
  <c r="CZ48" i="96"/>
  <c r="D48" i="96" s="1"/>
  <c r="E48" i="96"/>
  <c r="DA47" i="96"/>
  <c r="E47" i="96" s="1"/>
  <c r="D47" i="96"/>
  <c r="CZ46" i="96"/>
  <c r="D46" i="96" s="1"/>
  <c r="E46" i="96"/>
  <c r="DA45" i="96"/>
  <c r="E45" i="96"/>
  <c r="D45" i="96"/>
  <c r="CZ44" i="96"/>
  <c r="E44" i="96"/>
  <c r="D44" i="96"/>
  <c r="DA43" i="96"/>
  <c r="E43" i="96" s="1"/>
  <c r="D43" i="96"/>
  <c r="CZ42" i="96"/>
  <c r="D42" i="96" s="1"/>
  <c r="E42" i="96"/>
  <c r="DA41" i="96"/>
  <c r="E41" i="96" s="1"/>
  <c r="D41" i="96"/>
  <c r="CZ40" i="96"/>
  <c r="D40" i="96" s="1"/>
  <c r="E40" i="96"/>
  <c r="DA39" i="96"/>
  <c r="E39" i="96" s="1"/>
  <c r="D39" i="96"/>
  <c r="CZ38" i="96"/>
  <c r="D38" i="96" s="1"/>
  <c r="E38" i="96"/>
  <c r="DA37" i="96"/>
  <c r="E37" i="96"/>
  <c r="D37" i="96"/>
  <c r="CZ36" i="96"/>
  <c r="E36" i="96"/>
  <c r="D36" i="96"/>
  <c r="DA35" i="96"/>
  <c r="E35" i="96" s="1"/>
  <c r="D35" i="96"/>
  <c r="CZ34" i="96"/>
  <c r="D34" i="96" s="1"/>
  <c r="E34" i="96"/>
  <c r="DA33" i="96"/>
  <c r="E33" i="96" s="1"/>
  <c r="D33" i="96"/>
  <c r="CZ32" i="96"/>
  <c r="D32" i="96" s="1"/>
  <c r="E32" i="96"/>
  <c r="DA31" i="96"/>
  <c r="E31" i="96" s="1"/>
  <c r="D31" i="96"/>
  <c r="CZ30" i="96"/>
  <c r="D30" i="96" s="1"/>
  <c r="E30" i="96"/>
  <c r="DA29" i="96"/>
  <c r="E29" i="96"/>
  <c r="D29" i="96"/>
  <c r="CZ28" i="96"/>
  <c r="E28" i="96"/>
  <c r="D28" i="96"/>
  <c r="DA27" i="96"/>
  <c r="E27" i="96" s="1"/>
  <c r="D27" i="96"/>
  <c r="CZ26" i="96"/>
  <c r="D26" i="96" s="1"/>
  <c r="E26" i="96"/>
  <c r="DA25" i="96"/>
  <c r="E25" i="96" s="1"/>
  <c r="D25" i="96"/>
  <c r="CZ24" i="96"/>
  <c r="D24" i="96" s="1"/>
  <c r="E24" i="96"/>
  <c r="DA23" i="96"/>
  <c r="E23" i="96" s="1"/>
  <c r="D23" i="96"/>
  <c r="CZ22" i="96"/>
  <c r="D22" i="96" s="1"/>
  <c r="E22" i="96"/>
  <c r="DA21" i="96"/>
  <c r="E21" i="96"/>
  <c r="D21" i="96"/>
  <c r="CZ20" i="96"/>
  <c r="E20" i="96"/>
  <c r="D20" i="96"/>
  <c r="DA19" i="96"/>
  <c r="E19" i="96" s="1"/>
  <c r="D19" i="96"/>
  <c r="CZ18" i="96"/>
  <c r="D18" i="96" s="1"/>
  <c r="E18" i="96"/>
  <c r="DA17" i="96"/>
  <c r="E17" i="96" s="1"/>
  <c r="D17" i="96"/>
  <c r="CZ16" i="96"/>
  <c r="D16" i="96" s="1"/>
  <c r="E16" i="96"/>
  <c r="DA15" i="96"/>
  <c r="E15" i="96" s="1"/>
  <c r="D15" i="96"/>
  <c r="CZ14" i="96"/>
  <c r="D14" i="96" s="1"/>
  <c r="E14" i="96"/>
  <c r="DA13" i="96"/>
  <c r="E13" i="96"/>
  <c r="D13" i="96"/>
  <c r="CZ12" i="96"/>
  <c r="E12" i="96"/>
  <c r="D12" i="96"/>
  <c r="DA11" i="96"/>
  <c r="D11" i="96"/>
  <c r="CZ10" i="96"/>
  <c r="E10" i="96"/>
  <c r="CY9" i="96"/>
  <c r="CX9" i="96"/>
  <c r="CV9" i="96"/>
  <c r="CU9" i="96"/>
  <c r="CT9" i="96"/>
  <c r="CQ9" i="96"/>
  <c r="CP9" i="96"/>
  <c r="CN9" i="96"/>
  <c r="CL9" i="96"/>
  <c r="CI9" i="96"/>
  <c r="CH9" i="96"/>
  <c r="CF9" i="96"/>
  <c r="CE9" i="96"/>
  <c r="CD9" i="96"/>
  <c r="CA9" i="96"/>
  <c r="BZ9" i="96"/>
  <c r="BX9" i="96"/>
  <c r="BV9" i="96"/>
  <c r="BS9" i="96"/>
  <c r="BR9" i="96"/>
  <c r="BP9" i="96"/>
  <c r="BO9" i="96"/>
  <c r="BN9" i="96"/>
  <c r="BL9" i="96"/>
  <c r="BK9" i="96"/>
  <c r="BJ9" i="96"/>
  <c r="BH9" i="96"/>
  <c r="BF9" i="96"/>
  <c r="BC9" i="96"/>
  <c r="BB9" i="96"/>
  <c r="BA9" i="96"/>
  <c r="AZ9" i="96"/>
  <c r="AX9" i="96"/>
  <c r="AW9" i="96"/>
  <c r="AU9" i="96"/>
  <c r="AT9" i="96"/>
  <c r="AS9" i="96"/>
  <c r="AR9" i="96"/>
  <c r="AP9" i="96"/>
  <c r="AN9" i="96"/>
  <c r="AM9" i="96"/>
  <c r="AL9" i="96"/>
  <c r="AK9" i="96"/>
  <c r="AJ9" i="96"/>
  <c r="AH9" i="96"/>
  <c r="AE9" i="96"/>
  <c r="AD9" i="96"/>
  <c r="AC9" i="96"/>
  <c r="AB9" i="96"/>
  <c r="Z9" i="96"/>
  <c r="W9" i="96"/>
  <c r="V9" i="96"/>
  <c r="U9" i="96"/>
  <c r="T9" i="96"/>
  <c r="R9" i="96"/>
  <c r="Q9" i="96"/>
  <c r="O9" i="96"/>
  <c r="N9" i="96"/>
  <c r="M9" i="96"/>
  <c r="L9" i="96"/>
  <c r="J9" i="96"/>
  <c r="H9" i="96"/>
  <c r="G9" i="96"/>
  <c r="F9" i="96"/>
  <c r="CY8" i="96"/>
  <c r="CX8" i="96"/>
  <c r="CW8" i="96"/>
  <c r="CU8" i="96"/>
  <c r="CS8" i="96"/>
  <c r="CR8" i="96"/>
  <c r="CQ8" i="96"/>
  <c r="CP8" i="96"/>
  <c r="CO8" i="96"/>
  <c r="CM8" i="96"/>
  <c r="CK8" i="96"/>
  <c r="CJ8" i="96"/>
  <c r="CI8" i="96"/>
  <c r="CH8" i="96"/>
  <c r="CG8" i="96"/>
  <c r="CF8" i="96"/>
  <c r="CE8" i="96"/>
  <c r="CC8" i="96"/>
  <c r="CA8" i="96"/>
  <c r="BZ8" i="96"/>
  <c r="BY8" i="96"/>
  <c r="BX8" i="96"/>
  <c r="BV8" i="96"/>
  <c r="BU8" i="96"/>
  <c r="BS8" i="96"/>
  <c r="BR8" i="96"/>
  <c r="BO8" i="96"/>
  <c r="BM8" i="96"/>
  <c r="BK8" i="96"/>
  <c r="BJ8" i="96"/>
  <c r="BG8" i="96"/>
  <c r="BF8" i="96"/>
  <c r="BE8" i="96"/>
  <c r="BD8" i="96"/>
  <c r="BC8" i="96"/>
  <c r="BB8" i="96"/>
  <c r="BA8" i="96"/>
  <c r="AX8" i="96"/>
  <c r="AW8" i="96"/>
  <c r="AV8" i="96"/>
  <c r="AU8" i="96"/>
  <c r="AS8" i="96"/>
  <c r="AQ8" i="96"/>
  <c r="AP8" i="96"/>
  <c r="AO8" i="96"/>
  <c r="AL8" i="96"/>
  <c r="AK8" i="96"/>
  <c r="AH8" i="96"/>
  <c r="AG8" i="96"/>
  <c r="AE8" i="96"/>
  <c r="AD8" i="96"/>
  <c r="AC8" i="96"/>
  <c r="AB8" i="96"/>
  <c r="Y8" i="96"/>
  <c r="X8" i="96"/>
  <c r="W8" i="96"/>
  <c r="V8" i="96"/>
  <c r="U8" i="96"/>
  <c r="T8" i="96"/>
  <c r="Q8" i="96"/>
  <c r="P8" i="96"/>
  <c r="O8" i="96"/>
  <c r="N8" i="96"/>
  <c r="K8" i="96"/>
  <c r="J8" i="96"/>
  <c r="I8" i="96"/>
  <c r="H8" i="96"/>
  <c r="CX91" i="95"/>
  <c r="CY91" i="95" s="1"/>
  <c r="CY9" i="95" s="1"/>
  <c r="CV91" i="95"/>
  <c r="CW91" i="95" s="1"/>
  <c r="CW9" i="95" s="1"/>
  <c r="CT91" i="95"/>
  <c r="CU91" i="95" s="1"/>
  <c r="CU9" i="95" s="1"/>
  <c r="CR91" i="95"/>
  <c r="CS91" i="95" s="1"/>
  <c r="CS9" i="95" s="1"/>
  <c r="CP91" i="95"/>
  <c r="CQ91" i="95" s="1"/>
  <c r="CQ9" i="95" s="1"/>
  <c r="CO91" i="95"/>
  <c r="CN91" i="95"/>
  <c r="CL91" i="95"/>
  <c r="CM91" i="95" s="1"/>
  <c r="CM9" i="95" s="1"/>
  <c r="CK91" i="95"/>
  <c r="CK9" i="95" s="1"/>
  <c r="CJ91" i="95"/>
  <c r="CH91" i="95"/>
  <c r="CI91" i="95" s="1"/>
  <c r="CI9" i="95" s="1"/>
  <c r="CF91" i="95"/>
  <c r="CF9" i="95" s="1"/>
  <c r="CD91" i="95"/>
  <c r="CE91" i="95" s="1"/>
  <c r="CE9" i="95" s="1"/>
  <c r="CB91" i="95"/>
  <c r="CC91" i="95" s="1"/>
  <c r="CC9" i="95" s="1"/>
  <c r="BZ91" i="95"/>
  <c r="CA91" i="95" s="1"/>
  <c r="CA9" i="95" s="1"/>
  <c r="BY91" i="95"/>
  <c r="BX91" i="95"/>
  <c r="BV91" i="95"/>
  <c r="BW91" i="95" s="1"/>
  <c r="BU91" i="95"/>
  <c r="BU9" i="95" s="1"/>
  <c r="BT91" i="95"/>
  <c r="BR91" i="95"/>
  <c r="BS91" i="95" s="1"/>
  <c r="BP91" i="95"/>
  <c r="BQ91" i="95" s="1"/>
  <c r="BQ9" i="95" s="1"/>
  <c r="BN91" i="95"/>
  <c r="BO91" i="95" s="1"/>
  <c r="BO9" i="95" s="1"/>
  <c r="BL91" i="95"/>
  <c r="BM91" i="95" s="1"/>
  <c r="BM9" i="95" s="1"/>
  <c r="BJ91" i="95"/>
  <c r="BK91" i="95" s="1"/>
  <c r="BK9" i="95" s="1"/>
  <c r="BI91" i="95"/>
  <c r="BH91" i="95"/>
  <c r="BF91" i="95"/>
  <c r="BG91" i="95" s="1"/>
  <c r="BE91" i="95"/>
  <c r="BE9" i="95" s="1"/>
  <c r="BD91" i="95"/>
  <c r="BB91" i="95"/>
  <c r="BC91" i="95" s="1"/>
  <c r="AZ91" i="95"/>
  <c r="BA91" i="95" s="1"/>
  <c r="BA9" i="95" s="1"/>
  <c r="AX91" i="95"/>
  <c r="AY91" i="95" s="1"/>
  <c r="AY9" i="95" s="1"/>
  <c r="AV91" i="95"/>
  <c r="AW91" i="95" s="1"/>
  <c r="AW9" i="95" s="1"/>
  <c r="AT91" i="95"/>
  <c r="AU91" i="95" s="1"/>
  <c r="AU9" i="95" s="1"/>
  <c r="AS91" i="95"/>
  <c r="AR91" i="95"/>
  <c r="AP91" i="95"/>
  <c r="AQ91" i="95" s="1"/>
  <c r="AO91" i="95"/>
  <c r="AN91" i="95"/>
  <c r="AL91" i="95"/>
  <c r="AM91" i="95" s="1"/>
  <c r="AJ91" i="95"/>
  <c r="AJ9" i="95" s="1"/>
  <c r="AH91" i="95"/>
  <c r="AI91" i="95" s="1"/>
  <c r="AI9" i="95" s="1"/>
  <c r="AF91" i="95"/>
  <c r="AG91" i="95" s="1"/>
  <c r="AG9" i="95" s="1"/>
  <c r="AD91" i="95"/>
  <c r="AE91" i="95" s="1"/>
  <c r="AE9" i="95" s="1"/>
  <c r="AC91" i="95"/>
  <c r="AB91" i="95"/>
  <c r="Z91" i="95"/>
  <c r="AA91" i="95" s="1"/>
  <c r="Y91" i="95"/>
  <c r="Y9" i="95" s="1"/>
  <c r="X91" i="95"/>
  <c r="V91" i="95"/>
  <c r="W91" i="95" s="1"/>
  <c r="T91" i="95"/>
  <c r="T9" i="95" s="1"/>
  <c r="R91" i="95"/>
  <c r="S91" i="95" s="1"/>
  <c r="S9" i="95" s="1"/>
  <c r="P91" i="95"/>
  <c r="Q91" i="95" s="1"/>
  <c r="Q9" i="95" s="1"/>
  <c r="N91" i="95"/>
  <c r="O91" i="95" s="1"/>
  <c r="O9" i="95" s="1"/>
  <c r="M91" i="95"/>
  <c r="L91" i="95"/>
  <c r="J91" i="95"/>
  <c r="K91" i="95" s="1"/>
  <c r="I91" i="95"/>
  <c r="I9" i="95" s="1"/>
  <c r="H91" i="95"/>
  <c r="F91" i="95"/>
  <c r="G91" i="95" s="1"/>
  <c r="CX90" i="95"/>
  <c r="CY90" i="95" s="1"/>
  <c r="CW90" i="95"/>
  <c r="CV90" i="95"/>
  <c r="CT90" i="95"/>
  <c r="CR90" i="95"/>
  <c r="CR8" i="95" s="1"/>
  <c r="CP90" i="95"/>
  <c r="CQ90" i="95" s="1"/>
  <c r="CQ8" i="95" s="1"/>
  <c r="CN90" i="95"/>
  <c r="CO90" i="95" s="1"/>
  <c r="CO8" i="95" s="1"/>
  <c r="CL90" i="95"/>
  <c r="CM90" i="95" s="1"/>
  <c r="CM8" i="95" s="1"/>
  <c r="CK90" i="95"/>
  <c r="CJ90" i="95"/>
  <c r="CH90" i="95"/>
  <c r="CF90" i="95"/>
  <c r="CF8" i="95" s="1"/>
  <c r="CD90" i="95"/>
  <c r="CD8" i="95" s="1"/>
  <c r="CB90" i="95"/>
  <c r="CC90" i="95" s="1"/>
  <c r="CC8" i="95" s="1"/>
  <c r="BZ90" i="95"/>
  <c r="BY90" i="95"/>
  <c r="BX90" i="95"/>
  <c r="BV90" i="95"/>
  <c r="BW90" i="95" s="1"/>
  <c r="BT90" i="95"/>
  <c r="BT8" i="95" s="1"/>
  <c r="BS90" i="95"/>
  <c r="BR90" i="95"/>
  <c r="BP90" i="95"/>
  <c r="BQ90" i="95" s="1"/>
  <c r="BO90" i="95"/>
  <c r="BO8" i="95" s="1"/>
  <c r="BN90" i="95"/>
  <c r="BL90" i="95"/>
  <c r="BJ90" i="95"/>
  <c r="BH90" i="95"/>
  <c r="BH8" i="95" s="1"/>
  <c r="BF90" i="95"/>
  <c r="BD90" i="95"/>
  <c r="BE90" i="95" s="1"/>
  <c r="BB90" i="95"/>
  <c r="AZ90" i="95"/>
  <c r="AZ8" i="95" s="1"/>
  <c r="AX90" i="95"/>
  <c r="AY90" i="95" s="1"/>
  <c r="AY8" i="95" s="1"/>
  <c r="AV90" i="95"/>
  <c r="AW90" i="95" s="1"/>
  <c r="AW8" i="95" s="1"/>
  <c r="AT90" i="95"/>
  <c r="AU90" i="95" s="1"/>
  <c r="AU8" i="95" s="1"/>
  <c r="AS90" i="95"/>
  <c r="AR90" i="95"/>
  <c r="AP90" i="95"/>
  <c r="AQ90" i="95" s="1"/>
  <c r="AO90" i="95"/>
  <c r="AO8" i="95" s="1"/>
  <c r="AN90" i="95"/>
  <c r="AL90" i="95"/>
  <c r="AM90" i="95" s="1"/>
  <c r="AJ90" i="95"/>
  <c r="AK90" i="95" s="1"/>
  <c r="AK8" i="95" s="1"/>
  <c r="AH90" i="95"/>
  <c r="AI90" i="95" s="1"/>
  <c r="AI8" i="95" s="1"/>
  <c r="AF90" i="95"/>
  <c r="AG90" i="95" s="1"/>
  <c r="AG8" i="95" s="1"/>
  <c r="AD90" i="95"/>
  <c r="AE90" i="95" s="1"/>
  <c r="AE8" i="95" s="1"/>
  <c r="AC90" i="95"/>
  <c r="AB90" i="95"/>
  <c r="Z90" i="95"/>
  <c r="AA90" i="95" s="1"/>
  <c r="Y90" i="95"/>
  <c r="Y8" i="95" s="1"/>
  <c r="X90" i="95"/>
  <c r="V90" i="95"/>
  <c r="W90" i="95" s="1"/>
  <c r="T90" i="95"/>
  <c r="U90" i="95" s="1"/>
  <c r="U8" i="95" s="1"/>
  <c r="R90" i="95"/>
  <c r="S90" i="95" s="1"/>
  <c r="S8" i="95" s="1"/>
  <c r="P90" i="95"/>
  <c r="Q90" i="95" s="1"/>
  <c r="Q8" i="95" s="1"/>
  <c r="N90" i="95"/>
  <c r="O90" i="95" s="1"/>
  <c r="O8" i="95" s="1"/>
  <c r="M90" i="95"/>
  <c r="L90" i="95"/>
  <c r="J90" i="95"/>
  <c r="K90" i="95" s="1"/>
  <c r="I90" i="95"/>
  <c r="H90" i="95"/>
  <c r="F90" i="95"/>
  <c r="G90" i="95" s="1"/>
  <c r="DA89" i="95"/>
  <c r="E89" i="95" s="1"/>
  <c r="D89" i="95"/>
  <c r="CZ88" i="95"/>
  <c r="D88" i="95" s="1"/>
  <c r="E88" i="95"/>
  <c r="DA87" i="95"/>
  <c r="E87" i="95"/>
  <c r="D87" i="95"/>
  <c r="CZ86" i="95"/>
  <c r="E86" i="95"/>
  <c r="D86" i="95"/>
  <c r="DA85" i="95"/>
  <c r="E85" i="95" s="1"/>
  <c r="D85" i="95"/>
  <c r="CZ84" i="95"/>
  <c r="D84" i="95" s="1"/>
  <c r="E84" i="95"/>
  <c r="DA83" i="95"/>
  <c r="E83" i="95" s="1"/>
  <c r="D83" i="95"/>
  <c r="CZ82" i="95"/>
  <c r="D82" i="95" s="1"/>
  <c r="E82" i="95"/>
  <c r="DA81" i="95"/>
  <c r="E81" i="95" s="1"/>
  <c r="D81" i="95"/>
  <c r="CZ80" i="95"/>
  <c r="D80" i="95" s="1"/>
  <c r="E80" i="95"/>
  <c r="DA79" i="95"/>
  <c r="E79" i="95"/>
  <c r="D79" i="95"/>
  <c r="CZ78" i="95"/>
  <c r="E78" i="95"/>
  <c r="D78" i="95"/>
  <c r="DA77" i="95"/>
  <c r="E77" i="95" s="1"/>
  <c r="D77" i="95"/>
  <c r="CZ76" i="95"/>
  <c r="D76" i="95" s="1"/>
  <c r="E76" i="95"/>
  <c r="DA75" i="95"/>
  <c r="E75" i="95" s="1"/>
  <c r="D75" i="95"/>
  <c r="CZ74" i="95"/>
  <c r="D74" i="95" s="1"/>
  <c r="E74" i="95"/>
  <c r="DA73" i="95"/>
  <c r="E73" i="95" s="1"/>
  <c r="D73" i="95"/>
  <c r="CZ72" i="95"/>
  <c r="D72" i="95" s="1"/>
  <c r="E72" i="95"/>
  <c r="DA71" i="95"/>
  <c r="E71" i="95"/>
  <c r="D71" i="95"/>
  <c r="CZ70" i="95"/>
  <c r="E70" i="95"/>
  <c r="D70" i="95"/>
  <c r="DA69" i="95"/>
  <c r="E69" i="95" s="1"/>
  <c r="D69" i="95"/>
  <c r="CZ68" i="95"/>
  <c r="D68" i="95" s="1"/>
  <c r="E68" i="95"/>
  <c r="DA67" i="95"/>
  <c r="E67" i="95" s="1"/>
  <c r="D67" i="95"/>
  <c r="CZ66" i="95"/>
  <c r="D66" i="95" s="1"/>
  <c r="E66" i="95"/>
  <c r="DA65" i="95"/>
  <c r="E65" i="95" s="1"/>
  <c r="D65" i="95"/>
  <c r="CZ64" i="95"/>
  <c r="D64" i="95" s="1"/>
  <c r="E64" i="95"/>
  <c r="DA63" i="95"/>
  <c r="E63" i="95"/>
  <c r="D63" i="95"/>
  <c r="CZ62" i="95"/>
  <c r="E62" i="95"/>
  <c r="D62" i="95"/>
  <c r="DA61" i="95"/>
  <c r="E61" i="95" s="1"/>
  <c r="D61" i="95"/>
  <c r="CZ60" i="95"/>
  <c r="D60" i="95" s="1"/>
  <c r="E60" i="95"/>
  <c r="DA59" i="95"/>
  <c r="E59" i="95" s="1"/>
  <c r="D59" i="95"/>
  <c r="CZ58" i="95"/>
  <c r="D58" i="95" s="1"/>
  <c r="E58" i="95"/>
  <c r="DA57" i="95"/>
  <c r="E57" i="95" s="1"/>
  <c r="D57" i="95"/>
  <c r="CZ56" i="95"/>
  <c r="D56" i="95" s="1"/>
  <c r="E56" i="95"/>
  <c r="DA55" i="95"/>
  <c r="E55" i="95"/>
  <c r="D55" i="95"/>
  <c r="CZ54" i="95"/>
  <c r="E54" i="95"/>
  <c r="D54" i="95"/>
  <c r="DA53" i="95"/>
  <c r="E53" i="95" s="1"/>
  <c r="D53" i="95"/>
  <c r="CZ52" i="95"/>
  <c r="D52" i="95" s="1"/>
  <c r="E52" i="95"/>
  <c r="DA51" i="95"/>
  <c r="E51" i="95" s="1"/>
  <c r="D51" i="95"/>
  <c r="CZ50" i="95"/>
  <c r="E50" i="95"/>
  <c r="D50" i="95"/>
  <c r="DA49" i="95"/>
  <c r="E49" i="95" s="1"/>
  <c r="D49" i="95"/>
  <c r="CZ48" i="95"/>
  <c r="D48" i="95" s="1"/>
  <c r="E48" i="95"/>
  <c r="DA47" i="95"/>
  <c r="E47" i="95"/>
  <c r="D47" i="95"/>
  <c r="CZ46" i="95"/>
  <c r="D46" i="95" s="1"/>
  <c r="E46" i="95"/>
  <c r="DA45" i="95"/>
  <c r="E45" i="95" s="1"/>
  <c r="D45" i="95"/>
  <c r="CZ44" i="95"/>
  <c r="D44" i="95" s="1"/>
  <c r="E44" i="95"/>
  <c r="DA43" i="95"/>
  <c r="E43" i="95" s="1"/>
  <c r="D43" i="95"/>
  <c r="CZ42" i="95"/>
  <c r="E42" i="95"/>
  <c r="D42" i="95"/>
  <c r="DA41" i="95"/>
  <c r="E41" i="95" s="1"/>
  <c r="D41" i="95"/>
  <c r="CZ40" i="95"/>
  <c r="D40" i="95" s="1"/>
  <c r="E40" i="95"/>
  <c r="DA39" i="95"/>
  <c r="E39" i="95" s="1"/>
  <c r="D39" i="95"/>
  <c r="CZ38" i="95"/>
  <c r="D38" i="95" s="1"/>
  <c r="E38" i="95"/>
  <c r="DA37" i="95"/>
  <c r="E37" i="95" s="1"/>
  <c r="D37" i="95"/>
  <c r="CZ36" i="95"/>
  <c r="D36" i="95" s="1"/>
  <c r="E36" i="95"/>
  <c r="DA35" i="95"/>
  <c r="E35" i="95" s="1"/>
  <c r="D35" i="95"/>
  <c r="CZ34" i="95"/>
  <c r="D34" i="95" s="1"/>
  <c r="E34" i="95"/>
  <c r="DA33" i="95"/>
  <c r="E33" i="95" s="1"/>
  <c r="D33" i="95"/>
  <c r="CZ32" i="95"/>
  <c r="D32" i="95" s="1"/>
  <c r="E32" i="95"/>
  <c r="DA31" i="95"/>
  <c r="E31" i="95" s="1"/>
  <c r="D31" i="95"/>
  <c r="CZ30" i="95"/>
  <c r="E30" i="95"/>
  <c r="D30" i="95"/>
  <c r="DA29" i="95"/>
  <c r="E29" i="95" s="1"/>
  <c r="D29" i="95"/>
  <c r="CZ28" i="95"/>
  <c r="D28" i="95" s="1"/>
  <c r="E28" i="95"/>
  <c r="DA27" i="95"/>
  <c r="E27" i="95" s="1"/>
  <c r="D27" i="95"/>
  <c r="CZ26" i="95"/>
  <c r="D26" i="95" s="1"/>
  <c r="E26" i="95"/>
  <c r="DA25" i="95"/>
  <c r="E25" i="95" s="1"/>
  <c r="D25" i="95"/>
  <c r="CZ24" i="95"/>
  <c r="D24" i="95" s="1"/>
  <c r="E24" i="95"/>
  <c r="DA23" i="95"/>
  <c r="E23" i="95"/>
  <c r="D23" i="95"/>
  <c r="CZ22" i="95"/>
  <c r="E22" i="95"/>
  <c r="D22" i="95"/>
  <c r="DA21" i="95"/>
  <c r="E21" i="95" s="1"/>
  <c r="D21" i="95"/>
  <c r="CZ20" i="95"/>
  <c r="D20" i="95" s="1"/>
  <c r="E20" i="95"/>
  <c r="DA19" i="95"/>
  <c r="E19" i="95" s="1"/>
  <c r="D19" i="95"/>
  <c r="CZ18" i="95"/>
  <c r="E18" i="95"/>
  <c r="D18" i="95"/>
  <c r="DA17" i="95"/>
  <c r="E17" i="95" s="1"/>
  <c r="D17" i="95"/>
  <c r="CZ16" i="95"/>
  <c r="D16" i="95" s="1"/>
  <c r="E16" i="95"/>
  <c r="DA15" i="95"/>
  <c r="E15" i="95"/>
  <c r="D15" i="95"/>
  <c r="CZ14" i="95"/>
  <c r="D14" i="95" s="1"/>
  <c r="E14" i="95"/>
  <c r="DA13" i="95"/>
  <c r="E13" i="95" s="1"/>
  <c r="D13" i="95"/>
  <c r="CZ12" i="95"/>
  <c r="D12" i="95" s="1"/>
  <c r="E12" i="95"/>
  <c r="DA11" i="95"/>
  <c r="E11" i="95" s="1"/>
  <c r="D11" i="95"/>
  <c r="CZ10" i="95"/>
  <c r="E10" i="95"/>
  <c r="D10" i="95"/>
  <c r="CX9" i="95"/>
  <c r="CR9" i="95"/>
  <c r="CO9" i="95"/>
  <c r="CN9" i="95"/>
  <c r="CL9" i="95"/>
  <c r="CJ9" i="95"/>
  <c r="CH9" i="95"/>
  <c r="CB9" i="95"/>
  <c r="BY9" i="95"/>
  <c r="BX9" i="95"/>
  <c r="BW9" i="95"/>
  <c r="BV9" i="95"/>
  <c r="BT9" i="95"/>
  <c r="BS9" i="95"/>
  <c r="BR9" i="95"/>
  <c r="BL9" i="95"/>
  <c r="BI9" i="95"/>
  <c r="BH9" i="95"/>
  <c r="BG9" i="95"/>
  <c r="BF9" i="95"/>
  <c r="BD9" i="95"/>
  <c r="BC9" i="95"/>
  <c r="BB9" i="95"/>
  <c r="AZ9" i="95"/>
  <c r="AV9" i="95"/>
  <c r="AS9" i="95"/>
  <c r="AR9" i="95"/>
  <c r="AQ9" i="95"/>
  <c r="AP9" i="95"/>
  <c r="AO9" i="95"/>
  <c r="AN9" i="95"/>
  <c r="AM9" i="95"/>
  <c r="AL9" i="95"/>
  <c r="AF9" i="95"/>
  <c r="AD9" i="95"/>
  <c r="AC9" i="95"/>
  <c r="AB9" i="95"/>
  <c r="AA9" i="95"/>
  <c r="Z9" i="95"/>
  <c r="X9" i="95"/>
  <c r="W9" i="95"/>
  <c r="V9" i="95"/>
  <c r="P9" i="95"/>
  <c r="M9" i="95"/>
  <c r="L9" i="95"/>
  <c r="K9" i="95"/>
  <c r="J9" i="95"/>
  <c r="H9" i="95"/>
  <c r="G9" i="95"/>
  <c r="F9" i="95"/>
  <c r="CY8" i="95"/>
  <c r="CX8" i="95"/>
  <c r="CW8" i="95"/>
  <c r="CV8" i="95"/>
  <c r="CU8" i="95"/>
  <c r="CT8" i="95"/>
  <c r="CP8" i="95"/>
  <c r="CN8" i="95"/>
  <c r="CK8" i="95"/>
  <c r="CJ8" i="95"/>
  <c r="CI8" i="95"/>
  <c r="CH8" i="95"/>
  <c r="CG8" i="95"/>
  <c r="CE8" i="95"/>
  <c r="CB8" i="95"/>
  <c r="CA8" i="95"/>
  <c r="BZ8" i="95"/>
  <c r="BY8" i="95"/>
  <c r="BX8" i="95"/>
  <c r="BW8" i="95"/>
  <c r="BV8" i="95"/>
  <c r="BU8" i="95"/>
  <c r="BS8" i="95"/>
  <c r="BR8" i="95"/>
  <c r="BQ8" i="95"/>
  <c r="BP8" i="95"/>
  <c r="BN8" i="95"/>
  <c r="BM8" i="95"/>
  <c r="BL8" i="95"/>
  <c r="BK8" i="95"/>
  <c r="BJ8" i="95"/>
  <c r="BI8" i="95"/>
  <c r="BG8" i="95"/>
  <c r="BF8" i="95"/>
  <c r="BE8" i="95"/>
  <c r="BD8" i="95"/>
  <c r="BC8" i="95"/>
  <c r="BB8" i="95"/>
  <c r="BA8" i="95"/>
  <c r="AV8" i="95"/>
  <c r="AS8" i="95"/>
  <c r="AR8" i="95"/>
  <c r="AQ8" i="95"/>
  <c r="AP8" i="95"/>
  <c r="AN8" i="95"/>
  <c r="AM8" i="95"/>
  <c r="AL8" i="95"/>
  <c r="AF8" i="95"/>
  <c r="AC8" i="95"/>
  <c r="AB8" i="95"/>
  <c r="AA8" i="95"/>
  <c r="Z8" i="95"/>
  <c r="X8" i="95"/>
  <c r="W8" i="95"/>
  <c r="V8" i="95"/>
  <c r="T8" i="95"/>
  <c r="P8" i="95"/>
  <c r="M8" i="95"/>
  <c r="L8" i="95"/>
  <c r="K8" i="95"/>
  <c r="J8" i="95"/>
  <c r="I8" i="95"/>
  <c r="H8" i="95"/>
  <c r="G8" i="95"/>
  <c r="F8" i="95"/>
  <c r="D8" i="95" l="1"/>
  <c r="N8" i="95"/>
  <c r="AJ8" i="95"/>
  <c r="AT9" i="95"/>
  <c r="BP9" i="95"/>
  <c r="CV9" i="95"/>
  <c r="CS90" i="95"/>
  <c r="CS8" i="95" s="1"/>
  <c r="U91" i="95"/>
  <c r="U9" i="95" s="1"/>
  <c r="AK91" i="95"/>
  <c r="AK9" i="95" s="1"/>
  <c r="CG91" i="95"/>
  <c r="CG9" i="95" s="1"/>
  <c r="AF9" i="96"/>
  <c r="CJ9" i="96"/>
  <c r="M90" i="96"/>
  <c r="M8" i="96" s="1"/>
  <c r="L11" i="98"/>
  <c r="AD8" i="95"/>
  <c r="BJ9" i="95"/>
  <c r="CP9" i="95"/>
  <c r="CZ90" i="95"/>
  <c r="CZ8" i="95" s="1"/>
  <c r="X9" i="96"/>
  <c r="BD9" i="96"/>
  <c r="BT9" i="96"/>
  <c r="CR9" i="96"/>
  <c r="L10" i="98"/>
  <c r="H24" i="99"/>
  <c r="H25" i="99" s="1"/>
  <c r="G12" i="100"/>
  <c r="G13" i="100" s="1"/>
  <c r="D90" i="95"/>
  <c r="AT8" i="95"/>
  <c r="CL8" i="95"/>
  <c r="N9" i="95"/>
  <c r="BZ9" i="95"/>
  <c r="BN8" i="96"/>
  <c r="P9" i="96"/>
  <c r="AV9" i="96"/>
  <c r="CB9" i="96"/>
  <c r="H16" i="98"/>
  <c r="E16" i="98"/>
  <c r="L9" i="98"/>
  <c r="L13" i="98"/>
  <c r="L8" i="98"/>
  <c r="L12" i="98"/>
  <c r="D10" i="96"/>
  <c r="CZ90" i="96"/>
  <c r="CZ8" i="96" s="1"/>
  <c r="BP8" i="96"/>
  <c r="BQ90" i="96"/>
  <c r="BQ8" i="96" s="1"/>
  <c r="F8" i="96"/>
  <c r="R8" i="96"/>
  <c r="Z8" i="96"/>
  <c r="E11" i="96"/>
  <c r="E9" i="96" s="1"/>
  <c r="DA91" i="96"/>
  <c r="DA9" i="96"/>
  <c r="AF8" i="96"/>
  <c r="AJ8" i="96"/>
  <c r="BH8" i="96"/>
  <c r="E9" i="95"/>
  <c r="R8" i="95"/>
  <c r="AH8" i="95"/>
  <c r="AX8" i="95"/>
  <c r="R9" i="95"/>
  <c r="AH9" i="95"/>
  <c r="AX9" i="95"/>
  <c r="BN9" i="95"/>
  <c r="CD9" i="95"/>
  <c r="CT9" i="95"/>
  <c r="E91" i="95"/>
  <c r="E93" i="95" s="1"/>
  <c r="DA91" i="95"/>
  <c r="DA9" i="95"/>
  <c r="O10" i="98" l="1"/>
  <c r="O18" i="98"/>
  <c r="L14" i="98"/>
  <c r="D90" i="96"/>
  <c r="D8" i="96"/>
  <c r="E91" i="96"/>
  <c r="E93" i="96" s="1"/>
  <c r="G6" i="94" l="1"/>
  <c r="G7" i="94"/>
  <c r="G8" i="94"/>
  <c r="G9" i="94"/>
  <c r="G10" i="94"/>
  <c r="G11" i="94"/>
  <c r="G12" i="94"/>
  <c r="G13" i="94"/>
  <c r="G14" i="94"/>
  <c r="G15" i="94"/>
  <c r="G16" i="94"/>
  <c r="G17" i="94"/>
  <c r="G18" i="94"/>
  <c r="G19" i="94"/>
  <c r="G20" i="94"/>
  <c r="G21" i="94"/>
  <c r="G22" i="94"/>
  <c r="G23" i="94"/>
  <c r="G24" i="94"/>
  <c r="G25" i="94"/>
  <c r="G26" i="94"/>
  <c r="G27" i="94"/>
  <c r="G28" i="94"/>
  <c r="G29" i="94"/>
  <c r="G30" i="94"/>
  <c r="G31" i="94"/>
  <c r="G32" i="94"/>
  <c r="G33" i="94"/>
  <c r="G34" i="94"/>
  <c r="G35" i="94"/>
  <c r="G36" i="94"/>
  <c r="G37" i="94"/>
  <c r="G38" i="94"/>
  <c r="G39" i="94"/>
  <c r="G40" i="94"/>
  <c r="G41" i="94"/>
  <c r="G42" i="94"/>
  <c r="G43" i="94"/>
  <c r="G44" i="94"/>
  <c r="G45" i="94"/>
  <c r="G46" i="94"/>
  <c r="G47" i="94"/>
  <c r="G48" i="94"/>
  <c r="G49" i="94"/>
  <c r="G50" i="94"/>
  <c r="G51" i="94"/>
  <c r="G52" i="94"/>
  <c r="G53" i="94"/>
  <c r="G54" i="94"/>
  <c r="G55" i="94"/>
  <c r="G56" i="94"/>
  <c r="G57" i="94"/>
  <c r="G58" i="94"/>
  <c r="G59" i="94"/>
  <c r="G60" i="94"/>
  <c r="G61" i="94"/>
  <c r="G62" i="94"/>
  <c r="G63" i="94"/>
  <c r="G64" i="94"/>
  <c r="G65" i="94"/>
  <c r="G66" i="94"/>
  <c r="G67" i="94"/>
  <c r="G68" i="94"/>
  <c r="G69" i="94"/>
  <c r="G70" i="94"/>
  <c r="G71" i="94"/>
  <c r="G72" i="94"/>
  <c r="G73" i="94"/>
  <c r="G74" i="94"/>
  <c r="G75" i="94"/>
  <c r="G76" i="94"/>
  <c r="G77" i="94"/>
  <c r="G78" i="94"/>
  <c r="G79" i="94"/>
  <c r="G80" i="94"/>
  <c r="G81" i="94"/>
  <c r="G82" i="94"/>
  <c r="G83" i="94"/>
  <c r="G84" i="94"/>
  <c r="G85" i="94"/>
  <c r="G86" i="94"/>
  <c r="G87" i="94"/>
  <c r="G88" i="94"/>
  <c r="G89" i="94"/>
  <c r="G90" i="94"/>
  <c r="G91" i="94"/>
  <c r="G92" i="94"/>
  <c r="G93" i="94"/>
  <c r="G94" i="94"/>
  <c r="G95" i="94"/>
  <c r="G96" i="94"/>
  <c r="G97" i="94"/>
  <c r="G98" i="94"/>
  <c r="G99" i="94"/>
  <c r="G100" i="94"/>
  <c r="G101" i="94"/>
  <c r="G102" i="94"/>
  <c r="G103" i="94"/>
  <c r="G104" i="94"/>
  <c r="G105" i="94"/>
  <c r="G106" i="94"/>
  <c r="G107" i="94"/>
  <c r="G108" i="94"/>
  <c r="G109" i="94"/>
  <c r="G110" i="94"/>
  <c r="G111" i="94"/>
  <c r="G112" i="94"/>
  <c r="G113" i="94"/>
  <c r="G114" i="94"/>
  <c r="G115" i="94"/>
  <c r="G116" i="94"/>
  <c r="G117" i="94"/>
  <c r="G118" i="94"/>
  <c r="G119" i="94"/>
  <c r="G120" i="94"/>
  <c r="G121" i="94"/>
  <c r="G122" i="94"/>
  <c r="G123" i="94"/>
  <c r="G124" i="94"/>
  <c r="G125" i="94"/>
  <c r="G126" i="94"/>
  <c r="G127" i="94"/>
  <c r="G128" i="94"/>
  <c r="G129" i="94"/>
  <c r="G130" i="94"/>
  <c r="G131" i="94"/>
  <c r="G132" i="94"/>
  <c r="G133" i="94"/>
  <c r="G134" i="94"/>
  <c r="G135" i="94"/>
  <c r="G136" i="94"/>
  <c r="G137" i="94"/>
  <c r="G138" i="94"/>
  <c r="G139" i="94"/>
  <c r="G140" i="94"/>
  <c r="G141" i="94"/>
  <c r="G142" i="94"/>
  <c r="G143" i="94"/>
  <c r="G144" i="94"/>
  <c r="G145" i="94"/>
  <c r="G146" i="94"/>
  <c r="G147" i="94"/>
  <c r="G148" i="94"/>
  <c r="G149" i="94"/>
  <c r="G150" i="94"/>
  <c r="G151" i="94"/>
  <c r="G152" i="94"/>
  <c r="G153" i="94"/>
  <c r="G154" i="94"/>
  <c r="G155" i="94"/>
  <c r="G156" i="94"/>
  <c r="G157" i="94"/>
  <c r="G158" i="94"/>
  <c r="G159" i="94"/>
  <c r="G160" i="94"/>
  <c r="G161" i="94"/>
  <c r="G162" i="94"/>
  <c r="G163" i="94"/>
  <c r="G164" i="94"/>
  <c r="G165" i="94"/>
  <c r="G166" i="94"/>
  <c r="G167" i="94"/>
  <c r="G168" i="94"/>
  <c r="G169" i="94"/>
  <c r="G170" i="94"/>
  <c r="G171" i="94"/>
  <c r="G172" i="94"/>
  <c r="G173" i="94"/>
  <c r="G174" i="94"/>
  <c r="G175" i="94"/>
  <c r="G176" i="94"/>
  <c r="G177" i="94"/>
  <c r="G178" i="94"/>
  <c r="G179" i="94"/>
  <c r="G180" i="94"/>
  <c r="G181" i="94"/>
  <c r="G182" i="94"/>
  <c r="G183" i="94"/>
  <c r="G184" i="94"/>
  <c r="G185" i="94"/>
  <c r="G186" i="94"/>
  <c r="G187" i="94"/>
  <c r="G188" i="94"/>
  <c r="G189" i="94"/>
  <c r="G190" i="94"/>
  <c r="G191" i="94"/>
  <c r="G192" i="94"/>
  <c r="G193" i="94"/>
  <c r="G194" i="94"/>
  <c r="G195" i="94"/>
  <c r="G196" i="94"/>
  <c r="G197" i="94"/>
  <c r="G198" i="94"/>
  <c r="G199" i="94"/>
  <c r="G200" i="94"/>
  <c r="G201" i="94"/>
  <c r="G202" i="94"/>
  <c r="G203" i="94"/>
  <c r="G204" i="94"/>
  <c r="G205" i="94"/>
  <c r="G206" i="94"/>
  <c r="G207" i="94"/>
  <c r="G208" i="94"/>
  <c r="G209" i="94"/>
  <c r="G210" i="94"/>
  <c r="G211" i="94"/>
  <c r="G212" i="94"/>
  <c r="G213" i="94"/>
  <c r="G214" i="94"/>
  <c r="G215" i="94"/>
  <c r="G216" i="94"/>
  <c r="G217" i="94"/>
  <c r="G218" i="94"/>
  <c r="G219" i="94"/>
  <c r="G220" i="94"/>
  <c r="G221" i="94"/>
  <c r="G222" i="94"/>
  <c r="G223" i="94"/>
  <c r="G224" i="94"/>
  <c r="G225" i="94"/>
  <c r="G226" i="94"/>
  <c r="G227" i="94"/>
  <c r="G228" i="94"/>
  <c r="G229" i="94"/>
  <c r="G230" i="94"/>
  <c r="G231" i="94"/>
  <c r="G232" i="94"/>
  <c r="G233" i="94"/>
  <c r="G234" i="94"/>
  <c r="G235" i="94"/>
  <c r="G236" i="94"/>
  <c r="G237" i="94"/>
  <c r="G238" i="94"/>
  <c r="G239" i="94"/>
  <c r="G240" i="94"/>
  <c r="G241" i="94"/>
  <c r="G242" i="94"/>
  <c r="G243" i="94"/>
  <c r="G244" i="94"/>
  <c r="G245" i="94"/>
  <c r="G246" i="94"/>
  <c r="G247" i="94"/>
  <c r="G248" i="94"/>
  <c r="G249" i="94"/>
  <c r="G250" i="94"/>
  <c r="G251" i="94"/>
  <c r="G252" i="94"/>
  <c r="G253" i="94"/>
  <c r="G254" i="94"/>
  <c r="G255" i="94"/>
  <c r="G256" i="94"/>
  <c r="G257" i="94"/>
  <c r="G258" i="94"/>
  <c r="G259" i="94"/>
  <c r="G260" i="94"/>
  <c r="G261" i="94"/>
  <c r="G262" i="94"/>
  <c r="G263" i="94"/>
  <c r="G264" i="94"/>
  <c r="G265" i="94"/>
  <c r="G266" i="94"/>
  <c r="G267" i="94"/>
  <c r="G268" i="94"/>
  <c r="G269" i="94"/>
  <c r="G270" i="94"/>
  <c r="G271" i="94"/>
  <c r="G272" i="94"/>
  <c r="G273" i="94"/>
  <c r="G274" i="94"/>
  <c r="G275" i="94"/>
  <c r="G276" i="94"/>
  <c r="G277" i="94"/>
  <c r="G278" i="94"/>
  <c r="G279" i="94"/>
  <c r="G280" i="94"/>
  <c r="G281" i="94"/>
  <c r="G282" i="94"/>
  <c r="G283" i="94"/>
  <c r="G284" i="94"/>
  <c r="G285" i="94"/>
  <c r="G286" i="94"/>
  <c r="G287" i="94"/>
  <c r="G288" i="94"/>
  <c r="G289" i="94"/>
  <c r="G290" i="94"/>
  <c r="G291" i="94"/>
  <c r="G292" i="94"/>
  <c r="G293" i="94"/>
  <c r="G294" i="94"/>
  <c r="G295" i="94"/>
  <c r="G296" i="94"/>
  <c r="G297" i="94"/>
  <c r="G298" i="94"/>
  <c r="G299" i="94"/>
  <c r="G300" i="94"/>
  <c r="G301" i="94"/>
  <c r="G302" i="94"/>
  <c r="G303" i="94"/>
  <c r="G304" i="94"/>
  <c r="G305" i="94"/>
  <c r="G306" i="94"/>
  <c r="G307" i="94"/>
  <c r="G308" i="94"/>
  <c r="G309" i="94"/>
  <c r="G310" i="94"/>
  <c r="G311" i="94"/>
  <c r="G312" i="94"/>
  <c r="G313" i="94"/>
  <c r="G314" i="94"/>
  <c r="G315" i="94"/>
  <c r="G316" i="94"/>
  <c r="G317" i="94"/>
  <c r="G318" i="94"/>
  <c r="G319" i="94"/>
  <c r="G320" i="94"/>
  <c r="G321" i="94"/>
  <c r="G322" i="94"/>
  <c r="G323" i="94"/>
  <c r="G324" i="94"/>
  <c r="G325" i="94"/>
  <c r="G326" i="94"/>
  <c r="G327" i="94"/>
  <c r="G328" i="94"/>
  <c r="G329" i="94"/>
  <c r="G330" i="94"/>
  <c r="G331" i="94"/>
  <c r="G332" i="94"/>
  <c r="G333" i="94"/>
  <c r="G334" i="94"/>
  <c r="G335" i="94"/>
  <c r="G336" i="94"/>
  <c r="G337" i="94"/>
  <c r="G338" i="94"/>
  <c r="G339" i="94"/>
  <c r="G340" i="94"/>
  <c r="G341" i="94"/>
  <c r="G342" i="94"/>
  <c r="G343" i="94"/>
  <c r="G344" i="94"/>
  <c r="G345" i="94"/>
  <c r="G346" i="94"/>
  <c r="G347" i="94"/>
  <c r="G348" i="94"/>
  <c r="G349" i="94"/>
  <c r="G350" i="94"/>
  <c r="G351" i="94"/>
  <c r="G352" i="94"/>
  <c r="G353" i="94"/>
  <c r="G354" i="94"/>
  <c r="G355" i="94"/>
  <c r="G356" i="94"/>
  <c r="G357" i="94"/>
  <c r="G358" i="94"/>
  <c r="G359" i="94"/>
  <c r="G360" i="94"/>
  <c r="G361" i="94"/>
  <c r="G362" i="94"/>
  <c r="G363" i="94"/>
  <c r="G364" i="94"/>
  <c r="G365" i="94"/>
  <c r="G366" i="94"/>
  <c r="G367" i="94"/>
  <c r="G368" i="94"/>
  <c r="G369" i="94"/>
  <c r="G370" i="94"/>
  <c r="G371" i="94"/>
  <c r="G372" i="94"/>
  <c r="G373" i="94"/>
  <c r="G374" i="94"/>
  <c r="G375" i="94"/>
  <c r="G376" i="94"/>
  <c r="G377" i="94"/>
  <c r="G378" i="94"/>
  <c r="G379" i="94"/>
  <c r="G380" i="94"/>
  <c r="G381" i="94"/>
  <c r="G382" i="94"/>
  <c r="G383" i="94"/>
  <c r="G384" i="94"/>
  <c r="G385" i="94"/>
  <c r="G386" i="94"/>
  <c r="G387" i="94"/>
  <c r="G388" i="94"/>
  <c r="G389" i="94"/>
  <c r="G390" i="94"/>
  <c r="G391" i="94"/>
  <c r="G392" i="94"/>
  <c r="G393" i="94"/>
  <c r="G394" i="94"/>
  <c r="G395" i="94"/>
  <c r="G396" i="94"/>
  <c r="G397" i="94"/>
  <c r="G398" i="94"/>
  <c r="G399" i="94"/>
  <c r="G400" i="94"/>
  <c r="G401" i="94"/>
  <c r="G402" i="94"/>
  <c r="G403" i="94"/>
  <c r="G404" i="94"/>
  <c r="G405" i="94"/>
  <c r="G406" i="94"/>
  <c r="G407" i="94"/>
  <c r="G408" i="94"/>
  <c r="G409" i="94"/>
  <c r="G410" i="94"/>
  <c r="G411" i="94"/>
  <c r="G412" i="94"/>
  <c r="G413" i="94"/>
  <c r="G414" i="94"/>
  <c r="G415" i="94"/>
  <c r="G416" i="94"/>
  <c r="G417" i="94"/>
  <c r="G418" i="94"/>
  <c r="G419" i="94"/>
  <c r="G420" i="94"/>
  <c r="G421" i="94"/>
  <c r="G422" i="94"/>
  <c r="G423" i="94"/>
  <c r="G424" i="94"/>
  <c r="G425" i="94"/>
  <c r="G426" i="94"/>
  <c r="G427" i="94"/>
  <c r="G428" i="94"/>
  <c r="G429" i="94"/>
  <c r="G430" i="94"/>
  <c r="G431" i="94"/>
  <c r="G432" i="94"/>
  <c r="G433" i="94"/>
  <c r="G434" i="94"/>
  <c r="G435" i="94"/>
  <c r="G436" i="94"/>
  <c r="G437" i="94"/>
  <c r="G438" i="94"/>
  <c r="G439" i="94"/>
  <c r="G440" i="94"/>
  <c r="G441" i="94"/>
  <c r="G442" i="94"/>
  <c r="G443" i="94"/>
  <c r="G444" i="94"/>
  <c r="G445" i="94"/>
  <c r="G446" i="94"/>
  <c r="G447" i="94"/>
  <c r="G448" i="94"/>
  <c r="G449" i="94"/>
  <c r="G450" i="94"/>
  <c r="G451" i="94"/>
  <c r="G452" i="94"/>
  <c r="G453" i="94"/>
  <c r="G454" i="94"/>
  <c r="G455" i="94"/>
  <c r="G456" i="94"/>
  <c r="G457" i="94"/>
  <c r="G458" i="94"/>
  <c r="G459" i="94"/>
  <c r="G460" i="94"/>
  <c r="G461" i="94"/>
  <c r="G462" i="94"/>
  <c r="G463" i="94"/>
  <c r="G464" i="94"/>
  <c r="G465" i="94"/>
  <c r="G466" i="94"/>
  <c r="G467" i="94"/>
  <c r="G468" i="94"/>
  <c r="G469" i="94"/>
  <c r="G470" i="94"/>
  <c r="G471" i="94"/>
  <c r="G472" i="94"/>
  <c r="G473" i="94"/>
  <c r="G474" i="94"/>
  <c r="G475" i="94"/>
  <c r="G476" i="94"/>
  <c r="G477" i="94"/>
  <c r="G478" i="94"/>
  <c r="G479" i="94"/>
  <c r="G480" i="94"/>
  <c r="G481" i="94"/>
  <c r="G482" i="94"/>
  <c r="G483" i="94"/>
  <c r="G484" i="94"/>
  <c r="G485" i="94"/>
  <c r="G486" i="94"/>
  <c r="G487" i="94"/>
  <c r="G488" i="94"/>
  <c r="G489" i="94"/>
  <c r="G490" i="94"/>
  <c r="G491" i="94"/>
  <c r="G492" i="94"/>
  <c r="G493" i="94"/>
  <c r="G494" i="94"/>
  <c r="G495" i="94"/>
  <c r="G496" i="94"/>
  <c r="G497" i="94"/>
  <c r="G498" i="94"/>
  <c r="G499" i="94"/>
  <c r="G500" i="94"/>
  <c r="G501" i="94"/>
  <c r="G502" i="94"/>
  <c r="G503" i="94"/>
  <c r="G504" i="94"/>
  <c r="G505" i="94"/>
  <c r="G506" i="94"/>
  <c r="G507" i="94"/>
  <c r="G508" i="94"/>
  <c r="G509" i="94"/>
  <c r="G510" i="94"/>
  <c r="G511" i="94"/>
  <c r="G512" i="94"/>
  <c r="G513" i="94"/>
  <c r="G514" i="94"/>
  <c r="G515" i="94"/>
  <c r="G516" i="94"/>
  <c r="G517" i="94"/>
  <c r="G518" i="94"/>
  <c r="G519" i="94"/>
  <c r="G520" i="94"/>
  <c r="G521" i="94"/>
  <c r="G522" i="94"/>
  <c r="G523" i="94"/>
  <c r="G524" i="94"/>
  <c r="G525" i="94"/>
  <c r="G526" i="94"/>
  <c r="G527" i="94"/>
  <c r="G528" i="94"/>
  <c r="G529" i="94"/>
  <c r="G530" i="94"/>
  <c r="G531" i="94"/>
  <c r="G532" i="94"/>
  <c r="G533" i="94"/>
  <c r="G534" i="94"/>
  <c r="G535" i="94"/>
  <c r="G536" i="94"/>
  <c r="G537" i="94"/>
  <c r="G538" i="94"/>
  <c r="G539" i="94"/>
  <c r="G540" i="94"/>
  <c r="G541" i="94"/>
  <c r="G542" i="94"/>
  <c r="G543" i="94"/>
  <c r="G544" i="94"/>
  <c r="G545" i="94"/>
  <c r="G546" i="94"/>
  <c r="G547" i="94"/>
  <c r="G548" i="94"/>
  <c r="G549" i="94"/>
  <c r="G550" i="94"/>
  <c r="G551" i="94"/>
  <c r="G552" i="94"/>
  <c r="G553" i="94"/>
  <c r="G554" i="94"/>
  <c r="G555" i="94"/>
  <c r="G556" i="94"/>
  <c r="G557" i="94"/>
  <c r="G558" i="94"/>
  <c r="G559" i="94"/>
  <c r="G560" i="94"/>
  <c r="G561" i="94"/>
  <c r="G562" i="94"/>
  <c r="G563" i="94"/>
  <c r="G564" i="94"/>
  <c r="G565" i="94"/>
  <c r="G566" i="94"/>
  <c r="G567" i="94"/>
  <c r="G568" i="94"/>
  <c r="G569" i="94"/>
  <c r="G570" i="94"/>
  <c r="G571" i="94"/>
  <c r="G572" i="94"/>
  <c r="G573" i="94"/>
  <c r="G574" i="94"/>
  <c r="G575" i="94"/>
  <c r="G576" i="94"/>
  <c r="G577" i="94"/>
  <c r="G578" i="94"/>
  <c r="G579" i="94"/>
  <c r="G580" i="94"/>
  <c r="G581" i="94"/>
  <c r="G582" i="94"/>
  <c r="G583" i="94"/>
  <c r="G584" i="94"/>
  <c r="G585" i="94"/>
  <c r="G586" i="94"/>
  <c r="G587" i="94"/>
  <c r="G588" i="94"/>
  <c r="G589" i="94"/>
  <c r="G590" i="94"/>
  <c r="G591" i="94"/>
  <c r="G592" i="94"/>
  <c r="G593" i="94"/>
  <c r="G594" i="94"/>
  <c r="G595" i="94"/>
  <c r="G596" i="94"/>
  <c r="G597" i="94"/>
  <c r="G598" i="94"/>
  <c r="G599" i="94"/>
  <c r="G600" i="94"/>
  <c r="G601" i="94"/>
  <c r="G602" i="94"/>
  <c r="G603" i="94"/>
  <c r="G604" i="94"/>
  <c r="G605" i="94"/>
  <c r="G606" i="94"/>
  <c r="G607" i="94"/>
  <c r="G608" i="94"/>
  <c r="G609" i="94"/>
  <c r="G610" i="94"/>
  <c r="G611" i="94"/>
  <c r="G612" i="94"/>
  <c r="G613" i="94"/>
  <c r="G614" i="94"/>
  <c r="G615" i="94"/>
  <c r="G616" i="94"/>
  <c r="G617" i="94"/>
  <c r="G618" i="94"/>
  <c r="G619" i="94"/>
  <c r="G620" i="94"/>
  <c r="G621" i="94"/>
  <c r="G622" i="94"/>
  <c r="G623" i="94"/>
  <c r="G624" i="94"/>
  <c r="G625" i="94"/>
  <c r="G626" i="94"/>
  <c r="G627" i="94"/>
  <c r="G628" i="94"/>
  <c r="G629" i="94"/>
  <c r="G630" i="94"/>
  <c r="G631" i="94"/>
  <c r="G632" i="94"/>
  <c r="G633" i="94"/>
  <c r="G634" i="94"/>
  <c r="G635" i="94"/>
  <c r="G636" i="94"/>
  <c r="G637" i="94"/>
  <c r="G638" i="94"/>
  <c r="G639" i="94"/>
  <c r="G640" i="94"/>
  <c r="G641" i="94"/>
  <c r="G642" i="94"/>
  <c r="G643" i="94"/>
  <c r="G644" i="94"/>
  <c r="G645" i="94"/>
  <c r="G646" i="94"/>
  <c r="G647" i="94"/>
  <c r="G648" i="94"/>
  <c r="G649" i="94"/>
  <c r="G650" i="94"/>
  <c r="G651" i="94"/>
  <c r="G652" i="94"/>
  <c r="G653" i="94"/>
  <c r="G654" i="94"/>
  <c r="G655" i="94"/>
  <c r="G656" i="94"/>
  <c r="G657" i="94"/>
  <c r="G658" i="94"/>
  <c r="G659" i="94"/>
  <c r="G660" i="94"/>
  <c r="G661" i="94"/>
  <c r="G662" i="94"/>
  <c r="G663" i="94"/>
  <c r="G664" i="94"/>
  <c r="G665" i="94"/>
  <c r="G666" i="94"/>
  <c r="G667" i="94"/>
  <c r="G668" i="94"/>
  <c r="G669" i="94"/>
  <c r="G670" i="94"/>
  <c r="G671" i="94"/>
  <c r="G672" i="94"/>
  <c r="G673" i="94"/>
  <c r="G674" i="94"/>
  <c r="G675" i="94"/>
  <c r="G676" i="94"/>
  <c r="G677" i="94"/>
  <c r="G678" i="94"/>
  <c r="G679" i="94"/>
  <c r="G680" i="94"/>
  <c r="G681" i="94"/>
  <c r="G682" i="94"/>
  <c r="G683" i="94"/>
  <c r="G684" i="94"/>
  <c r="G685" i="94"/>
  <c r="G686" i="94"/>
  <c r="G687" i="94"/>
  <c r="G688" i="94"/>
  <c r="G689" i="94"/>
  <c r="G690" i="94"/>
  <c r="G691" i="94"/>
  <c r="G692" i="94"/>
  <c r="G693" i="94"/>
  <c r="G694" i="94"/>
  <c r="G695" i="94"/>
  <c r="G696" i="94"/>
  <c r="G697" i="94"/>
  <c r="G698" i="94"/>
  <c r="G699" i="94"/>
  <c r="G700" i="94"/>
  <c r="G701" i="94"/>
  <c r="G702" i="94"/>
  <c r="G703" i="94"/>
  <c r="G704" i="94"/>
  <c r="G705" i="94"/>
  <c r="G706" i="94"/>
  <c r="G707" i="94"/>
  <c r="G708" i="94"/>
  <c r="G709" i="94"/>
  <c r="G710" i="94"/>
  <c r="G711" i="94"/>
  <c r="G712" i="94"/>
  <c r="G713" i="94"/>
  <c r="G714" i="94"/>
  <c r="G715" i="94"/>
  <c r="G716" i="94"/>
  <c r="G717" i="94"/>
  <c r="G718" i="94"/>
  <c r="G719" i="94"/>
  <c r="G720" i="94"/>
  <c r="G721" i="94"/>
  <c r="G722" i="94"/>
  <c r="G723" i="94"/>
  <c r="G724" i="94"/>
  <c r="G725" i="94"/>
  <c r="G726" i="94"/>
  <c r="G727" i="94"/>
  <c r="G728" i="94"/>
  <c r="G729" i="94"/>
  <c r="G730" i="94"/>
  <c r="G731" i="94"/>
  <c r="G732" i="94"/>
  <c r="G733" i="94"/>
  <c r="G734" i="94"/>
  <c r="G735" i="94"/>
  <c r="G736" i="94"/>
  <c r="G737" i="94"/>
  <c r="G738" i="94"/>
  <c r="G739" i="94"/>
  <c r="G740" i="94"/>
  <c r="G741" i="94"/>
  <c r="G742" i="94"/>
  <c r="G743" i="94"/>
  <c r="G744" i="94"/>
  <c r="G745" i="94"/>
  <c r="G746" i="94"/>
  <c r="G747" i="94"/>
  <c r="G748" i="94"/>
  <c r="G749" i="94"/>
  <c r="G750" i="94"/>
  <c r="G751" i="94"/>
  <c r="G752" i="94"/>
  <c r="G753" i="94"/>
  <c r="G754" i="94"/>
  <c r="G755" i="94"/>
  <c r="G756" i="94"/>
  <c r="G757" i="94"/>
  <c r="G758" i="94"/>
  <c r="G759" i="94"/>
  <c r="G760" i="94"/>
  <c r="G761" i="94"/>
  <c r="G762" i="94"/>
  <c r="G763" i="94"/>
  <c r="G764" i="94"/>
  <c r="G765" i="94"/>
  <c r="G766" i="94"/>
  <c r="G767" i="94"/>
  <c r="G768" i="94"/>
  <c r="G769" i="94"/>
  <c r="G770" i="94"/>
  <c r="G771" i="94"/>
  <c r="G772" i="94"/>
  <c r="G773" i="94"/>
  <c r="G774" i="94"/>
  <c r="G775" i="94"/>
  <c r="G776" i="94"/>
  <c r="G777" i="94"/>
  <c r="G778" i="94"/>
  <c r="G779" i="94"/>
  <c r="G780" i="94"/>
  <c r="G781" i="94"/>
  <c r="G782" i="94"/>
  <c r="G783" i="94"/>
  <c r="G784" i="94"/>
  <c r="G785" i="94"/>
  <c r="G786" i="94"/>
  <c r="G787" i="94"/>
  <c r="G788" i="94"/>
  <c r="G789" i="94"/>
  <c r="G790" i="94"/>
  <c r="G791" i="94"/>
  <c r="G792" i="94"/>
  <c r="G793" i="94"/>
  <c r="G794" i="94"/>
  <c r="G795" i="94"/>
  <c r="G796" i="94"/>
  <c r="G797" i="94"/>
  <c r="G798" i="94"/>
  <c r="G799" i="94"/>
  <c r="G800" i="94"/>
  <c r="G801" i="94"/>
  <c r="G802" i="94"/>
  <c r="G803" i="94"/>
  <c r="G804" i="94"/>
  <c r="G805" i="94"/>
  <c r="G806" i="94"/>
  <c r="G807" i="94"/>
  <c r="G808" i="94"/>
  <c r="G809" i="94"/>
  <c r="G810" i="94"/>
  <c r="G811" i="94"/>
  <c r="G812" i="94"/>
  <c r="G813" i="94"/>
  <c r="G814" i="94"/>
  <c r="G815" i="94"/>
  <c r="G816" i="94"/>
  <c r="G817" i="94"/>
  <c r="G818" i="94"/>
  <c r="G819" i="94"/>
  <c r="G820" i="94"/>
  <c r="G821" i="94"/>
  <c r="G822" i="94"/>
  <c r="G823" i="94"/>
  <c r="G824" i="94"/>
  <c r="G825" i="94"/>
  <c r="G826" i="94"/>
  <c r="G827" i="94"/>
  <c r="G828" i="94"/>
  <c r="G829" i="94"/>
  <c r="G830" i="94"/>
  <c r="G831" i="94"/>
  <c r="G832" i="94"/>
  <c r="G833" i="94"/>
  <c r="G834" i="94"/>
  <c r="G835" i="94"/>
  <c r="G836" i="94"/>
  <c r="G837" i="94"/>
  <c r="G838" i="94"/>
  <c r="G839" i="94"/>
  <c r="G840" i="94"/>
  <c r="G841" i="94"/>
  <c r="G842" i="94"/>
  <c r="G843" i="94"/>
  <c r="G844" i="94"/>
  <c r="G845" i="94"/>
  <c r="G846" i="94"/>
  <c r="G847" i="94"/>
  <c r="G848" i="94"/>
  <c r="G849" i="94"/>
  <c r="G850" i="94"/>
  <c r="G851" i="94"/>
  <c r="G852" i="94"/>
  <c r="G853" i="94"/>
  <c r="G854" i="94"/>
  <c r="G855" i="94"/>
  <c r="G856" i="94"/>
  <c r="G857" i="94"/>
  <c r="G858" i="94"/>
  <c r="G859" i="94"/>
  <c r="G860" i="94"/>
  <c r="G861" i="94"/>
  <c r="G862" i="94"/>
  <c r="G863" i="94"/>
  <c r="G864" i="94"/>
  <c r="G865" i="94"/>
  <c r="G866" i="94"/>
  <c r="G867" i="94"/>
  <c r="G868" i="94"/>
  <c r="G869" i="94"/>
  <c r="G870" i="94"/>
  <c r="G871" i="94"/>
  <c r="G872" i="94"/>
  <c r="G873" i="94"/>
  <c r="G874" i="94"/>
  <c r="G875" i="94"/>
  <c r="G876" i="94"/>
  <c r="G877" i="94"/>
  <c r="G878" i="94"/>
  <c r="G879" i="94"/>
  <c r="G880" i="94"/>
  <c r="G881" i="94"/>
  <c r="G882" i="94"/>
  <c r="G883" i="94"/>
  <c r="G884" i="94"/>
  <c r="G885" i="94"/>
  <c r="G886" i="94"/>
  <c r="G887" i="94"/>
  <c r="G888" i="94"/>
  <c r="G889" i="94"/>
  <c r="G890" i="94"/>
  <c r="G891" i="94"/>
  <c r="G892" i="94"/>
  <c r="G893" i="94"/>
  <c r="G894" i="94"/>
  <c r="G895" i="94"/>
  <c r="G896" i="94"/>
  <c r="G897" i="94"/>
  <c r="G898" i="94"/>
  <c r="G899" i="94"/>
  <c r="G900" i="94"/>
  <c r="G901" i="94"/>
  <c r="G902" i="94"/>
  <c r="G903" i="94"/>
  <c r="G904" i="94"/>
  <c r="G905" i="94"/>
  <c r="G906" i="94"/>
  <c r="G907" i="94"/>
  <c r="G908" i="94"/>
  <c r="G909" i="94"/>
  <c r="G910" i="94"/>
  <c r="G911" i="94"/>
  <c r="G912" i="94"/>
  <c r="G913" i="94"/>
  <c r="G914" i="94"/>
  <c r="G915" i="94"/>
  <c r="G916" i="94"/>
  <c r="G917" i="94"/>
  <c r="G918" i="94"/>
  <c r="G919" i="94"/>
  <c r="G920" i="94"/>
  <c r="G921" i="94"/>
  <c r="G922" i="94"/>
  <c r="G923" i="94"/>
  <c r="G924" i="94"/>
  <c r="G925" i="94"/>
  <c r="G926" i="94"/>
  <c r="G927" i="94"/>
  <c r="G928" i="94"/>
  <c r="G929" i="94"/>
  <c r="G930" i="94"/>
  <c r="G931" i="94"/>
  <c r="G932" i="94"/>
  <c r="G933" i="94"/>
  <c r="G934" i="94"/>
  <c r="G935" i="94"/>
  <c r="G936" i="94"/>
  <c r="G937" i="94"/>
  <c r="G938" i="94"/>
  <c r="G939" i="94"/>
  <c r="G940" i="94"/>
  <c r="G941" i="94"/>
  <c r="G942" i="94"/>
  <c r="G943" i="94"/>
  <c r="G944" i="94"/>
  <c r="G945" i="94"/>
  <c r="G946" i="94"/>
  <c r="G947" i="94"/>
  <c r="G948" i="94"/>
  <c r="G949" i="94"/>
  <c r="G950" i="94"/>
  <c r="G951" i="94"/>
  <c r="G952" i="94"/>
  <c r="G953" i="94"/>
  <c r="G954" i="94"/>
  <c r="G955" i="94"/>
  <c r="G956" i="94"/>
  <c r="G957" i="94"/>
  <c r="G958" i="94"/>
  <c r="G959" i="94"/>
  <c r="G960" i="94"/>
  <c r="G961" i="94"/>
  <c r="G962" i="94"/>
  <c r="G963" i="94"/>
  <c r="G964" i="94"/>
  <c r="G965" i="94"/>
  <c r="G966" i="94"/>
  <c r="G967" i="94"/>
  <c r="G968" i="94"/>
  <c r="G969" i="94"/>
  <c r="G970" i="94"/>
  <c r="G971" i="94"/>
  <c r="G972" i="94"/>
  <c r="G973" i="94"/>
  <c r="G974" i="94"/>
  <c r="G975" i="94"/>
  <c r="G976" i="94"/>
  <c r="G977" i="94"/>
  <c r="G978" i="94"/>
  <c r="G979" i="94"/>
  <c r="G980" i="94"/>
  <c r="G981" i="94"/>
  <c r="G982" i="94"/>
  <c r="G983" i="94"/>
  <c r="G984" i="94"/>
  <c r="G985" i="94"/>
  <c r="G986" i="94"/>
  <c r="G987" i="94"/>
  <c r="G988" i="94"/>
  <c r="G989" i="94"/>
  <c r="G990" i="94"/>
  <c r="G991" i="94"/>
  <c r="G992" i="94"/>
  <c r="G993" i="94"/>
  <c r="G994" i="94"/>
  <c r="G995" i="94"/>
  <c r="G996" i="94"/>
  <c r="G997" i="94"/>
  <c r="G998" i="94"/>
  <c r="G999" i="94"/>
  <c r="G1000" i="94"/>
  <c r="G1001" i="94"/>
  <c r="G1002" i="94"/>
  <c r="G1003" i="94"/>
  <c r="G1004" i="94"/>
  <c r="G1005" i="94"/>
  <c r="G1006" i="94"/>
  <c r="G1007" i="94"/>
  <c r="G1008" i="94"/>
  <c r="G1009" i="94"/>
  <c r="G1010" i="94"/>
  <c r="G1011" i="94"/>
  <c r="G1012" i="94"/>
  <c r="G1013" i="94"/>
  <c r="G1014" i="94"/>
  <c r="G1015" i="94"/>
  <c r="G1016" i="94"/>
  <c r="G1017" i="94"/>
  <c r="G1018" i="94"/>
  <c r="G1019" i="94"/>
  <c r="G1020" i="94"/>
  <c r="G1021" i="94"/>
  <c r="G1022" i="94"/>
  <c r="G1023" i="94"/>
  <c r="G1024" i="94"/>
  <c r="G1025" i="94"/>
  <c r="G1026" i="94"/>
  <c r="G1027" i="94"/>
  <c r="G1028" i="94"/>
  <c r="G1029" i="94"/>
  <c r="G1030" i="94"/>
  <c r="G1031" i="94"/>
  <c r="G1032" i="94"/>
  <c r="G1033" i="94"/>
  <c r="G1034" i="94"/>
  <c r="G1035" i="94"/>
  <c r="G1036" i="94"/>
  <c r="G1037" i="94"/>
  <c r="G1038" i="94"/>
  <c r="G1039" i="94"/>
  <c r="G1040" i="94"/>
  <c r="G1041" i="94"/>
  <c r="G1042" i="94"/>
  <c r="G1043" i="94"/>
  <c r="G1044" i="94"/>
  <c r="G1045" i="94"/>
  <c r="G1046" i="94"/>
  <c r="G1047" i="94"/>
  <c r="G1048" i="94"/>
  <c r="G1049" i="94"/>
  <c r="G1050" i="94"/>
  <c r="G1051" i="94"/>
  <c r="G1052" i="94"/>
  <c r="G1053" i="94"/>
  <c r="G1054" i="94"/>
  <c r="G1055" i="94"/>
  <c r="G1056" i="94"/>
  <c r="G1057" i="94"/>
  <c r="G1058" i="94"/>
  <c r="G1059" i="94"/>
  <c r="G1060" i="94"/>
  <c r="G1061" i="94"/>
  <c r="G1062" i="94"/>
  <c r="G1063" i="94"/>
  <c r="G1064" i="94"/>
  <c r="G1065" i="94"/>
  <c r="G1066" i="94"/>
  <c r="G1067" i="94"/>
  <c r="G1068" i="94"/>
  <c r="G1069" i="94"/>
  <c r="G1070" i="94"/>
  <c r="G1071" i="94"/>
  <c r="G1072" i="94"/>
  <c r="G1073" i="94"/>
  <c r="G1074" i="94"/>
  <c r="G1075" i="94"/>
  <c r="G1076" i="94"/>
  <c r="G1077" i="94"/>
  <c r="G1078" i="94"/>
  <c r="G1079" i="94"/>
  <c r="G1080" i="94"/>
  <c r="G1081" i="94"/>
  <c r="G1082" i="94"/>
  <c r="G1083" i="94"/>
  <c r="G1084" i="94"/>
  <c r="G1085" i="94"/>
  <c r="G1086" i="94"/>
  <c r="G1087" i="94"/>
  <c r="G1088" i="94"/>
  <c r="G1089" i="94"/>
  <c r="G1090" i="94"/>
  <c r="G1091" i="94"/>
  <c r="G1092" i="94"/>
  <c r="G1093" i="94"/>
  <c r="G1094" i="94"/>
  <c r="G1095" i="94"/>
  <c r="G1096" i="94"/>
  <c r="G1097" i="94"/>
  <c r="G1098" i="94"/>
  <c r="G1099" i="94"/>
  <c r="G1100" i="94"/>
  <c r="G1101" i="94"/>
  <c r="G1102" i="94"/>
  <c r="G1103" i="94"/>
  <c r="G1104" i="94"/>
  <c r="G1105" i="94"/>
  <c r="G1106" i="94"/>
  <c r="G1107" i="94"/>
  <c r="G1108" i="94"/>
  <c r="G1109" i="94"/>
  <c r="G1110" i="94"/>
  <c r="G1111" i="94"/>
  <c r="G1112" i="94"/>
  <c r="G1113" i="94"/>
  <c r="G1114" i="94"/>
  <c r="G1115" i="94"/>
  <c r="G1116" i="94"/>
  <c r="G1117" i="94"/>
  <c r="G1118" i="94"/>
  <c r="G1119" i="94"/>
  <c r="G1120" i="94"/>
  <c r="G1121" i="94"/>
  <c r="G1122" i="94"/>
  <c r="G1123" i="94"/>
  <c r="G1124" i="94"/>
  <c r="G1125" i="94"/>
  <c r="G1126" i="94"/>
  <c r="G1127" i="94"/>
  <c r="G1128" i="94"/>
  <c r="G1129" i="94"/>
  <c r="G1130" i="94"/>
  <c r="G1131" i="94"/>
  <c r="G1132" i="94"/>
  <c r="G1133" i="94"/>
  <c r="G1134" i="94"/>
  <c r="G1135" i="94"/>
  <c r="G1136" i="94"/>
  <c r="G1137" i="94"/>
  <c r="G1138" i="94"/>
  <c r="G1139" i="94"/>
  <c r="G1140" i="94"/>
  <c r="G1141" i="94"/>
  <c r="G1142" i="94"/>
  <c r="G1143" i="94"/>
  <c r="G1144" i="94"/>
  <c r="G1145" i="94"/>
  <c r="G1146" i="94"/>
  <c r="G1147" i="94"/>
  <c r="G1148" i="94"/>
  <c r="G1149" i="94"/>
  <c r="G1150" i="94"/>
  <c r="G1151" i="94"/>
  <c r="G1152" i="94"/>
  <c r="G1153" i="94"/>
  <c r="G1154" i="94"/>
  <c r="G1155" i="94"/>
  <c r="G1156" i="94"/>
  <c r="G1157" i="94"/>
  <c r="G1158" i="94"/>
  <c r="G1159" i="94"/>
  <c r="G1160" i="94"/>
  <c r="G1161" i="94"/>
  <c r="G1162" i="94"/>
  <c r="G1163" i="94"/>
  <c r="G1164" i="94"/>
  <c r="G1165" i="94"/>
  <c r="G1166" i="94"/>
  <c r="G1167" i="94"/>
  <c r="G1168" i="94"/>
  <c r="G1169" i="94"/>
  <c r="G1170" i="94"/>
  <c r="G1171" i="94"/>
  <c r="G1172" i="94"/>
  <c r="G1173" i="94"/>
  <c r="G1174" i="94"/>
  <c r="G1175" i="94"/>
  <c r="G1176" i="94"/>
  <c r="G1177" i="94"/>
  <c r="G1178" i="94"/>
  <c r="G1179" i="94"/>
  <c r="G1180" i="94"/>
  <c r="G1181" i="94"/>
  <c r="G1182" i="94"/>
  <c r="G1183" i="94"/>
  <c r="G1184" i="94"/>
  <c r="G1185" i="94"/>
  <c r="G1186" i="94"/>
  <c r="G1187" i="94"/>
  <c r="G1188" i="94"/>
  <c r="G1189" i="94"/>
  <c r="G1190" i="94"/>
  <c r="G1191" i="94"/>
  <c r="G1192" i="94"/>
  <c r="G1193" i="94"/>
  <c r="G1194" i="94"/>
  <c r="G1195" i="94"/>
  <c r="G1196" i="94"/>
  <c r="G1197" i="94"/>
  <c r="G1198" i="94"/>
  <c r="G1199" i="94"/>
  <c r="G1200" i="94"/>
  <c r="G1201" i="94"/>
  <c r="G1202" i="94"/>
  <c r="G1203" i="94"/>
  <c r="G1204" i="94"/>
  <c r="G1205" i="94"/>
  <c r="G1206" i="94"/>
  <c r="G1207" i="94"/>
  <c r="G1208" i="94"/>
  <c r="G1209" i="94"/>
  <c r="G1210" i="94"/>
  <c r="G1211" i="94"/>
  <c r="G1212" i="94"/>
  <c r="G1213" i="94"/>
  <c r="G1214" i="94"/>
  <c r="G1215" i="94"/>
  <c r="G1216" i="94"/>
  <c r="G1217" i="94"/>
  <c r="G1218" i="94"/>
  <c r="G1219" i="94"/>
  <c r="G1220" i="94"/>
  <c r="G1221" i="94"/>
  <c r="G1222" i="94"/>
  <c r="G1223" i="94"/>
  <c r="G1224" i="94"/>
  <c r="G1225" i="94"/>
  <c r="G1226" i="94"/>
  <c r="G1227" i="94"/>
  <c r="G1228" i="94"/>
  <c r="G1229" i="94"/>
  <c r="G1230" i="94"/>
  <c r="G1231" i="94"/>
  <c r="G1232" i="94"/>
  <c r="G1233" i="94"/>
  <c r="G1234" i="94"/>
  <c r="G1235" i="94"/>
  <c r="G1236" i="94"/>
  <c r="G1237" i="94"/>
  <c r="G1238" i="94"/>
  <c r="G1239" i="94"/>
  <c r="G1240" i="94"/>
  <c r="G1241" i="94"/>
  <c r="G1242" i="94"/>
  <c r="G1243" i="94"/>
  <c r="G1244" i="94"/>
  <c r="G1245" i="94"/>
  <c r="G1246" i="94"/>
  <c r="G1247" i="94"/>
  <c r="G1248" i="94"/>
  <c r="G1249" i="94"/>
  <c r="G1250" i="94"/>
  <c r="G1251" i="94"/>
  <c r="G1252" i="94"/>
  <c r="G1253" i="94"/>
  <c r="G1254" i="94"/>
  <c r="G1255" i="94"/>
  <c r="G1256" i="94"/>
  <c r="G1257" i="94"/>
  <c r="G1258" i="94"/>
  <c r="G1259" i="94"/>
  <c r="G1260" i="94"/>
  <c r="G1261" i="94"/>
  <c r="G1262" i="94"/>
  <c r="G1263" i="94"/>
  <c r="G1264" i="94"/>
  <c r="G1265" i="94"/>
  <c r="G1266" i="94"/>
  <c r="G1267" i="94"/>
  <c r="G1268" i="94"/>
  <c r="G1269" i="94"/>
  <c r="G1270" i="94"/>
  <c r="G1271" i="94"/>
  <c r="G1272" i="94"/>
  <c r="G1273" i="94"/>
  <c r="G1274" i="94"/>
  <c r="G1275" i="94"/>
  <c r="G1276" i="94"/>
  <c r="G1277" i="94"/>
  <c r="G1278" i="94"/>
  <c r="G1279" i="94"/>
  <c r="G1280" i="94"/>
  <c r="G1281" i="94"/>
  <c r="G1282" i="94"/>
  <c r="G1283" i="94"/>
  <c r="G1284" i="94"/>
  <c r="G1285" i="94"/>
  <c r="G1286" i="94"/>
  <c r="G1287" i="94"/>
  <c r="G1288" i="94"/>
  <c r="G1289" i="94"/>
  <c r="G1290" i="94"/>
  <c r="G1291" i="94"/>
  <c r="G1292" i="94"/>
  <c r="G1293" i="94"/>
  <c r="G1294" i="94"/>
  <c r="G1295" i="94"/>
  <c r="G1296" i="94"/>
  <c r="G1297" i="94"/>
  <c r="G1298" i="94"/>
  <c r="G1299" i="94"/>
  <c r="G1300" i="94"/>
  <c r="G1301" i="94"/>
  <c r="G1302" i="94"/>
  <c r="G1303" i="94"/>
  <c r="G1304" i="94"/>
  <c r="G1305" i="94"/>
  <c r="G1306" i="94"/>
  <c r="G1307" i="94"/>
  <c r="G1308" i="94"/>
  <c r="G1309" i="94"/>
  <c r="G1310" i="94"/>
  <c r="G1311" i="94"/>
  <c r="G1312" i="94"/>
  <c r="G1313" i="94"/>
  <c r="G1314" i="94"/>
  <c r="G1315" i="94"/>
  <c r="G1316" i="94"/>
  <c r="G1317" i="94"/>
  <c r="G1318" i="94"/>
  <c r="G1319" i="94"/>
  <c r="G1320" i="94"/>
  <c r="G1321" i="94"/>
  <c r="G1322" i="94"/>
  <c r="G1323" i="94"/>
  <c r="G1324" i="94"/>
  <c r="G1325" i="94"/>
  <c r="G1326" i="94"/>
  <c r="G1327" i="94"/>
  <c r="G1328" i="94"/>
  <c r="G1329" i="94"/>
  <c r="G1330" i="94"/>
  <c r="G1331" i="94"/>
  <c r="G1332" i="94"/>
  <c r="G1333" i="94"/>
  <c r="G1334" i="94"/>
  <c r="G1335" i="94"/>
  <c r="G1336" i="94"/>
  <c r="G1337" i="94"/>
  <c r="G1338" i="94"/>
  <c r="G1339" i="94"/>
  <c r="G1340" i="94"/>
  <c r="G1341" i="94"/>
  <c r="G1342" i="94"/>
  <c r="G1343" i="94"/>
  <c r="G1344" i="94"/>
  <c r="G1345" i="94"/>
  <c r="G1346" i="94"/>
  <c r="G1347" i="94"/>
  <c r="G1348" i="94"/>
  <c r="G1349" i="94"/>
  <c r="G1350" i="94"/>
  <c r="G1351" i="94"/>
  <c r="G1352" i="94"/>
  <c r="G1353" i="94"/>
  <c r="G1354" i="94"/>
  <c r="G1355" i="94"/>
  <c r="G1356" i="94"/>
  <c r="G1357" i="94"/>
  <c r="G1358" i="94"/>
  <c r="G1359" i="94"/>
  <c r="G1360" i="94"/>
  <c r="G1361" i="94"/>
  <c r="G1362" i="94"/>
  <c r="G1363" i="94"/>
  <c r="G1364" i="94"/>
  <c r="G1365" i="94"/>
  <c r="G1366" i="94"/>
  <c r="G1367" i="94"/>
  <c r="G1368" i="94"/>
  <c r="G1369" i="94"/>
  <c r="G1370" i="94"/>
  <c r="G1371" i="94"/>
  <c r="G1372" i="94"/>
  <c r="G1373" i="94"/>
  <c r="G1374" i="94"/>
  <c r="G1375" i="94"/>
  <c r="G1376" i="94"/>
  <c r="G1377" i="94"/>
  <c r="G1378" i="94"/>
  <c r="G1379" i="94"/>
  <c r="G1380" i="94"/>
  <c r="G1381" i="94"/>
  <c r="G1382" i="94"/>
  <c r="G1383" i="94"/>
  <c r="G1384" i="94"/>
  <c r="G1385" i="94"/>
  <c r="G1386" i="94"/>
  <c r="G1387" i="94"/>
  <c r="G1388" i="94"/>
  <c r="G1389" i="94"/>
  <c r="G1390" i="94"/>
  <c r="G1391" i="94"/>
  <c r="G1392" i="94"/>
  <c r="G1393" i="94"/>
  <c r="G1394" i="94"/>
  <c r="G1395" i="94"/>
  <c r="G1396" i="94"/>
  <c r="G1397" i="94"/>
  <c r="G1398" i="94"/>
  <c r="G1399" i="94"/>
  <c r="G1400" i="94"/>
  <c r="G1401" i="94"/>
  <c r="G1402" i="94"/>
  <c r="G1403" i="94"/>
  <c r="G1404" i="94"/>
  <c r="G1405" i="94"/>
  <c r="G1406" i="94"/>
  <c r="G1407" i="94"/>
  <c r="G1408" i="94"/>
  <c r="G1409" i="94"/>
  <c r="G1410" i="94"/>
  <c r="G1411" i="94"/>
  <c r="G1412" i="94"/>
  <c r="G1413" i="94"/>
  <c r="G1414" i="94"/>
  <c r="G1415" i="94"/>
  <c r="G1416" i="94"/>
  <c r="G1417" i="94"/>
  <c r="G1418" i="94"/>
  <c r="G1419" i="94"/>
  <c r="G1420" i="94"/>
  <c r="G1421" i="94"/>
  <c r="G1422" i="94"/>
  <c r="G1423" i="94"/>
  <c r="G1424" i="94"/>
  <c r="G1425" i="94"/>
  <c r="G1426" i="94"/>
  <c r="G1427" i="94"/>
  <c r="G1428" i="94"/>
  <c r="G1429" i="94"/>
  <c r="G1430" i="94"/>
  <c r="G1431" i="94"/>
  <c r="G1432" i="94"/>
  <c r="G1433" i="94"/>
  <c r="G1434" i="94"/>
  <c r="G1435" i="94"/>
  <c r="G1436" i="94"/>
  <c r="G1437" i="94"/>
  <c r="G1438" i="94"/>
  <c r="G1439" i="94"/>
  <c r="G1440" i="94"/>
  <c r="G1441" i="94"/>
  <c r="G1442" i="94"/>
  <c r="G1443" i="94"/>
  <c r="G1444" i="94"/>
  <c r="G1445" i="94"/>
  <c r="G1446" i="94"/>
  <c r="G1447" i="94"/>
  <c r="G1448" i="94"/>
  <c r="G1449" i="94"/>
  <c r="G1450" i="94"/>
  <c r="G1451" i="94"/>
  <c r="G1452" i="94"/>
  <c r="G1453" i="94"/>
  <c r="G1454" i="94"/>
  <c r="G1455" i="94"/>
  <c r="G1456" i="94"/>
  <c r="G1457" i="94"/>
  <c r="G1458" i="94"/>
  <c r="G1459" i="94"/>
  <c r="G1460" i="94"/>
  <c r="G1461" i="94"/>
  <c r="G1462" i="94"/>
  <c r="G1463" i="94"/>
  <c r="G1464" i="94"/>
  <c r="G1465" i="94"/>
  <c r="G1466" i="94"/>
  <c r="G1467" i="94"/>
  <c r="G1468" i="94"/>
  <c r="G1469" i="94"/>
  <c r="G1470" i="94"/>
  <c r="G1471" i="94"/>
  <c r="G1472" i="94"/>
  <c r="G1473" i="94"/>
  <c r="G1474" i="94"/>
  <c r="G1475" i="94"/>
  <c r="G1476" i="94"/>
  <c r="G1477" i="94"/>
  <c r="G1478" i="94"/>
  <c r="G1479" i="94"/>
  <c r="G1480" i="94"/>
  <c r="G1481" i="94"/>
  <c r="G1482" i="94"/>
  <c r="G1483" i="94"/>
  <c r="G1484" i="94"/>
  <c r="G1485" i="94"/>
  <c r="G1486" i="94"/>
  <c r="G1487" i="94"/>
  <c r="G1488" i="94"/>
  <c r="G1489" i="94"/>
  <c r="G1490" i="94"/>
  <c r="G1491" i="94"/>
  <c r="G1492" i="94"/>
  <c r="G1493" i="94"/>
  <c r="G1494" i="94"/>
  <c r="G1495" i="94"/>
  <c r="G1496" i="94"/>
  <c r="G1497" i="94"/>
  <c r="G1498" i="94"/>
  <c r="G1499" i="94"/>
  <c r="G1500" i="94"/>
  <c r="G1501" i="94"/>
  <c r="G1502" i="94"/>
  <c r="G1503" i="94"/>
  <c r="G1504" i="94"/>
  <c r="G1505" i="94"/>
  <c r="G1506" i="94"/>
  <c r="G1507" i="94"/>
  <c r="G1508" i="94"/>
  <c r="G1509" i="94"/>
  <c r="G1510" i="94"/>
  <c r="G1511" i="94"/>
  <c r="G1512" i="94"/>
  <c r="G1513" i="94"/>
  <c r="G1514" i="94"/>
  <c r="G1515" i="94"/>
  <c r="G1516" i="94"/>
  <c r="G1517" i="94"/>
  <c r="G1518" i="94"/>
  <c r="G1519" i="94"/>
  <c r="G1520" i="94"/>
  <c r="G1521" i="94"/>
  <c r="G1522" i="94"/>
  <c r="G1523" i="94"/>
  <c r="G1524" i="94"/>
  <c r="G1525" i="94"/>
  <c r="G1526" i="94"/>
  <c r="G1527" i="94"/>
  <c r="G1528" i="94"/>
  <c r="G1529" i="94"/>
  <c r="G1530" i="94"/>
  <c r="G1531" i="94"/>
  <c r="G1532" i="94"/>
  <c r="G1533" i="94"/>
  <c r="G1534" i="94"/>
  <c r="G1535" i="94"/>
  <c r="G1536" i="94"/>
  <c r="G1537" i="94"/>
  <c r="G1538" i="94"/>
  <c r="G1539" i="94"/>
  <c r="G1540" i="94"/>
  <c r="G1541" i="94"/>
  <c r="G1542" i="94"/>
  <c r="G1543" i="94"/>
  <c r="G1544" i="94"/>
  <c r="G1545" i="94"/>
  <c r="G1546" i="94"/>
  <c r="G1547" i="94"/>
  <c r="G1548" i="94"/>
  <c r="G1549" i="94"/>
  <c r="G1550" i="94"/>
  <c r="G1551" i="94"/>
  <c r="G1552" i="94"/>
  <c r="G1553" i="94"/>
  <c r="G1554" i="94"/>
  <c r="G1555" i="94"/>
  <c r="G1556" i="94"/>
  <c r="G1557" i="94"/>
  <c r="G1558" i="94"/>
  <c r="G1559" i="94"/>
  <c r="G1560" i="94"/>
  <c r="G1561" i="94"/>
  <c r="G1562" i="94"/>
  <c r="G1563" i="94"/>
  <c r="G1564" i="94"/>
  <c r="G1565" i="94"/>
  <c r="G1566" i="94"/>
  <c r="G1567" i="94"/>
  <c r="G1568" i="94"/>
  <c r="G1569" i="94"/>
  <c r="G1570" i="94"/>
  <c r="G1571" i="94"/>
  <c r="G1572" i="94"/>
  <c r="G1573" i="94"/>
  <c r="G1574" i="94"/>
  <c r="G1575" i="94"/>
  <c r="G1576" i="94"/>
  <c r="G1577" i="94"/>
  <c r="G1578" i="94"/>
  <c r="G1579" i="94"/>
  <c r="G1580" i="94"/>
  <c r="G1581" i="94"/>
  <c r="G1582" i="94"/>
  <c r="G1583" i="94"/>
  <c r="G1584" i="94"/>
  <c r="G1585" i="94"/>
  <c r="G1586" i="94"/>
  <c r="G1587" i="94"/>
  <c r="G1588" i="94"/>
  <c r="G1589" i="94"/>
  <c r="G1590" i="94"/>
  <c r="G1591" i="94"/>
  <c r="G1592" i="94"/>
  <c r="G1593" i="94"/>
  <c r="G1594" i="94"/>
  <c r="G1595" i="94"/>
  <c r="G1596" i="94"/>
  <c r="G1597" i="94"/>
  <c r="G1598" i="94"/>
  <c r="G1599" i="94"/>
  <c r="G1600" i="94"/>
  <c r="G1601" i="94"/>
  <c r="G1602" i="94"/>
  <c r="G1603" i="94"/>
  <c r="G1604" i="94"/>
  <c r="G1605" i="94"/>
  <c r="G1606" i="94"/>
  <c r="G1607" i="94"/>
  <c r="G1608" i="94"/>
  <c r="G1609" i="94"/>
  <c r="G1610" i="94"/>
  <c r="G1611" i="94"/>
  <c r="G1612" i="94"/>
  <c r="G1613" i="94"/>
  <c r="G1614" i="94"/>
  <c r="G1615" i="94"/>
  <c r="G1616" i="94"/>
  <c r="G1617" i="94"/>
  <c r="G1618" i="94"/>
  <c r="G1619" i="94"/>
  <c r="G1620" i="94"/>
  <c r="G1621" i="94"/>
  <c r="G1622" i="94"/>
  <c r="G1623" i="94"/>
  <c r="G1624" i="94"/>
  <c r="G1625" i="94"/>
  <c r="G1626" i="94"/>
  <c r="G1627" i="94"/>
  <c r="G1628" i="94"/>
  <c r="G1629" i="94"/>
  <c r="G1630" i="94"/>
  <c r="G1631" i="94"/>
  <c r="G1632" i="94"/>
  <c r="G1633" i="94"/>
  <c r="G1634" i="94"/>
  <c r="G1635" i="94"/>
  <c r="G1636" i="94"/>
  <c r="G1637" i="94"/>
  <c r="G1638" i="94"/>
  <c r="G1639" i="94"/>
  <c r="G1640" i="94"/>
  <c r="G1641" i="94"/>
  <c r="G1642" i="94"/>
  <c r="G1643" i="94"/>
  <c r="G1644" i="94"/>
  <c r="G1645" i="94"/>
  <c r="G1646" i="94"/>
  <c r="G1647" i="94"/>
  <c r="G1648" i="94"/>
  <c r="G1649" i="94"/>
  <c r="G1650" i="94"/>
  <c r="G1651" i="94"/>
  <c r="G1652" i="94"/>
  <c r="G1653" i="94"/>
  <c r="G1654" i="94"/>
  <c r="G1655" i="94"/>
  <c r="G1656" i="94"/>
  <c r="G1657" i="94"/>
  <c r="G1658" i="94"/>
  <c r="G1659" i="94"/>
  <c r="G1660" i="94"/>
  <c r="G1661" i="94"/>
  <c r="G1662" i="94"/>
  <c r="G1663" i="94"/>
  <c r="G1664" i="94"/>
  <c r="G1665" i="94"/>
  <c r="G1666" i="94"/>
  <c r="G1667" i="94"/>
  <c r="G1668" i="94"/>
  <c r="G1669" i="94"/>
  <c r="G1670" i="94"/>
  <c r="G1671" i="94"/>
  <c r="G1672" i="94"/>
  <c r="G1673" i="94"/>
  <c r="G1674" i="94"/>
  <c r="G1675" i="94"/>
  <c r="G1676" i="94"/>
  <c r="G1677" i="94"/>
  <c r="G1678" i="94"/>
  <c r="G1679" i="94"/>
  <c r="G1680" i="94"/>
  <c r="G1681" i="94"/>
  <c r="G1682" i="94"/>
  <c r="G1683" i="94"/>
  <c r="G1684" i="94"/>
  <c r="G1685" i="94"/>
  <c r="G1686" i="94"/>
  <c r="G1687" i="94"/>
  <c r="G1688" i="94"/>
  <c r="G1689" i="94"/>
  <c r="G1690" i="94"/>
  <c r="G1691" i="94"/>
  <c r="G1692" i="94"/>
  <c r="G1693" i="94"/>
  <c r="G1694" i="94"/>
  <c r="G1695" i="94"/>
  <c r="G1696" i="94"/>
  <c r="G1697" i="94"/>
  <c r="G1698" i="94"/>
  <c r="G1699" i="94"/>
  <c r="G1700" i="94"/>
  <c r="G1701" i="94"/>
  <c r="G1702" i="94"/>
  <c r="G1703" i="94"/>
  <c r="G1704" i="94"/>
  <c r="G1705" i="94"/>
  <c r="G1706" i="94"/>
  <c r="G1707" i="94"/>
  <c r="G1708" i="94"/>
  <c r="G1709" i="94"/>
  <c r="G1710" i="94"/>
  <c r="G1711" i="94"/>
  <c r="G1712" i="94"/>
  <c r="G1713" i="94"/>
  <c r="G1714" i="94"/>
  <c r="G1715" i="94"/>
  <c r="G1716" i="94"/>
  <c r="G1717" i="94"/>
  <c r="G1718" i="94"/>
  <c r="G1719" i="94"/>
  <c r="G1720" i="94"/>
  <c r="G1721" i="94"/>
  <c r="G1722" i="94"/>
  <c r="G1723" i="94"/>
  <c r="G1724" i="94"/>
  <c r="G1725" i="94"/>
  <c r="G1726" i="94"/>
  <c r="G1727" i="94"/>
  <c r="G1728" i="94"/>
  <c r="G1729" i="94"/>
  <c r="G1730" i="94"/>
  <c r="G1731" i="94"/>
  <c r="G1732" i="94"/>
  <c r="G1733" i="94"/>
  <c r="G1734" i="94"/>
  <c r="G1735" i="94"/>
  <c r="G1736" i="94"/>
  <c r="G1737" i="94"/>
  <c r="G1738" i="94"/>
  <c r="G1739" i="94"/>
  <c r="G1740" i="94"/>
  <c r="G1741" i="94"/>
  <c r="G1742" i="94"/>
  <c r="G1743" i="94"/>
  <c r="G1744" i="94"/>
  <c r="G1745" i="94"/>
  <c r="G1746" i="94"/>
  <c r="G1747" i="94"/>
  <c r="G1748" i="94"/>
  <c r="G1749" i="94"/>
  <c r="G1750" i="94"/>
  <c r="G1751" i="94"/>
  <c r="G1752" i="94"/>
  <c r="G1753" i="94"/>
  <c r="G1754" i="94"/>
  <c r="G1755" i="94"/>
  <c r="G1756" i="94"/>
  <c r="G1757" i="94"/>
  <c r="G1758" i="94"/>
  <c r="G1759" i="94"/>
  <c r="G1760" i="94"/>
  <c r="G1761" i="94"/>
  <c r="G1762" i="94"/>
  <c r="G1763" i="94"/>
  <c r="G1764" i="94"/>
  <c r="G1765" i="94"/>
  <c r="G1766" i="94"/>
  <c r="G1767" i="94"/>
  <c r="G1768" i="94"/>
  <c r="G1769" i="94"/>
  <c r="G1770" i="94"/>
  <c r="G1771" i="94"/>
  <c r="G1772" i="94"/>
  <c r="G1773" i="94"/>
  <c r="G1774" i="94"/>
  <c r="G1775" i="94"/>
  <c r="G1776" i="94"/>
  <c r="G1777" i="94"/>
  <c r="G1778" i="94"/>
  <c r="G1779" i="94"/>
  <c r="G1780" i="94"/>
  <c r="G1781" i="94"/>
  <c r="G1782" i="94"/>
  <c r="G1783" i="94"/>
  <c r="G1784" i="94"/>
  <c r="G1785" i="94"/>
  <c r="G1786" i="94"/>
  <c r="G1787" i="94"/>
  <c r="G1788" i="94"/>
  <c r="G1789" i="94"/>
  <c r="G1790" i="94"/>
  <c r="G1791" i="94"/>
  <c r="G1792" i="94"/>
  <c r="G1793" i="94"/>
  <c r="G1794" i="94"/>
  <c r="G1795" i="94"/>
  <c r="G1796" i="94"/>
  <c r="G1797" i="94"/>
  <c r="G1798" i="94"/>
  <c r="G1799" i="94"/>
  <c r="G1800" i="94"/>
  <c r="G1801" i="94"/>
  <c r="G1802" i="94"/>
  <c r="G1803" i="94"/>
  <c r="G1804" i="94"/>
  <c r="G1805" i="94"/>
  <c r="G1806" i="94"/>
  <c r="G1807" i="94"/>
  <c r="G1808" i="94"/>
  <c r="G1809" i="94"/>
  <c r="G1810" i="94"/>
  <c r="G1811" i="94"/>
  <c r="G1812" i="94"/>
  <c r="G1813" i="94"/>
  <c r="G1814" i="94"/>
  <c r="G1815" i="94"/>
  <c r="G1816" i="94"/>
  <c r="G1817" i="94"/>
  <c r="G1818" i="94"/>
  <c r="G1819" i="94"/>
  <c r="G1820" i="94"/>
  <c r="G1821" i="94"/>
  <c r="G1822" i="94"/>
  <c r="G1823" i="94"/>
  <c r="G1824" i="94"/>
  <c r="G1825" i="94"/>
  <c r="G1826" i="94"/>
  <c r="G1827" i="94"/>
  <c r="G1828" i="94"/>
  <c r="G1829" i="94"/>
  <c r="G1830" i="94"/>
  <c r="G1831" i="94"/>
  <c r="G1832" i="94"/>
  <c r="G1833" i="94"/>
  <c r="G1834" i="94"/>
  <c r="G1835" i="94"/>
  <c r="G1836" i="94"/>
  <c r="G1837" i="94"/>
  <c r="G1838" i="94"/>
  <c r="G1839" i="94"/>
  <c r="G1840" i="94"/>
  <c r="G1841" i="94"/>
  <c r="G1842" i="94"/>
  <c r="G1843" i="94"/>
  <c r="G1844" i="94"/>
  <c r="G1845" i="94"/>
  <c r="G1846" i="94"/>
  <c r="G1847" i="94"/>
  <c r="G1848" i="94"/>
  <c r="G1849" i="94"/>
  <c r="G1850" i="94"/>
  <c r="G1851" i="94"/>
  <c r="G1852" i="94"/>
  <c r="G1853" i="94"/>
  <c r="G1854" i="94"/>
  <c r="G1855" i="94"/>
  <c r="G1856" i="94"/>
  <c r="G1857" i="94"/>
  <c r="G1858" i="94"/>
  <c r="G1859" i="94"/>
  <c r="G1860" i="94"/>
  <c r="G1861" i="94"/>
  <c r="G1862" i="94"/>
  <c r="G1863" i="94"/>
  <c r="G1864" i="94"/>
  <c r="G1865" i="94"/>
  <c r="G1866" i="94"/>
  <c r="G1867" i="94"/>
  <c r="G1868" i="94"/>
  <c r="G1869" i="94"/>
  <c r="G1870" i="94"/>
  <c r="G1871" i="94"/>
  <c r="G1872" i="94"/>
  <c r="G1873" i="94"/>
  <c r="G1874" i="94"/>
  <c r="G1875" i="94"/>
  <c r="G1876" i="94"/>
  <c r="G1877" i="94"/>
  <c r="G1878" i="94"/>
  <c r="G1879" i="94"/>
  <c r="G1880" i="94"/>
  <c r="G1881" i="94"/>
  <c r="G1882" i="94"/>
  <c r="G1883" i="94"/>
  <c r="G1884" i="94"/>
  <c r="G1885" i="94"/>
  <c r="G1886" i="94"/>
  <c r="G1887" i="94"/>
  <c r="G1888" i="94"/>
  <c r="G1889" i="94"/>
  <c r="G1890" i="94"/>
  <c r="G1891" i="94"/>
  <c r="G1892" i="94"/>
  <c r="G1893" i="94"/>
  <c r="G1894" i="94"/>
  <c r="G1895" i="94"/>
  <c r="G1896" i="94"/>
  <c r="G1897" i="94"/>
  <c r="G1898" i="94"/>
  <c r="G1899" i="94"/>
  <c r="G1900" i="94"/>
  <c r="G1901" i="94"/>
  <c r="G1902" i="94"/>
  <c r="G1903" i="94"/>
  <c r="G1904" i="94"/>
  <c r="G1905" i="94"/>
  <c r="G1906" i="94"/>
  <c r="G1907" i="94"/>
  <c r="G1908" i="94"/>
  <c r="G1909" i="94"/>
  <c r="G1910" i="94"/>
  <c r="G1911" i="94"/>
  <c r="G1912" i="94"/>
  <c r="G1913" i="94"/>
  <c r="G1914" i="94"/>
  <c r="G1915" i="94"/>
  <c r="G1916" i="94"/>
  <c r="G1917" i="94"/>
  <c r="G1918" i="94"/>
  <c r="G1919" i="94"/>
  <c r="G1920" i="94"/>
  <c r="G1921" i="94"/>
  <c r="G1922" i="94"/>
  <c r="G1923" i="94"/>
  <c r="G1924" i="94"/>
  <c r="G1925" i="94"/>
  <c r="G1926" i="94"/>
  <c r="G1927" i="94"/>
  <c r="G1928" i="94"/>
  <c r="G1929" i="94"/>
  <c r="G1930" i="94"/>
  <c r="G1931" i="94"/>
  <c r="G1932" i="94"/>
  <c r="G1933" i="94"/>
  <c r="G1934" i="94"/>
  <c r="G1935" i="94"/>
  <c r="G1936" i="94"/>
  <c r="G1937" i="94"/>
  <c r="G1938" i="94"/>
  <c r="G1939" i="94"/>
  <c r="G1940" i="94"/>
  <c r="G1941" i="94"/>
  <c r="G1942" i="94"/>
  <c r="G1943" i="94"/>
  <c r="G1944" i="94"/>
  <c r="G1945" i="94"/>
  <c r="G1946" i="94"/>
  <c r="G1947" i="94"/>
  <c r="G1948" i="94"/>
  <c r="G1949" i="94"/>
  <c r="G1950" i="94"/>
  <c r="G1951" i="94"/>
  <c r="G1952" i="94"/>
  <c r="G1953" i="94"/>
  <c r="G1954" i="94"/>
  <c r="G1955" i="94"/>
  <c r="G1956" i="94"/>
  <c r="G1957" i="94"/>
  <c r="G1958" i="94"/>
  <c r="G1959" i="94"/>
  <c r="G1960" i="94"/>
  <c r="G1961" i="94"/>
  <c r="G1962" i="94"/>
  <c r="G1963" i="94"/>
  <c r="G1964" i="94"/>
  <c r="G1965" i="94"/>
  <c r="G1966" i="94"/>
  <c r="G1967" i="94"/>
  <c r="G1968" i="94"/>
  <c r="G1969" i="94"/>
  <c r="G1970" i="94"/>
  <c r="G1971" i="94"/>
  <c r="G1972" i="94"/>
  <c r="G1973" i="94"/>
  <c r="G1974" i="94"/>
  <c r="G1975" i="94"/>
  <c r="G1976" i="94"/>
  <c r="G1977" i="94"/>
  <c r="G1978" i="94"/>
  <c r="G1979" i="94"/>
  <c r="G1980" i="94"/>
  <c r="G1981" i="94"/>
  <c r="G1982" i="94"/>
  <c r="G1983" i="94"/>
  <c r="G1984" i="94"/>
  <c r="G1985" i="94"/>
  <c r="G1986" i="94"/>
  <c r="G1987" i="94"/>
  <c r="G1988" i="94"/>
  <c r="G1989" i="94"/>
  <c r="G1990" i="94"/>
  <c r="G1991" i="94"/>
  <c r="G1992" i="94"/>
  <c r="G1993" i="94"/>
  <c r="G1994" i="94"/>
  <c r="G1995" i="94"/>
  <c r="G1996" i="94"/>
  <c r="G1997" i="94"/>
  <c r="G1998" i="94"/>
  <c r="G1999" i="94"/>
  <c r="G2000" i="94"/>
  <c r="G2001" i="94"/>
  <c r="G2002" i="94"/>
  <c r="G2003" i="94"/>
  <c r="G2004" i="94"/>
  <c r="G2005" i="94"/>
  <c r="G2006" i="94"/>
  <c r="G2007" i="94"/>
  <c r="G2008" i="94"/>
  <c r="G2009" i="94"/>
  <c r="G2010" i="94"/>
  <c r="G2011" i="94"/>
  <c r="G2012" i="94"/>
  <c r="G2013" i="94"/>
  <c r="G2014" i="94"/>
  <c r="G2015" i="94"/>
  <c r="G2016" i="94"/>
  <c r="G2017" i="94"/>
  <c r="G2018" i="94"/>
  <c r="G2019" i="94"/>
  <c r="G2020" i="94"/>
  <c r="G2021" i="94"/>
  <c r="G2022" i="94"/>
  <c r="G2023" i="94"/>
  <c r="G2024" i="94"/>
  <c r="G2025" i="94"/>
  <c r="G2026" i="94"/>
  <c r="G2027" i="94"/>
  <c r="G2028" i="94"/>
  <c r="G2029" i="94"/>
  <c r="G2030" i="94"/>
  <c r="G2031" i="94"/>
  <c r="G2032" i="94"/>
  <c r="G2033" i="94"/>
  <c r="G2034" i="94"/>
  <c r="G2035" i="94"/>
  <c r="G2036" i="94"/>
  <c r="G2037" i="94"/>
  <c r="G2038" i="94"/>
  <c r="G2039" i="94"/>
  <c r="G2040" i="94"/>
  <c r="G2041" i="94"/>
  <c r="G2042" i="94"/>
  <c r="G2043" i="94"/>
  <c r="G2044" i="94"/>
  <c r="G2045" i="94"/>
  <c r="G2046" i="94"/>
  <c r="G2047" i="94"/>
  <c r="G2048" i="94"/>
  <c r="G2049" i="94"/>
  <c r="G2050" i="94"/>
  <c r="G2051" i="94"/>
  <c r="G2052" i="94"/>
  <c r="G2053" i="94"/>
  <c r="G2054" i="94"/>
  <c r="G2055" i="94"/>
  <c r="G2056" i="94"/>
  <c r="G2057" i="94"/>
  <c r="G2058" i="94"/>
  <c r="G2059" i="94"/>
  <c r="G2060" i="94"/>
  <c r="G2061" i="94"/>
  <c r="G2062" i="94"/>
  <c r="G2063" i="94"/>
  <c r="G2064" i="94"/>
  <c r="G2065" i="94"/>
  <c r="G2066" i="94"/>
  <c r="G2067" i="94"/>
  <c r="G2068" i="94"/>
  <c r="G2069" i="94"/>
  <c r="G2070" i="94"/>
  <c r="G2071" i="94"/>
  <c r="G2072" i="94"/>
  <c r="G2073" i="94"/>
  <c r="G2074" i="94"/>
  <c r="G2075" i="94"/>
  <c r="G2076" i="94"/>
  <c r="G2077" i="94"/>
  <c r="G2078" i="94"/>
  <c r="G2079" i="94"/>
  <c r="G2080" i="94"/>
  <c r="G2081" i="94"/>
  <c r="G2082" i="94"/>
  <c r="G2083" i="94"/>
  <c r="G2084" i="94"/>
  <c r="G2085" i="94"/>
  <c r="G2086" i="94"/>
  <c r="G2087" i="94"/>
  <c r="G2088" i="94"/>
  <c r="G2089" i="94"/>
  <c r="G2090" i="94"/>
  <c r="G2091" i="94"/>
  <c r="G2092" i="94"/>
  <c r="G2093" i="94"/>
  <c r="G2094" i="94"/>
  <c r="G2095" i="94"/>
  <c r="G2096" i="94"/>
  <c r="G2097" i="94"/>
  <c r="G2098" i="94"/>
  <c r="G2099" i="94"/>
  <c r="G2100" i="94"/>
  <c r="G2101" i="94"/>
  <c r="G2102" i="94"/>
  <c r="G2103" i="94"/>
  <c r="G2104" i="94"/>
  <c r="G2105" i="94"/>
  <c r="G2106" i="94"/>
  <c r="G2107" i="94"/>
  <c r="G2108" i="94"/>
  <c r="G2109" i="94"/>
  <c r="G2110" i="94"/>
  <c r="G2111" i="94"/>
  <c r="G2112" i="94"/>
  <c r="G2113" i="94"/>
  <c r="G2114" i="94"/>
  <c r="G2115" i="94"/>
  <c r="G2116" i="94"/>
  <c r="G2117" i="94"/>
  <c r="G2118" i="94"/>
  <c r="G2119" i="94"/>
  <c r="G2120" i="94"/>
  <c r="G2121" i="94"/>
  <c r="G2122" i="94"/>
  <c r="G2123" i="94"/>
  <c r="G2124" i="94"/>
  <c r="G2125" i="94"/>
  <c r="G2126" i="94"/>
  <c r="G2127" i="94"/>
  <c r="G2128" i="94"/>
  <c r="G2129" i="94"/>
  <c r="G2130" i="94"/>
  <c r="G2131" i="94"/>
  <c r="G2132" i="94"/>
  <c r="G2133" i="94"/>
  <c r="G2134" i="94"/>
  <c r="G2135" i="94"/>
  <c r="G2136" i="94"/>
  <c r="G2137" i="94"/>
  <c r="G2138" i="94"/>
  <c r="G2139" i="94"/>
  <c r="G2140" i="94"/>
  <c r="G2141" i="94"/>
  <c r="G2142" i="94"/>
  <c r="G2143" i="94"/>
  <c r="G2144" i="94"/>
  <c r="G2145" i="94"/>
  <c r="G2146" i="94"/>
  <c r="G2147" i="94"/>
  <c r="G2148" i="94"/>
  <c r="G2149" i="94"/>
  <c r="G2150" i="94"/>
  <c r="G2151" i="94"/>
  <c r="G2152" i="94"/>
  <c r="G2153" i="94"/>
  <c r="G2154" i="94"/>
  <c r="G2155" i="94"/>
  <c r="G2156" i="94"/>
  <c r="G2157" i="94"/>
  <c r="G2158" i="94"/>
  <c r="G2159" i="94"/>
  <c r="G2160" i="94"/>
  <c r="G2161" i="94"/>
  <c r="G2162" i="94"/>
  <c r="G2163" i="94"/>
  <c r="G2164" i="94"/>
  <c r="G2165" i="94"/>
  <c r="G2166" i="94"/>
  <c r="G2167" i="94"/>
  <c r="G2168" i="94"/>
  <c r="G2169" i="94"/>
  <c r="G2170" i="94"/>
  <c r="G2171" i="94"/>
  <c r="G2172" i="94"/>
  <c r="G2173" i="94"/>
  <c r="G2174" i="94"/>
  <c r="G2175" i="94"/>
  <c r="G2176" i="94"/>
  <c r="G2177" i="94"/>
  <c r="G2178" i="94"/>
  <c r="G2179" i="94"/>
  <c r="G2180" i="94"/>
  <c r="G2181" i="94"/>
  <c r="G2182" i="94"/>
  <c r="G2183" i="94"/>
  <c r="G2184" i="94"/>
  <c r="G5" i="94"/>
  <c r="G4" i="94" s="1"/>
  <c r="E6" i="94"/>
  <c r="E7" i="94"/>
  <c r="E8" i="94"/>
  <c r="E9" i="94"/>
  <c r="I9" i="94" s="1"/>
  <c r="K9" i="94" s="1"/>
  <c r="E10" i="94"/>
  <c r="E11" i="94"/>
  <c r="E12" i="94"/>
  <c r="E13" i="94"/>
  <c r="I13" i="94" s="1"/>
  <c r="K13" i="94" s="1"/>
  <c r="E14" i="94"/>
  <c r="E15" i="94"/>
  <c r="E16" i="94"/>
  <c r="E17" i="94"/>
  <c r="I17" i="94" s="1"/>
  <c r="K17" i="94" s="1"/>
  <c r="E18" i="94"/>
  <c r="E19" i="94"/>
  <c r="E20" i="94"/>
  <c r="E21" i="94"/>
  <c r="I21" i="94" s="1"/>
  <c r="K21" i="94" s="1"/>
  <c r="E22" i="94"/>
  <c r="E23" i="94"/>
  <c r="E24" i="94"/>
  <c r="E25" i="94"/>
  <c r="I25" i="94" s="1"/>
  <c r="K25" i="94" s="1"/>
  <c r="E26" i="94"/>
  <c r="E27" i="94"/>
  <c r="E28" i="94"/>
  <c r="E29" i="94"/>
  <c r="I29" i="94" s="1"/>
  <c r="K29" i="94" s="1"/>
  <c r="E30" i="94"/>
  <c r="E31" i="94"/>
  <c r="E32" i="94"/>
  <c r="E33" i="94"/>
  <c r="I33" i="94" s="1"/>
  <c r="K33" i="94" s="1"/>
  <c r="E34" i="94"/>
  <c r="E35" i="94"/>
  <c r="E36" i="94"/>
  <c r="E37" i="94"/>
  <c r="I37" i="94" s="1"/>
  <c r="K37" i="94" s="1"/>
  <c r="E38" i="94"/>
  <c r="E39" i="94"/>
  <c r="E40" i="94"/>
  <c r="E41" i="94"/>
  <c r="I41" i="94" s="1"/>
  <c r="K41" i="94" s="1"/>
  <c r="E42" i="94"/>
  <c r="E43" i="94"/>
  <c r="E44" i="94"/>
  <c r="E45" i="94"/>
  <c r="I45" i="94" s="1"/>
  <c r="K45" i="94" s="1"/>
  <c r="E46" i="94"/>
  <c r="E47" i="94"/>
  <c r="E48" i="94"/>
  <c r="E49" i="94"/>
  <c r="I49" i="94" s="1"/>
  <c r="K49" i="94" s="1"/>
  <c r="E50" i="94"/>
  <c r="E51" i="94"/>
  <c r="E52" i="94"/>
  <c r="E53" i="94"/>
  <c r="I53" i="94" s="1"/>
  <c r="K53" i="94" s="1"/>
  <c r="E54" i="94"/>
  <c r="E55" i="94"/>
  <c r="E56" i="94"/>
  <c r="E57" i="94"/>
  <c r="I57" i="94" s="1"/>
  <c r="K57" i="94" s="1"/>
  <c r="E58" i="94"/>
  <c r="E59" i="94"/>
  <c r="E60" i="94"/>
  <c r="E61" i="94"/>
  <c r="I61" i="94" s="1"/>
  <c r="K61" i="94" s="1"/>
  <c r="E62" i="94"/>
  <c r="E63" i="94"/>
  <c r="E64" i="94"/>
  <c r="E65" i="94"/>
  <c r="I65" i="94" s="1"/>
  <c r="K65" i="94" s="1"/>
  <c r="E66" i="94"/>
  <c r="E67" i="94"/>
  <c r="E68" i="94"/>
  <c r="E69" i="94"/>
  <c r="I69" i="94" s="1"/>
  <c r="K69" i="94" s="1"/>
  <c r="E70" i="94"/>
  <c r="E71" i="94"/>
  <c r="E72" i="94"/>
  <c r="E73" i="94"/>
  <c r="I73" i="94" s="1"/>
  <c r="K73" i="94" s="1"/>
  <c r="E74" i="94"/>
  <c r="E75" i="94"/>
  <c r="E76" i="94"/>
  <c r="E77" i="94"/>
  <c r="I77" i="94" s="1"/>
  <c r="K77" i="94" s="1"/>
  <c r="E78" i="94"/>
  <c r="E79" i="94"/>
  <c r="E80" i="94"/>
  <c r="E81" i="94"/>
  <c r="I81" i="94" s="1"/>
  <c r="K81" i="94" s="1"/>
  <c r="E82" i="94"/>
  <c r="E83" i="94"/>
  <c r="E84" i="94"/>
  <c r="E85" i="94"/>
  <c r="I85" i="94" s="1"/>
  <c r="K85" i="94" s="1"/>
  <c r="E86" i="94"/>
  <c r="E87" i="94"/>
  <c r="E88" i="94"/>
  <c r="E89" i="94"/>
  <c r="I89" i="94" s="1"/>
  <c r="K89" i="94" s="1"/>
  <c r="E90" i="94"/>
  <c r="E91" i="94"/>
  <c r="E92" i="94"/>
  <c r="E93" i="94"/>
  <c r="I93" i="94" s="1"/>
  <c r="K93" i="94" s="1"/>
  <c r="E94" i="94"/>
  <c r="E95" i="94"/>
  <c r="E96" i="94"/>
  <c r="E97" i="94"/>
  <c r="I97" i="94" s="1"/>
  <c r="K97" i="94" s="1"/>
  <c r="E98" i="94"/>
  <c r="E99" i="94"/>
  <c r="E100" i="94"/>
  <c r="E101" i="94"/>
  <c r="I101" i="94" s="1"/>
  <c r="K101" i="94" s="1"/>
  <c r="E102" i="94"/>
  <c r="E103" i="94"/>
  <c r="E104" i="94"/>
  <c r="E105" i="94"/>
  <c r="I105" i="94" s="1"/>
  <c r="K105" i="94" s="1"/>
  <c r="E106" i="94"/>
  <c r="E107" i="94"/>
  <c r="E108" i="94"/>
  <c r="E109" i="94"/>
  <c r="I109" i="94" s="1"/>
  <c r="K109" i="94" s="1"/>
  <c r="E110" i="94"/>
  <c r="E111" i="94"/>
  <c r="E112" i="94"/>
  <c r="E113" i="94"/>
  <c r="I113" i="94" s="1"/>
  <c r="K113" i="94" s="1"/>
  <c r="E114" i="94"/>
  <c r="E115" i="94"/>
  <c r="E116" i="94"/>
  <c r="E117" i="94"/>
  <c r="I117" i="94" s="1"/>
  <c r="K117" i="94" s="1"/>
  <c r="E118" i="94"/>
  <c r="E119" i="94"/>
  <c r="E120" i="94"/>
  <c r="E121" i="94"/>
  <c r="I121" i="94" s="1"/>
  <c r="K121" i="94" s="1"/>
  <c r="E122" i="94"/>
  <c r="E123" i="94"/>
  <c r="E124" i="94"/>
  <c r="E125" i="94"/>
  <c r="I125" i="94" s="1"/>
  <c r="K125" i="94" s="1"/>
  <c r="E126" i="94"/>
  <c r="E127" i="94"/>
  <c r="E128" i="94"/>
  <c r="E129" i="94"/>
  <c r="I129" i="94" s="1"/>
  <c r="K129" i="94" s="1"/>
  <c r="E130" i="94"/>
  <c r="E131" i="94"/>
  <c r="E132" i="94"/>
  <c r="E133" i="94"/>
  <c r="I133" i="94" s="1"/>
  <c r="K133" i="94" s="1"/>
  <c r="E134" i="94"/>
  <c r="E135" i="94"/>
  <c r="E136" i="94"/>
  <c r="E137" i="94"/>
  <c r="I137" i="94" s="1"/>
  <c r="K137" i="94" s="1"/>
  <c r="E138" i="94"/>
  <c r="E139" i="94"/>
  <c r="E140" i="94"/>
  <c r="E141" i="94"/>
  <c r="I141" i="94" s="1"/>
  <c r="K141" i="94" s="1"/>
  <c r="E142" i="94"/>
  <c r="E143" i="94"/>
  <c r="E144" i="94"/>
  <c r="E145" i="94"/>
  <c r="I145" i="94" s="1"/>
  <c r="K145" i="94" s="1"/>
  <c r="E146" i="94"/>
  <c r="E147" i="94"/>
  <c r="E148" i="94"/>
  <c r="E149" i="94"/>
  <c r="I149" i="94" s="1"/>
  <c r="K149" i="94" s="1"/>
  <c r="E150" i="94"/>
  <c r="E151" i="94"/>
  <c r="E152" i="94"/>
  <c r="E153" i="94"/>
  <c r="I153" i="94" s="1"/>
  <c r="K153" i="94" s="1"/>
  <c r="E154" i="94"/>
  <c r="E155" i="94"/>
  <c r="E156" i="94"/>
  <c r="E157" i="94"/>
  <c r="E158" i="94"/>
  <c r="E159" i="94"/>
  <c r="E160" i="94"/>
  <c r="E161" i="94"/>
  <c r="E162" i="94"/>
  <c r="E163" i="94"/>
  <c r="E164" i="94"/>
  <c r="E165" i="94"/>
  <c r="E166" i="94"/>
  <c r="E167" i="94"/>
  <c r="E168" i="94"/>
  <c r="E169" i="94"/>
  <c r="I169" i="94" s="1"/>
  <c r="K169" i="94" s="1"/>
  <c r="E170" i="94"/>
  <c r="E171" i="94"/>
  <c r="E172" i="94"/>
  <c r="E173" i="94"/>
  <c r="I173" i="94" s="1"/>
  <c r="K173" i="94" s="1"/>
  <c r="E174" i="94"/>
  <c r="E175" i="94"/>
  <c r="E176" i="94"/>
  <c r="E177" i="94"/>
  <c r="I177" i="94" s="1"/>
  <c r="K177" i="94" s="1"/>
  <c r="E178" i="94"/>
  <c r="E179" i="94"/>
  <c r="E180" i="94"/>
  <c r="E181" i="94"/>
  <c r="I181" i="94" s="1"/>
  <c r="K181" i="94" s="1"/>
  <c r="E182" i="94"/>
  <c r="E183" i="94"/>
  <c r="E184" i="94"/>
  <c r="E185" i="94"/>
  <c r="I185" i="94" s="1"/>
  <c r="K185" i="94" s="1"/>
  <c r="E186" i="94"/>
  <c r="E187" i="94"/>
  <c r="E188" i="94"/>
  <c r="E189" i="94"/>
  <c r="I189" i="94" s="1"/>
  <c r="K189" i="94" s="1"/>
  <c r="E190" i="94"/>
  <c r="E191" i="94"/>
  <c r="E192" i="94"/>
  <c r="E193" i="94"/>
  <c r="I193" i="94" s="1"/>
  <c r="K193" i="94" s="1"/>
  <c r="E194" i="94"/>
  <c r="E195" i="94"/>
  <c r="E196" i="94"/>
  <c r="E197" i="94"/>
  <c r="I197" i="94" s="1"/>
  <c r="K197" i="94" s="1"/>
  <c r="E198" i="94"/>
  <c r="E199" i="94"/>
  <c r="E200" i="94"/>
  <c r="E201" i="94"/>
  <c r="E202" i="94"/>
  <c r="E203" i="94"/>
  <c r="E204" i="94"/>
  <c r="E205" i="94"/>
  <c r="I205" i="94" s="1"/>
  <c r="K205" i="94" s="1"/>
  <c r="E206" i="94"/>
  <c r="E207" i="94"/>
  <c r="E208" i="94"/>
  <c r="E209" i="94"/>
  <c r="I209" i="94" s="1"/>
  <c r="K209" i="94" s="1"/>
  <c r="E210" i="94"/>
  <c r="E211" i="94"/>
  <c r="E212" i="94"/>
  <c r="E213" i="94"/>
  <c r="I213" i="94" s="1"/>
  <c r="K213" i="94" s="1"/>
  <c r="E214" i="94"/>
  <c r="E215" i="94"/>
  <c r="E216" i="94"/>
  <c r="E217" i="94"/>
  <c r="I217" i="94" s="1"/>
  <c r="K217" i="94" s="1"/>
  <c r="E218" i="94"/>
  <c r="E219" i="94"/>
  <c r="E220" i="94"/>
  <c r="E221" i="94"/>
  <c r="I221" i="94" s="1"/>
  <c r="K221" i="94" s="1"/>
  <c r="E222" i="94"/>
  <c r="E223" i="94"/>
  <c r="E224" i="94"/>
  <c r="E225" i="94"/>
  <c r="I225" i="94" s="1"/>
  <c r="K225" i="94" s="1"/>
  <c r="E226" i="94"/>
  <c r="E227" i="94"/>
  <c r="E228" i="94"/>
  <c r="E229" i="94"/>
  <c r="I229" i="94" s="1"/>
  <c r="K229" i="94" s="1"/>
  <c r="E230" i="94"/>
  <c r="E231" i="94"/>
  <c r="E232" i="94"/>
  <c r="E233" i="94"/>
  <c r="I233" i="94" s="1"/>
  <c r="K233" i="94" s="1"/>
  <c r="E234" i="94"/>
  <c r="E235" i="94"/>
  <c r="E236" i="94"/>
  <c r="E237" i="94"/>
  <c r="I237" i="94" s="1"/>
  <c r="K237" i="94" s="1"/>
  <c r="E238" i="94"/>
  <c r="E239" i="94"/>
  <c r="E240" i="94"/>
  <c r="E241" i="94"/>
  <c r="I241" i="94" s="1"/>
  <c r="K241" i="94" s="1"/>
  <c r="E242" i="94"/>
  <c r="E243" i="94"/>
  <c r="E244" i="94"/>
  <c r="E245" i="94"/>
  <c r="I245" i="94" s="1"/>
  <c r="K245" i="94" s="1"/>
  <c r="E246" i="94"/>
  <c r="E247" i="94"/>
  <c r="E248" i="94"/>
  <c r="E249" i="94"/>
  <c r="I249" i="94" s="1"/>
  <c r="K249" i="94" s="1"/>
  <c r="E250" i="94"/>
  <c r="E251" i="94"/>
  <c r="E252" i="94"/>
  <c r="E253" i="94"/>
  <c r="I253" i="94" s="1"/>
  <c r="K253" i="94" s="1"/>
  <c r="E254" i="94"/>
  <c r="E255" i="94"/>
  <c r="E256" i="94"/>
  <c r="E257" i="94"/>
  <c r="I257" i="94" s="1"/>
  <c r="K257" i="94" s="1"/>
  <c r="E258" i="94"/>
  <c r="E259" i="94"/>
  <c r="E260" i="94"/>
  <c r="E261" i="94"/>
  <c r="I261" i="94" s="1"/>
  <c r="K261" i="94" s="1"/>
  <c r="E262" i="94"/>
  <c r="E263" i="94"/>
  <c r="E264" i="94"/>
  <c r="E265" i="94"/>
  <c r="I265" i="94" s="1"/>
  <c r="K265" i="94" s="1"/>
  <c r="E266" i="94"/>
  <c r="E267" i="94"/>
  <c r="E268" i="94"/>
  <c r="E269" i="94"/>
  <c r="I269" i="94" s="1"/>
  <c r="K269" i="94" s="1"/>
  <c r="E270" i="94"/>
  <c r="E271" i="94"/>
  <c r="E272" i="94"/>
  <c r="E273" i="94"/>
  <c r="I273" i="94" s="1"/>
  <c r="K273" i="94" s="1"/>
  <c r="E274" i="94"/>
  <c r="E275" i="94"/>
  <c r="E276" i="94"/>
  <c r="E277" i="94"/>
  <c r="I277" i="94" s="1"/>
  <c r="K277" i="94" s="1"/>
  <c r="E278" i="94"/>
  <c r="E279" i="94"/>
  <c r="E280" i="94"/>
  <c r="E281" i="94"/>
  <c r="I281" i="94" s="1"/>
  <c r="K281" i="94" s="1"/>
  <c r="E282" i="94"/>
  <c r="E283" i="94"/>
  <c r="E284" i="94"/>
  <c r="E285" i="94"/>
  <c r="I285" i="94" s="1"/>
  <c r="K285" i="94" s="1"/>
  <c r="E286" i="94"/>
  <c r="E287" i="94"/>
  <c r="E288" i="94"/>
  <c r="E289" i="94"/>
  <c r="I289" i="94" s="1"/>
  <c r="K289" i="94" s="1"/>
  <c r="E290" i="94"/>
  <c r="E291" i="94"/>
  <c r="E292" i="94"/>
  <c r="E293" i="94"/>
  <c r="I293" i="94" s="1"/>
  <c r="K293" i="94" s="1"/>
  <c r="E294" i="94"/>
  <c r="E295" i="94"/>
  <c r="E296" i="94"/>
  <c r="E297" i="94"/>
  <c r="I297" i="94" s="1"/>
  <c r="K297" i="94" s="1"/>
  <c r="E298" i="94"/>
  <c r="E299" i="94"/>
  <c r="E300" i="94"/>
  <c r="E301" i="94"/>
  <c r="I301" i="94" s="1"/>
  <c r="K301" i="94" s="1"/>
  <c r="E302" i="94"/>
  <c r="E303" i="94"/>
  <c r="E304" i="94"/>
  <c r="E305" i="94"/>
  <c r="I305" i="94" s="1"/>
  <c r="K305" i="94" s="1"/>
  <c r="E306" i="94"/>
  <c r="E307" i="94"/>
  <c r="E308" i="94"/>
  <c r="E309" i="94"/>
  <c r="I309" i="94" s="1"/>
  <c r="K309" i="94" s="1"/>
  <c r="E310" i="94"/>
  <c r="E311" i="94"/>
  <c r="E312" i="94"/>
  <c r="E313" i="94"/>
  <c r="I313" i="94" s="1"/>
  <c r="K313" i="94" s="1"/>
  <c r="E314" i="94"/>
  <c r="E315" i="94"/>
  <c r="E316" i="94"/>
  <c r="E317" i="94"/>
  <c r="I317" i="94" s="1"/>
  <c r="K317" i="94" s="1"/>
  <c r="E318" i="94"/>
  <c r="E319" i="94"/>
  <c r="E320" i="94"/>
  <c r="E321" i="94"/>
  <c r="I321" i="94" s="1"/>
  <c r="K321" i="94" s="1"/>
  <c r="E322" i="94"/>
  <c r="E323" i="94"/>
  <c r="E324" i="94"/>
  <c r="E325" i="94"/>
  <c r="I325" i="94" s="1"/>
  <c r="K325" i="94" s="1"/>
  <c r="E326" i="94"/>
  <c r="E327" i="94"/>
  <c r="E328" i="94"/>
  <c r="E329" i="94"/>
  <c r="I329" i="94" s="1"/>
  <c r="K329" i="94" s="1"/>
  <c r="E330" i="94"/>
  <c r="E331" i="94"/>
  <c r="E332" i="94"/>
  <c r="E333" i="94"/>
  <c r="I333" i="94" s="1"/>
  <c r="K333" i="94" s="1"/>
  <c r="E334" i="94"/>
  <c r="E335" i="94"/>
  <c r="E336" i="94"/>
  <c r="E337" i="94"/>
  <c r="I337" i="94" s="1"/>
  <c r="K337" i="94" s="1"/>
  <c r="E338" i="94"/>
  <c r="E339" i="94"/>
  <c r="E340" i="94"/>
  <c r="E341" i="94"/>
  <c r="I341" i="94" s="1"/>
  <c r="K341" i="94" s="1"/>
  <c r="E342" i="94"/>
  <c r="E343" i="94"/>
  <c r="E344" i="94"/>
  <c r="E345" i="94"/>
  <c r="I345" i="94" s="1"/>
  <c r="K345" i="94" s="1"/>
  <c r="E346" i="94"/>
  <c r="E347" i="94"/>
  <c r="E348" i="94"/>
  <c r="E349" i="94"/>
  <c r="I349" i="94" s="1"/>
  <c r="K349" i="94" s="1"/>
  <c r="E350" i="94"/>
  <c r="E351" i="94"/>
  <c r="E352" i="94"/>
  <c r="E353" i="94"/>
  <c r="I353" i="94" s="1"/>
  <c r="K353" i="94" s="1"/>
  <c r="E354" i="94"/>
  <c r="E355" i="94"/>
  <c r="E356" i="94"/>
  <c r="E357" i="94"/>
  <c r="I357" i="94" s="1"/>
  <c r="K357" i="94" s="1"/>
  <c r="E358" i="94"/>
  <c r="E359" i="94"/>
  <c r="E360" i="94"/>
  <c r="E361" i="94"/>
  <c r="I361" i="94" s="1"/>
  <c r="K361" i="94" s="1"/>
  <c r="E362" i="94"/>
  <c r="E363" i="94"/>
  <c r="E364" i="94"/>
  <c r="E365" i="94"/>
  <c r="I365" i="94" s="1"/>
  <c r="K365" i="94" s="1"/>
  <c r="E366" i="94"/>
  <c r="E367" i="94"/>
  <c r="E368" i="94"/>
  <c r="E369" i="94"/>
  <c r="I369" i="94" s="1"/>
  <c r="K369" i="94" s="1"/>
  <c r="E370" i="94"/>
  <c r="E371" i="94"/>
  <c r="E372" i="94"/>
  <c r="E373" i="94"/>
  <c r="I373" i="94" s="1"/>
  <c r="K373" i="94" s="1"/>
  <c r="E374" i="94"/>
  <c r="E375" i="94"/>
  <c r="E376" i="94"/>
  <c r="E377" i="94"/>
  <c r="I377" i="94" s="1"/>
  <c r="K377" i="94" s="1"/>
  <c r="E378" i="94"/>
  <c r="E379" i="94"/>
  <c r="E380" i="94"/>
  <c r="E381" i="94"/>
  <c r="I381" i="94" s="1"/>
  <c r="K381" i="94" s="1"/>
  <c r="E382" i="94"/>
  <c r="E383" i="94"/>
  <c r="E384" i="94"/>
  <c r="E385" i="94"/>
  <c r="I385" i="94" s="1"/>
  <c r="K385" i="94" s="1"/>
  <c r="E386" i="94"/>
  <c r="E387" i="94"/>
  <c r="E388" i="94"/>
  <c r="E389" i="94"/>
  <c r="I389" i="94" s="1"/>
  <c r="K389" i="94" s="1"/>
  <c r="E390" i="94"/>
  <c r="E391" i="94"/>
  <c r="E392" i="94"/>
  <c r="E393" i="94"/>
  <c r="I393" i="94" s="1"/>
  <c r="K393" i="94" s="1"/>
  <c r="E394" i="94"/>
  <c r="E395" i="94"/>
  <c r="E396" i="94"/>
  <c r="E397" i="94"/>
  <c r="I397" i="94" s="1"/>
  <c r="K397" i="94" s="1"/>
  <c r="E398" i="94"/>
  <c r="E399" i="94"/>
  <c r="E400" i="94"/>
  <c r="E401" i="94"/>
  <c r="I401" i="94" s="1"/>
  <c r="K401" i="94" s="1"/>
  <c r="E402" i="94"/>
  <c r="E403" i="94"/>
  <c r="E404" i="94"/>
  <c r="E405" i="94"/>
  <c r="I405" i="94" s="1"/>
  <c r="K405" i="94" s="1"/>
  <c r="E406" i="94"/>
  <c r="E407" i="94"/>
  <c r="E408" i="94"/>
  <c r="E409" i="94"/>
  <c r="I409" i="94" s="1"/>
  <c r="K409" i="94" s="1"/>
  <c r="E410" i="94"/>
  <c r="E411" i="94"/>
  <c r="E412" i="94"/>
  <c r="E413" i="94"/>
  <c r="I413" i="94" s="1"/>
  <c r="K413" i="94" s="1"/>
  <c r="E414" i="94"/>
  <c r="E415" i="94"/>
  <c r="E416" i="94"/>
  <c r="E417" i="94"/>
  <c r="I417" i="94" s="1"/>
  <c r="K417" i="94" s="1"/>
  <c r="E418" i="94"/>
  <c r="E419" i="94"/>
  <c r="E420" i="94"/>
  <c r="E421" i="94"/>
  <c r="I421" i="94" s="1"/>
  <c r="K421" i="94" s="1"/>
  <c r="E422" i="94"/>
  <c r="E423" i="94"/>
  <c r="E424" i="94"/>
  <c r="E425" i="94"/>
  <c r="I425" i="94" s="1"/>
  <c r="K425" i="94" s="1"/>
  <c r="E426" i="94"/>
  <c r="E427" i="94"/>
  <c r="E428" i="94"/>
  <c r="E429" i="94"/>
  <c r="I429" i="94" s="1"/>
  <c r="K429" i="94" s="1"/>
  <c r="E430" i="94"/>
  <c r="E431" i="94"/>
  <c r="E432" i="94"/>
  <c r="E433" i="94"/>
  <c r="I433" i="94" s="1"/>
  <c r="K433" i="94" s="1"/>
  <c r="E434" i="94"/>
  <c r="E435" i="94"/>
  <c r="E436" i="94"/>
  <c r="E437" i="94"/>
  <c r="I437" i="94" s="1"/>
  <c r="K437" i="94" s="1"/>
  <c r="E438" i="94"/>
  <c r="E439" i="94"/>
  <c r="E440" i="94"/>
  <c r="E441" i="94"/>
  <c r="I441" i="94" s="1"/>
  <c r="K441" i="94" s="1"/>
  <c r="E442" i="94"/>
  <c r="E443" i="94"/>
  <c r="E444" i="94"/>
  <c r="E445" i="94"/>
  <c r="I445" i="94" s="1"/>
  <c r="K445" i="94" s="1"/>
  <c r="E446" i="94"/>
  <c r="E447" i="94"/>
  <c r="E448" i="94"/>
  <c r="E449" i="94"/>
  <c r="I449" i="94" s="1"/>
  <c r="K449" i="94" s="1"/>
  <c r="E450" i="94"/>
  <c r="E451" i="94"/>
  <c r="E452" i="94"/>
  <c r="E453" i="94"/>
  <c r="I453" i="94" s="1"/>
  <c r="K453" i="94" s="1"/>
  <c r="E454" i="94"/>
  <c r="E455" i="94"/>
  <c r="E456" i="94"/>
  <c r="E457" i="94"/>
  <c r="I457" i="94" s="1"/>
  <c r="K457" i="94" s="1"/>
  <c r="E458" i="94"/>
  <c r="E459" i="94"/>
  <c r="E460" i="94"/>
  <c r="E461" i="94"/>
  <c r="I461" i="94" s="1"/>
  <c r="K461" i="94" s="1"/>
  <c r="E462" i="94"/>
  <c r="E463" i="94"/>
  <c r="E464" i="94"/>
  <c r="E465" i="94"/>
  <c r="I465" i="94" s="1"/>
  <c r="K465" i="94" s="1"/>
  <c r="E466" i="94"/>
  <c r="E467" i="94"/>
  <c r="E468" i="94"/>
  <c r="E469" i="94"/>
  <c r="I469" i="94" s="1"/>
  <c r="K469" i="94" s="1"/>
  <c r="E470" i="94"/>
  <c r="E471" i="94"/>
  <c r="E472" i="94"/>
  <c r="E473" i="94"/>
  <c r="I473" i="94" s="1"/>
  <c r="K473" i="94" s="1"/>
  <c r="E474" i="94"/>
  <c r="E475" i="94"/>
  <c r="E476" i="94"/>
  <c r="E477" i="94"/>
  <c r="I477" i="94" s="1"/>
  <c r="K477" i="94" s="1"/>
  <c r="E478" i="94"/>
  <c r="E479" i="94"/>
  <c r="E480" i="94"/>
  <c r="E481" i="94"/>
  <c r="I481" i="94" s="1"/>
  <c r="K481" i="94" s="1"/>
  <c r="E482" i="94"/>
  <c r="E483" i="94"/>
  <c r="E484" i="94"/>
  <c r="E485" i="94"/>
  <c r="I485" i="94" s="1"/>
  <c r="K485" i="94" s="1"/>
  <c r="E486" i="94"/>
  <c r="E487" i="94"/>
  <c r="E488" i="94"/>
  <c r="E489" i="94"/>
  <c r="I489" i="94" s="1"/>
  <c r="K489" i="94" s="1"/>
  <c r="E490" i="94"/>
  <c r="E491" i="94"/>
  <c r="E492" i="94"/>
  <c r="E493" i="94"/>
  <c r="I493" i="94" s="1"/>
  <c r="K493" i="94" s="1"/>
  <c r="E494" i="94"/>
  <c r="E495" i="94"/>
  <c r="E496" i="94"/>
  <c r="E497" i="94"/>
  <c r="I497" i="94" s="1"/>
  <c r="K497" i="94" s="1"/>
  <c r="E498" i="94"/>
  <c r="E499" i="94"/>
  <c r="E500" i="94"/>
  <c r="E501" i="94"/>
  <c r="I501" i="94" s="1"/>
  <c r="K501" i="94" s="1"/>
  <c r="E502" i="94"/>
  <c r="E503" i="94"/>
  <c r="E504" i="94"/>
  <c r="E505" i="94"/>
  <c r="I505" i="94" s="1"/>
  <c r="K505" i="94" s="1"/>
  <c r="E506" i="94"/>
  <c r="E507" i="94"/>
  <c r="E508" i="94"/>
  <c r="E509" i="94"/>
  <c r="I509" i="94" s="1"/>
  <c r="K509" i="94" s="1"/>
  <c r="E510" i="94"/>
  <c r="E511" i="94"/>
  <c r="E512" i="94"/>
  <c r="E513" i="94"/>
  <c r="I513" i="94" s="1"/>
  <c r="K513" i="94" s="1"/>
  <c r="E514" i="94"/>
  <c r="E515" i="94"/>
  <c r="E516" i="94"/>
  <c r="E517" i="94"/>
  <c r="I517" i="94" s="1"/>
  <c r="K517" i="94" s="1"/>
  <c r="E518" i="94"/>
  <c r="E519" i="94"/>
  <c r="E520" i="94"/>
  <c r="E521" i="94"/>
  <c r="I521" i="94" s="1"/>
  <c r="K521" i="94" s="1"/>
  <c r="E522" i="94"/>
  <c r="E523" i="94"/>
  <c r="E524" i="94"/>
  <c r="E525" i="94"/>
  <c r="I525" i="94" s="1"/>
  <c r="K525" i="94" s="1"/>
  <c r="E526" i="94"/>
  <c r="E527" i="94"/>
  <c r="E528" i="94"/>
  <c r="E529" i="94"/>
  <c r="I529" i="94" s="1"/>
  <c r="K529" i="94" s="1"/>
  <c r="E530" i="94"/>
  <c r="E531" i="94"/>
  <c r="E532" i="94"/>
  <c r="E533" i="94"/>
  <c r="I533" i="94" s="1"/>
  <c r="K533" i="94" s="1"/>
  <c r="E534" i="94"/>
  <c r="E535" i="94"/>
  <c r="E536" i="94"/>
  <c r="E537" i="94"/>
  <c r="I537" i="94" s="1"/>
  <c r="K537" i="94" s="1"/>
  <c r="E538" i="94"/>
  <c r="E539" i="94"/>
  <c r="E540" i="94"/>
  <c r="E541" i="94"/>
  <c r="I541" i="94" s="1"/>
  <c r="K541" i="94" s="1"/>
  <c r="E542" i="94"/>
  <c r="E543" i="94"/>
  <c r="E544" i="94"/>
  <c r="E545" i="94"/>
  <c r="I545" i="94" s="1"/>
  <c r="K545" i="94" s="1"/>
  <c r="E546" i="94"/>
  <c r="E547" i="94"/>
  <c r="E548" i="94"/>
  <c r="E549" i="94"/>
  <c r="I549" i="94" s="1"/>
  <c r="L549" i="94" s="1"/>
  <c r="E550" i="94"/>
  <c r="E551" i="94"/>
  <c r="E552" i="94"/>
  <c r="E553" i="94"/>
  <c r="I553" i="94" s="1"/>
  <c r="L553" i="94" s="1"/>
  <c r="E554" i="94"/>
  <c r="E555" i="94"/>
  <c r="E556" i="94"/>
  <c r="E557" i="94"/>
  <c r="I557" i="94" s="1"/>
  <c r="L557" i="94" s="1"/>
  <c r="E558" i="94"/>
  <c r="E559" i="94"/>
  <c r="E560" i="94"/>
  <c r="E561" i="94"/>
  <c r="I561" i="94" s="1"/>
  <c r="L561" i="94" s="1"/>
  <c r="E562" i="94"/>
  <c r="E563" i="94"/>
  <c r="E564" i="94"/>
  <c r="E565" i="94"/>
  <c r="I565" i="94" s="1"/>
  <c r="K565" i="94" s="1"/>
  <c r="E566" i="94"/>
  <c r="E567" i="94"/>
  <c r="E568" i="94"/>
  <c r="E569" i="94"/>
  <c r="I569" i="94" s="1"/>
  <c r="K569" i="94" s="1"/>
  <c r="E570" i="94"/>
  <c r="E571" i="94"/>
  <c r="E572" i="94"/>
  <c r="E573" i="94"/>
  <c r="I573" i="94" s="1"/>
  <c r="K573" i="94" s="1"/>
  <c r="E574" i="94"/>
  <c r="E575" i="94"/>
  <c r="E576" i="94"/>
  <c r="E577" i="94"/>
  <c r="I577" i="94" s="1"/>
  <c r="K577" i="94" s="1"/>
  <c r="E578" i="94"/>
  <c r="E579" i="94"/>
  <c r="E580" i="94"/>
  <c r="E581" i="94"/>
  <c r="I581" i="94" s="1"/>
  <c r="K581" i="94" s="1"/>
  <c r="E582" i="94"/>
  <c r="E583" i="94"/>
  <c r="E584" i="94"/>
  <c r="E585" i="94"/>
  <c r="I585" i="94" s="1"/>
  <c r="K585" i="94" s="1"/>
  <c r="E586" i="94"/>
  <c r="E587" i="94"/>
  <c r="E588" i="94"/>
  <c r="E589" i="94"/>
  <c r="I589" i="94" s="1"/>
  <c r="K589" i="94" s="1"/>
  <c r="E590" i="94"/>
  <c r="E591" i="94"/>
  <c r="E592" i="94"/>
  <c r="E593" i="94"/>
  <c r="I593" i="94" s="1"/>
  <c r="K593" i="94" s="1"/>
  <c r="E594" i="94"/>
  <c r="E595" i="94"/>
  <c r="E596" i="94"/>
  <c r="E597" i="94"/>
  <c r="I597" i="94" s="1"/>
  <c r="K597" i="94" s="1"/>
  <c r="E598" i="94"/>
  <c r="E599" i="94"/>
  <c r="E600" i="94"/>
  <c r="E601" i="94"/>
  <c r="E602" i="94"/>
  <c r="E603" i="94"/>
  <c r="E604" i="94"/>
  <c r="E605" i="94"/>
  <c r="E606" i="94"/>
  <c r="E607" i="94"/>
  <c r="E608" i="94"/>
  <c r="E609" i="94"/>
  <c r="I609" i="94" s="1"/>
  <c r="K609" i="94" s="1"/>
  <c r="E610" i="94"/>
  <c r="E611" i="94"/>
  <c r="E612" i="94"/>
  <c r="E613" i="94"/>
  <c r="I613" i="94" s="1"/>
  <c r="K613" i="94" s="1"/>
  <c r="E614" i="94"/>
  <c r="E615" i="94"/>
  <c r="E616" i="94"/>
  <c r="E617" i="94"/>
  <c r="I617" i="94" s="1"/>
  <c r="K617" i="94" s="1"/>
  <c r="E618" i="94"/>
  <c r="E619" i="94"/>
  <c r="E620" i="94"/>
  <c r="E621" i="94"/>
  <c r="I621" i="94" s="1"/>
  <c r="K621" i="94" s="1"/>
  <c r="E622" i="94"/>
  <c r="E623" i="94"/>
  <c r="E624" i="94"/>
  <c r="E625" i="94"/>
  <c r="I625" i="94" s="1"/>
  <c r="K625" i="94" s="1"/>
  <c r="E626" i="94"/>
  <c r="E627" i="94"/>
  <c r="E628" i="94"/>
  <c r="E629" i="94"/>
  <c r="I629" i="94" s="1"/>
  <c r="K629" i="94" s="1"/>
  <c r="E630" i="94"/>
  <c r="E631" i="94"/>
  <c r="E632" i="94"/>
  <c r="E633" i="94"/>
  <c r="I633" i="94" s="1"/>
  <c r="K633" i="94" s="1"/>
  <c r="E634" i="94"/>
  <c r="E635" i="94"/>
  <c r="E636" i="94"/>
  <c r="E637" i="94"/>
  <c r="I637" i="94" s="1"/>
  <c r="K637" i="94" s="1"/>
  <c r="E638" i="94"/>
  <c r="E639" i="94"/>
  <c r="E640" i="94"/>
  <c r="E641" i="94"/>
  <c r="I641" i="94" s="1"/>
  <c r="K641" i="94" s="1"/>
  <c r="E642" i="94"/>
  <c r="E643" i="94"/>
  <c r="E644" i="94"/>
  <c r="E645" i="94"/>
  <c r="I645" i="94" s="1"/>
  <c r="K645" i="94" s="1"/>
  <c r="E646" i="94"/>
  <c r="E647" i="94"/>
  <c r="E648" i="94"/>
  <c r="E649" i="94"/>
  <c r="E650" i="94"/>
  <c r="E651" i="94"/>
  <c r="E652" i="94"/>
  <c r="E653" i="94"/>
  <c r="E654" i="94"/>
  <c r="E655" i="94"/>
  <c r="E656" i="94"/>
  <c r="E657" i="94"/>
  <c r="I657" i="94" s="1"/>
  <c r="K657" i="94" s="1"/>
  <c r="E658" i="94"/>
  <c r="E659" i="94"/>
  <c r="E660" i="94"/>
  <c r="E661" i="94"/>
  <c r="I661" i="94" s="1"/>
  <c r="K661" i="94" s="1"/>
  <c r="E662" i="94"/>
  <c r="E663" i="94"/>
  <c r="E664" i="94"/>
  <c r="E665" i="94"/>
  <c r="I665" i="94" s="1"/>
  <c r="K665" i="94" s="1"/>
  <c r="E666" i="94"/>
  <c r="E667" i="94"/>
  <c r="E668" i="94"/>
  <c r="E669" i="94"/>
  <c r="I669" i="94" s="1"/>
  <c r="K669" i="94" s="1"/>
  <c r="E670" i="94"/>
  <c r="E671" i="94"/>
  <c r="E672" i="94"/>
  <c r="E673" i="94"/>
  <c r="I673" i="94" s="1"/>
  <c r="K673" i="94" s="1"/>
  <c r="E674" i="94"/>
  <c r="E675" i="94"/>
  <c r="E676" i="94"/>
  <c r="E677" i="94"/>
  <c r="I677" i="94" s="1"/>
  <c r="K677" i="94" s="1"/>
  <c r="E678" i="94"/>
  <c r="E679" i="94"/>
  <c r="E680" i="94"/>
  <c r="E681" i="94"/>
  <c r="E682" i="94"/>
  <c r="E683" i="94"/>
  <c r="E684" i="94"/>
  <c r="E685" i="94"/>
  <c r="E686" i="94"/>
  <c r="E687" i="94"/>
  <c r="E688" i="94"/>
  <c r="E689" i="94"/>
  <c r="I689" i="94" s="1"/>
  <c r="K689" i="94" s="1"/>
  <c r="E690" i="94"/>
  <c r="E691" i="94"/>
  <c r="E692" i="94"/>
  <c r="E693" i="94"/>
  <c r="I693" i="94" s="1"/>
  <c r="K693" i="94" s="1"/>
  <c r="E694" i="94"/>
  <c r="E695" i="94"/>
  <c r="E696" i="94"/>
  <c r="E697" i="94"/>
  <c r="I697" i="94" s="1"/>
  <c r="K697" i="94" s="1"/>
  <c r="E698" i="94"/>
  <c r="E699" i="94"/>
  <c r="E700" i="94"/>
  <c r="E701" i="94"/>
  <c r="I701" i="94" s="1"/>
  <c r="K701" i="94" s="1"/>
  <c r="E702" i="94"/>
  <c r="E703" i="94"/>
  <c r="E704" i="94"/>
  <c r="E705" i="94"/>
  <c r="I705" i="94" s="1"/>
  <c r="K705" i="94" s="1"/>
  <c r="E706" i="94"/>
  <c r="E707" i="94"/>
  <c r="E708" i="94"/>
  <c r="E709" i="94"/>
  <c r="I709" i="94" s="1"/>
  <c r="K709" i="94" s="1"/>
  <c r="E710" i="94"/>
  <c r="E711" i="94"/>
  <c r="E712" i="94"/>
  <c r="E713" i="94"/>
  <c r="I713" i="94" s="1"/>
  <c r="K713" i="94" s="1"/>
  <c r="E714" i="94"/>
  <c r="E715" i="94"/>
  <c r="E716" i="94"/>
  <c r="E717" i="94"/>
  <c r="I717" i="94" s="1"/>
  <c r="K717" i="94" s="1"/>
  <c r="E718" i="94"/>
  <c r="E719" i="94"/>
  <c r="E720" i="94"/>
  <c r="E721" i="94"/>
  <c r="I721" i="94" s="1"/>
  <c r="K721" i="94" s="1"/>
  <c r="E722" i="94"/>
  <c r="E723" i="94"/>
  <c r="E724" i="94"/>
  <c r="E725" i="94"/>
  <c r="I725" i="94" s="1"/>
  <c r="K725" i="94" s="1"/>
  <c r="E726" i="94"/>
  <c r="E727" i="94"/>
  <c r="E728" i="94"/>
  <c r="E729" i="94"/>
  <c r="E730" i="94"/>
  <c r="E731" i="94"/>
  <c r="E732" i="94"/>
  <c r="E733" i="94"/>
  <c r="E734" i="94"/>
  <c r="E735" i="94"/>
  <c r="E736" i="94"/>
  <c r="E737" i="94"/>
  <c r="I737" i="94" s="1"/>
  <c r="K737" i="94" s="1"/>
  <c r="E738" i="94"/>
  <c r="E739" i="94"/>
  <c r="E740" i="94"/>
  <c r="E741" i="94"/>
  <c r="I741" i="94" s="1"/>
  <c r="K741" i="94" s="1"/>
  <c r="E742" i="94"/>
  <c r="E743" i="94"/>
  <c r="E744" i="94"/>
  <c r="E745" i="94"/>
  <c r="I745" i="94" s="1"/>
  <c r="K745" i="94" s="1"/>
  <c r="E746" i="94"/>
  <c r="E747" i="94"/>
  <c r="E748" i="94"/>
  <c r="E749" i="94"/>
  <c r="I749" i="94" s="1"/>
  <c r="K749" i="94" s="1"/>
  <c r="E750" i="94"/>
  <c r="E751" i="94"/>
  <c r="E752" i="94"/>
  <c r="E753" i="94"/>
  <c r="I753" i="94" s="1"/>
  <c r="K753" i="94" s="1"/>
  <c r="E754" i="94"/>
  <c r="E755" i="94"/>
  <c r="E756" i="94"/>
  <c r="E757" i="94"/>
  <c r="I757" i="94" s="1"/>
  <c r="K757" i="94" s="1"/>
  <c r="E758" i="94"/>
  <c r="E759" i="94"/>
  <c r="E760" i="94"/>
  <c r="E761" i="94"/>
  <c r="I761" i="94" s="1"/>
  <c r="K761" i="94" s="1"/>
  <c r="E762" i="94"/>
  <c r="E763" i="94"/>
  <c r="E764" i="94"/>
  <c r="E765" i="94"/>
  <c r="I765" i="94" s="1"/>
  <c r="K765" i="94" s="1"/>
  <c r="E766" i="94"/>
  <c r="E767" i="94"/>
  <c r="E768" i="94"/>
  <c r="E769" i="94"/>
  <c r="I769" i="94" s="1"/>
  <c r="K769" i="94" s="1"/>
  <c r="E770" i="94"/>
  <c r="E771" i="94"/>
  <c r="E772" i="94"/>
  <c r="E773" i="94"/>
  <c r="I773" i="94" s="1"/>
  <c r="K773" i="94" s="1"/>
  <c r="E774" i="94"/>
  <c r="E775" i="94"/>
  <c r="E776" i="94"/>
  <c r="E777" i="94"/>
  <c r="I777" i="94" s="1"/>
  <c r="K777" i="94" s="1"/>
  <c r="E778" i="94"/>
  <c r="E779" i="94"/>
  <c r="E780" i="94"/>
  <c r="E781" i="94"/>
  <c r="I781" i="94" s="1"/>
  <c r="K781" i="94" s="1"/>
  <c r="E782" i="94"/>
  <c r="E783" i="94"/>
  <c r="E784" i="94"/>
  <c r="E785" i="94"/>
  <c r="I785" i="94" s="1"/>
  <c r="K785" i="94" s="1"/>
  <c r="E786" i="94"/>
  <c r="E787" i="94"/>
  <c r="E788" i="94"/>
  <c r="E789" i="94"/>
  <c r="I789" i="94" s="1"/>
  <c r="K789" i="94" s="1"/>
  <c r="E790" i="94"/>
  <c r="E791" i="94"/>
  <c r="E792" i="94"/>
  <c r="E793" i="94"/>
  <c r="I793" i="94" s="1"/>
  <c r="K793" i="94" s="1"/>
  <c r="E794" i="94"/>
  <c r="E795" i="94"/>
  <c r="E796" i="94"/>
  <c r="E797" i="94"/>
  <c r="I797" i="94" s="1"/>
  <c r="K797" i="94" s="1"/>
  <c r="E798" i="94"/>
  <c r="E799" i="94"/>
  <c r="E800" i="94"/>
  <c r="E801" i="94"/>
  <c r="I801" i="94" s="1"/>
  <c r="K801" i="94" s="1"/>
  <c r="E802" i="94"/>
  <c r="E803" i="94"/>
  <c r="E804" i="94"/>
  <c r="E805" i="94"/>
  <c r="I805" i="94" s="1"/>
  <c r="K805" i="94" s="1"/>
  <c r="E806" i="94"/>
  <c r="E807" i="94"/>
  <c r="E808" i="94"/>
  <c r="E809" i="94"/>
  <c r="I809" i="94" s="1"/>
  <c r="K809" i="94" s="1"/>
  <c r="E810" i="94"/>
  <c r="E811" i="94"/>
  <c r="E812" i="94"/>
  <c r="E813" i="94"/>
  <c r="I813" i="94" s="1"/>
  <c r="K813" i="94" s="1"/>
  <c r="E814" i="94"/>
  <c r="E815" i="94"/>
  <c r="E816" i="94"/>
  <c r="E817" i="94"/>
  <c r="I817" i="94" s="1"/>
  <c r="K817" i="94" s="1"/>
  <c r="E818" i="94"/>
  <c r="E819" i="94"/>
  <c r="E820" i="94"/>
  <c r="E821" i="94"/>
  <c r="I821" i="94" s="1"/>
  <c r="K821" i="94" s="1"/>
  <c r="E822" i="94"/>
  <c r="E823" i="94"/>
  <c r="E824" i="94"/>
  <c r="E825" i="94"/>
  <c r="I825" i="94" s="1"/>
  <c r="K825" i="94" s="1"/>
  <c r="E826" i="94"/>
  <c r="E827" i="94"/>
  <c r="E828" i="94"/>
  <c r="E829" i="94"/>
  <c r="I829" i="94" s="1"/>
  <c r="K829" i="94" s="1"/>
  <c r="E830" i="94"/>
  <c r="E831" i="94"/>
  <c r="E832" i="94"/>
  <c r="E833" i="94"/>
  <c r="I833" i="94" s="1"/>
  <c r="K833" i="94" s="1"/>
  <c r="E834" i="94"/>
  <c r="E835" i="94"/>
  <c r="E836" i="94"/>
  <c r="E837" i="94"/>
  <c r="I837" i="94" s="1"/>
  <c r="K837" i="94" s="1"/>
  <c r="E838" i="94"/>
  <c r="E839" i="94"/>
  <c r="E840" i="94"/>
  <c r="E841" i="94"/>
  <c r="I841" i="94" s="1"/>
  <c r="K841" i="94" s="1"/>
  <c r="E842" i="94"/>
  <c r="E843" i="94"/>
  <c r="E844" i="94"/>
  <c r="E845" i="94"/>
  <c r="I845" i="94" s="1"/>
  <c r="K845" i="94" s="1"/>
  <c r="E846" i="94"/>
  <c r="E847" i="94"/>
  <c r="E848" i="94"/>
  <c r="E849" i="94"/>
  <c r="I849" i="94" s="1"/>
  <c r="K849" i="94" s="1"/>
  <c r="E850" i="94"/>
  <c r="E851" i="94"/>
  <c r="E852" i="94"/>
  <c r="E853" i="94"/>
  <c r="I853" i="94" s="1"/>
  <c r="L853" i="94" s="1"/>
  <c r="E854" i="94"/>
  <c r="E855" i="94"/>
  <c r="E856" i="94"/>
  <c r="E857" i="94"/>
  <c r="I857" i="94" s="1"/>
  <c r="L857" i="94" s="1"/>
  <c r="E858" i="94"/>
  <c r="E859" i="94"/>
  <c r="E860" i="94"/>
  <c r="E861" i="94"/>
  <c r="I861" i="94" s="1"/>
  <c r="K861" i="94" s="1"/>
  <c r="E862" i="94"/>
  <c r="E863" i="94"/>
  <c r="E864" i="94"/>
  <c r="E865" i="94"/>
  <c r="I865" i="94" s="1"/>
  <c r="K865" i="94" s="1"/>
  <c r="E866" i="94"/>
  <c r="E867" i="94"/>
  <c r="E868" i="94"/>
  <c r="E869" i="94"/>
  <c r="I869" i="94" s="1"/>
  <c r="K869" i="94" s="1"/>
  <c r="E870" i="94"/>
  <c r="E871" i="94"/>
  <c r="E872" i="94"/>
  <c r="E873" i="94"/>
  <c r="I873" i="94" s="1"/>
  <c r="K873" i="94" s="1"/>
  <c r="E874" i="94"/>
  <c r="E875" i="94"/>
  <c r="E876" i="94"/>
  <c r="E877" i="94"/>
  <c r="I877" i="94" s="1"/>
  <c r="K877" i="94" s="1"/>
  <c r="E878" i="94"/>
  <c r="E879" i="94"/>
  <c r="E880" i="94"/>
  <c r="E881" i="94"/>
  <c r="I881" i="94" s="1"/>
  <c r="K881" i="94" s="1"/>
  <c r="E882" i="94"/>
  <c r="E883" i="94"/>
  <c r="E884" i="94"/>
  <c r="E885" i="94"/>
  <c r="I885" i="94" s="1"/>
  <c r="K885" i="94" s="1"/>
  <c r="E886" i="94"/>
  <c r="E887" i="94"/>
  <c r="E888" i="94"/>
  <c r="E889" i="94"/>
  <c r="I889" i="94" s="1"/>
  <c r="K889" i="94" s="1"/>
  <c r="E890" i="94"/>
  <c r="E891" i="94"/>
  <c r="E892" i="94"/>
  <c r="E893" i="94"/>
  <c r="I893" i="94" s="1"/>
  <c r="K893" i="94" s="1"/>
  <c r="E894" i="94"/>
  <c r="E895" i="94"/>
  <c r="E896" i="94"/>
  <c r="E897" i="94"/>
  <c r="I897" i="94" s="1"/>
  <c r="K897" i="94" s="1"/>
  <c r="E898" i="94"/>
  <c r="E899" i="94"/>
  <c r="E900" i="94"/>
  <c r="E901" i="94"/>
  <c r="I901" i="94" s="1"/>
  <c r="K901" i="94" s="1"/>
  <c r="E902" i="94"/>
  <c r="E903" i="94"/>
  <c r="E904" i="94"/>
  <c r="E905" i="94"/>
  <c r="I905" i="94" s="1"/>
  <c r="K905" i="94" s="1"/>
  <c r="E906" i="94"/>
  <c r="E907" i="94"/>
  <c r="E908" i="94"/>
  <c r="E909" i="94"/>
  <c r="I909" i="94" s="1"/>
  <c r="K909" i="94" s="1"/>
  <c r="E910" i="94"/>
  <c r="E911" i="94"/>
  <c r="E912" i="94"/>
  <c r="E913" i="94"/>
  <c r="I913" i="94" s="1"/>
  <c r="K913" i="94" s="1"/>
  <c r="E914" i="94"/>
  <c r="E915" i="94"/>
  <c r="E916" i="94"/>
  <c r="E917" i="94"/>
  <c r="I917" i="94" s="1"/>
  <c r="K917" i="94" s="1"/>
  <c r="E918" i="94"/>
  <c r="E919" i="94"/>
  <c r="E920" i="94"/>
  <c r="E921" i="94"/>
  <c r="I921" i="94" s="1"/>
  <c r="K921" i="94" s="1"/>
  <c r="E922" i="94"/>
  <c r="E923" i="94"/>
  <c r="E924" i="94"/>
  <c r="E925" i="94"/>
  <c r="I925" i="94" s="1"/>
  <c r="K925" i="94" s="1"/>
  <c r="E926" i="94"/>
  <c r="E927" i="94"/>
  <c r="E928" i="94"/>
  <c r="E929" i="94"/>
  <c r="I929" i="94" s="1"/>
  <c r="K929" i="94" s="1"/>
  <c r="E930" i="94"/>
  <c r="E931" i="94"/>
  <c r="E932" i="94"/>
  <c r="E933" i="94"/>
  <c r="I933" i="94" s="1"/>
  <c r="K933" i="94" s="1"/>
  <c r="E934" i="94"/>
  <c r="E935" i="94"/>
  <c r="E936" i="94"/>
  <c r="E937" i="94"/>
  <c r="I937" i="94" s="1"/>
  <c r="K937" i="94" s="1"/>
  <c r="E938" i="94"/>
  <c r="E939" i="94"/>
  <c r="E940" i="94"/>
  <c r="E941" i="94"/>
  <c r="I941" i="94" s="1"/>
  <c r="K941" i="94" s="1"/>
  <c r="E942" i="94"/>
  <c r="E943" i="94"/>
  <c r="E944" i="94"/>
  <c r="E945" i="94"/>
  <c r="I945" i="94" s="1"/>
  <c r="K945" i="94" s="1"/>
  <c r="E946" i="94"/>
  <c r="E947" i="94"/>
  <c r="E948" i="94"/>
  <c r="E949" i="94"/>
  <c r="I949" i="94" s="1"/>
  <c r="K949" i="94" s="1"/>
  <c r="E950" i="94"/>
  <c r="E951" i="94"/>
  <c r="E952" i="94"/>
  <c r="E953" i="94"/>
  <c r="I953" i="94" s="1"/>
  <c r="K953" i="94" s="1"/>
  <c r="E954" i="94"/>
  <c r="E955" i="94"/>
  <c r="E956" i="94"/>
  <c r="E957" i="94"/>
  <c r="I957" i="94" s="1"/>
  <c r="K957" i="94" s="1"/>
  <c r="E958" i="94"/>
  <c r="E959" i="94"/>
  <c r="E960" i="94"/>
  <c r="E961" i="94"/>
  <c r="I961" i="94" s="1"/>
  <c r="K961" i="94" s="1"/>
  <c r="E962" i="94"/>
  <c r="E963" i="94"/>
  <c r="E964" i="94"/>
  <c r="E965" i="94"/>
  <c r="I965" i="94" s="1"/>
  <c r="K965" i="94" s="1"/>
  <c r="E966" i="94"/>
  <c r="E967" i="94"/>
  <c r="E968" i="94"/>
  <c r="E969" i="94"/>
  <c r="I969" i="94" s="1"/>
  <c r="K969" i="94" s="1"/>
  <c r="E970" i="94"/>
  <c r="E971" i="94"/>
  <c r="E972" i="94"/>
  <c r="E973" i="94"/>
  <c r="I973" i="94" s="1"/>
  <c r="K973" i="94" s="1"/>
  <c r="E974" i="94"/>
  <c r="E975" i="94"/>
  <c r="E976" i="94"/>
  <c r="E977" i="94"/>
  <c r="I977" i="94" s="1"/>
  <c r="K977" i="94" s="1"/>
  <c r="E978" i="94"/>
  <c r="E979" i="94"/>
  <c r="E980" i="94"/>
  <c r="E981" i="94"/>
  <c r="I981" i="94" s="1"/>
  <c r="K981" i="94" s="1"/>
  <c r="E982" i="94"/>
  <c r="E983" i="94"/>
  <c r="E984" i="94"/>
  <c r="E985" i="94"/>
  <c r="I985" i="94" s="1"/>
  <c r="K985" i="94" s="1"/>
  <c r="E986" i="94"/>
  <c r="E987" i="94"/>
  <c r="E988" i="94"/>
  <c r="E989" i="94"/>
  <c r="I989" i="94" s="1"/>
  <c r="K989" i="94" s="1"/>
  <c r="E990" i="94"/>
  <c r="E991" i="94"/>
  <c r="E992" i="94"/>
  <c r="E993" i="94"/>
  <c r="I993" i="94" s="1"/>
  <c r="K993" i="94" s="1"/>
  <c r="E994" i="94"/>
  <c r="E995" i="94"/>
  <c r="E996" i="94"/>
  <c r="E997" i="94"/>
  <c r="I997" i="94" s="1"/>
  <c r="K997" i="94" s="1"/>
  <c r="E998" i="94"/>
  <c r="E999" i="94"/>
  <c r="E1000" i="94"/>
  <c r="E1001" i="94"/>
  <c r="I1001" i="94" s="1"/>
  <c r="K1001" i="94" s="1"/>
  <c r="E1002" i="94"/>
  <c r="E1003" i="94"/>
  <c r="E1004" i="94"/>
  <c r="E1005" i="94"/>
  <c r="I1005" i="94" s="1"/>
  <c r="K1005" i="94" s="1"/>
  <c r="E1006" i="94"/>
  <c r="E1007" i="94"/>
  <c r="E1008" i="94"/>
  <c r="E1009" i="94"/>
  <c r="I1009" i="94" s="1"/>
  <c r="K1009" i="94" s="1"/>
  <c r="E1010" i="94"/>
  <c r="E1011" i="94"/>
  <c r="E1012" i="94"/>
  <c r="E1013" i="94"/>
  <c r="I1013" i="94" s="1"/>
  <c r="K1013" i="94" s="1"/>
  <c r="E1014" i="94"/>
  <c r="E1015" i="94"/>
  <c r="E1016" i="94"/>
  <c r="E1017" i="94"/>
  <c r="I1017" i="94" s="1"/>
  <c r="K1017" i="94" s="1"/>
  <c r="E1018" i="94"/>
  <c r="E1019" i="94"/>
  <c r="E1020" i="94"/>
  <c r="E1021" i="94"/>
  <c r="I1021" i="94" s="1"/>
  <c r="K1021" i="94" s="1"/>
  <c r="E1022" i="94"/>
  <c r="E1023" i="94"/>
  <c r="E1024" i="94"/>
  <c r="E1025" i="94"/>
  <c r="I1025" i="94" s="1"/>
  <c r="K1025" i="94" s="1"/>
  <c r="E1026" i="94"/>
  <c r="E1027" i="94"/>
  <c r="E1028" i="94"/>
  <c r="E1029" i="94"/>
  <c r="I1029" i="94" s="1"/>
  <c r="K1029" i="94" s="1"/>
  <c r="E1030" i="94"/>
  <c r="E1031" i="94"/>
  <c r="E1032" i="94"/>
  <c r="E1033" i="94"/>
  <c r="I1033" i="94" s="1"/>
  <c r="K1033" i="94" s="1"/>
  <c r="E1034" i="94"/>
  <c r="E1035" i="94"/>
  <c r="E1036" i="94"/>
  <c r="E1037" i="94"/>
  <c r="I1037" i="94" s="1"/>
  <c r="K1037" i="94" s="1"/>
  <c r="E1038" i="94"/>
  <c r="E1039" i="94"/>
  <c r="E1040" i="94"/>
  <c r="E1041" i="94"/>
  <c r="I1041" i="94" s="1"/>
  <c r="K1041" i="94" s="1"/>
  <c r="E1042" i="94"/>
  <c r="E1043" i="94"/>
  <c r="E1044" i="94"/>
  <c r="E1045" i="94"/>
  <c r="I1045" i="94" s="1"/>
  <c r="K1045" i="94" s="1"/>
  <c r="E1046" i="94"/>
  <c r="E1047" i="94"/>
  <c r="E1048" i="94"/>
  <c r="E1049" i="94"/>
  <c r="I1049" i="94" s="1"/>
  <c r="K1049" i="94" s="1"/>
  <c r="E1050" i="94"/>
  <c r="E1051" i="94"/>
  <c r="E1052" i="94"/>
  <c r="E1053" i="94"/>
  <c r="I1053" i="94" s="1"/>
  <c r="K1053" i="94" s="1"/>
  <c r="E1054" i="94"/>
  <c r="E1055" i="94"/>
  <c r="E1056" i="94"/>
  <c r="E1057" i="94"/>
  <c r="I1057" i="94" s="1"/>
  <c r="K1057" i="94" s="1"/>
  <c r="E1058" i="94"/>
  <c r="E1059" i="94"/>
  <c r="E1060" i="94"/>
  <c r="E1061" i="94"/>
  <c r="I1061" i="94" s="1"/>
  <c r="K1061" i="94" s="1"/>
  <c r="E1062" i="94"/>
  <c r="E1063" i="94"/>
  <c r="E1064" i="94"/>
  <c r="E1065" i="94"/>
  <c r="I1065" i="94" s="1"/>
  <c r="K1065" i="94" s="1"/>
  <c r="E1066" i="94"/>
  <c r="E1067" i="94"/>
  <c r="E1068" i="94"/>
  <c r="E1069" i="94"/>
  <c r="I1069" i="94" s="1"/>
  <c r="K1069" i="94" s="1"/>
  <c r="E1070" i="94"/>
  <c r="E1071" i="94"/>
  <c r="E1072" i="94"/>
  <c r="E1073" i="94"/>
  <c r="I1073" i="94" s="1"/>
  <c r="K1073" i="94" s="1"/>
  <c r="E1074" i="94"/>
  <c r="E1075" i="94"/>
  <c r="E1076" i="94"/>
  <c r="E1077" i="94"/>
  <c r="I1077" i="94" s="1"/>
  <c r="K1077" i="94" s="1"/>
  <c r="E1078" i="94"/>
  <c r="E1079" i="94"/>
  <c r="E1080" i="94"/>
  <c r="E1081" i="94"/>
  <c r="I1081" i="94" s="1"/>
  <c r="K1081" i="94" s="1"/>
  <c r="E1082" i="94"/>
  <c r="E1083" i="94"/>
  <c r="E1084" i="94"/>
  <c r="E1085" i="94"/>
  <c r="I1085" i="94" s="1"/>
  <c r="K1085" i="94" s="1"/>
  <c r="E1086" i="94"/>
  <c r="E1087" i="94"/>
  <c r="E1088" i="94"/>
  <c r="E1089" i="94"/>
  <c r="I1089" i="94" s="1"/>
  <c r="K1089" i="94" s="1"/>
  <c r="E1090" i="94"/>
  <c r="E1091" i="94"/>
  <c r="E1092" i="94"/>
  <c r="E1093" i="94"/>
  <c r="I1093" i="94" s="1"/>
  <c r="K1093" i="94" s="1"/>
  <c r="E1094" i="94"/>
  <c r="E1095" i="94"/>
  <c r="E1096" i="94"/>
  <c r="E1097" i="94"/>
  <c r="I1097" i="94" s="1"/>
  <c r="K1097" i="94" s="1"/>
  <c r="E1098" i="94"/>
  <c r="E1099" i="94"/>
  <c r="E1100" i="94"/>
  <c r="E1101" i="94"/>
  <c r="I1101" i="94" s="1"/>
  <c r="K1101" i="94" s="1"/>
  <c r="E1102" i="94"/>
  <c r="E1103" i="94"/>
  <c r="E1104" i="94"/>
  <c r="E1105" i="94"/>
  <c r="I1105" i="94" s="1"/>
  <c r="K1105" i="94" s="1"/>
  <c r="E1106" i="94"/>
  <c r="E1107" i="94"/>
  <c r="E1108" i="94"/>
  <c r="E1109" i="94"/>
  <c r="I1109" i="94" s="1"/>
  <c r="K1109" i="94" s="1"/>
  <c r="E1110" i="94"/>
  <c r="E1111" i="94"/>
  <c r="E1112" i="94"/>
  <c r="E1113" i="94"/>
  <c r="I1113" i="94" s="1"/>
  <c r="K1113" i="94" s="1"/>
  <c r="E1114" i="94"/>
  <c r="E1115" i="94"/>
  <c r="E1116" i="94"/>
  <c r="E1117" i="94"/>
  <c r="I1117" i="94" s="1"/>
  <c r="K1117" i="94" s="1"/>
  <c r="E1118" i="94"/>
  <c r="E1119" i="94"/>
  <c r="E1120" i="94"/>
  <c r="E1121" i="94"/>
  <c r="I1121" i="94" s="1"/>
  <c r="K1121" i="94" s="1"/>
  <c r="E1122" i="94"/>
  <c r="E1123" i="94"/>
  <c r="E1124" i="94"/>
  <c r="E1125" i="94"/>
  <c r="I1125" i="94" s="1"/>
  <c r="K1125" i="94" s="1"/>
  <c r="E1126" i="94"/>
  <c r="E1127" i="94"/>
  <c r="E1128" i="94"/>
  <c r="E1129" i="94"/>
  <c r="I1129" i="94" s="1"/>
  <c r="K1129" i="94" s="1"/>
  <c r="E1130" i="94"/>
  <c r="E1131" i="94"/>
  <c r="E1132" i="94"/>
  <c r="E1133" i="94"/>
  <c r="I1133" i="94" s="1"/>
  <c r="K1133" i="94" s="1"/>
  <c r="E1134" i="94"/>
  <c r="E1135" i="94"/>
  <c r="E1136" i="94"/>
  <c r="E1137" i="94"/>
  <c r="I1137" i="94" s="1"/>
  <c r="K1137" i="94" s="1"/>
  <c r="E1138" i="94"/>
  <c r="E1139" i="94"/>
  <c r="E1140" i="94"/>
  <c r="E1141" i="94"/>
  <c r="I1141" i="94" s="1"/>
  <c r="K1141" i="94" s="1"/>
  <c r="E1142" i="94"/>
  <c r="E1143" i="94"/>
  <c r="E1144" i="94"/>
  <c r="E1145" i="94"/>
  <c r="I1145" i="94" s="1"/>
  <c r="K1145" i="94" s="1"/>
  <c r="E1146" i="94"/>
  <c r="E1147" i="94"/>
  <c r="E1148" i="94"/>
  <c r="E1149" i="94"/>
  <c r="I1149" i="94" s="1"/>
  <c r="K1149" i="94" s="1"/>
  <c r="E1150" i="94"/>
  <c r="E1151" i="94"/>
  <c r="E1152" i="94"/>
  <c r="E1153" i="94"/>
  <c r="I1153" i="94" s="1"/>
  <c r="K1153" i="94" s="1"/>
  <c r="E1154" i="94"/>
  <c r="E1155" i="94"/>
  <c r="E1156" i="94"/>
  <c r="E1157" i="94"/>
  <c r="I1157" i="94" s="1"/>
  <c r="K1157" i="94" s="1"/>
  <c r="E1158" i="94"/>
  <c r="E1159" i="94"/>
  <c r="E1160" i="94"/>
  <c r="E1161" i="94"/>
  <c r="I1161" i="94" s="1"/>
  <c r="K1161" i="94" s="1"/>
  <c r="E1162" i="94"/>
  <c r="E1163" i="94"/>
  <c r="E1164" i="94"/>
  <c r="E1165" i="94"/>
  <c r="I1165" i="94" s="1"/>
  <c r="K1165" i="94" s="1"/>
  <c r="E1166" i="94"/>
  <c r="E1167" i="94"/>
  <c r="E1168" i="94"/>
  <c r="E1169" i="94"/>
  <c r="I1169" i="94" s="1"/>
  <c r="K1169" i="94" s="1"/>
  <c r="E1170" i="94"/>
  <c r="E1171" i="94"/>
  <c r="E1172" i="94"/>
  <c r="E1173" i="94"/>
  <c r="I1173" i="94" s="1"/>
  <c r="K1173" i="94" s="1"/>
  <c r="E1174" i="94"/>
  <c r="E1175" i="94"/>
  <c r="E1176" i="94"/>
  <c r="E1177" i="94"/>
  <c r="I1177" i="94" s="1"/>
  <c r="K1177" i="94" s="1"/>
  <c r="E1178" i="94"/>
  <c r="E1179" i="94"/>
  <c r="E1180" i="94"/>
  <c r="E1181" i="94"/>
  <c r="I1181" i="94" s="1"/>
  <c r="K1181" i="94" s="1"/>
  <c r="E1182" i="94"/>
  <c r="E1183" i="94"/>
  <c r="E1184" i="94"/>
  <c r="E1185" i="94"/>
  <c r="I1185" i="94" s="1"/>
  <c r="K1185" i="94" s="1"/>
  <c r="E1186" i="94"/>
  <c r="E1187" i="94"/>
  <c r="E1188" i="94"/>
  <c r="E1189" i="94"/>
  <c r="I1189" i="94" s="1"/>
  <c r="K1189" i="94" s="1"/>
  <c r="E1190" i="94"/>
  <c r="E1191" i="94"/>
  <c r="E1192" i="94"/>
  <c r="E1193" i="94"/>
  <c r="I1193" i="94" s="1"/>
  <c r="K1193" i="94" s="1"/>
  <c r="E1194" i="94"/>
  <c r="E1195" i="94"/>
  <c r="E1196" i="94"/>
  <c r="E1197" i="94"/>
  <c r="I1197" i="94" s="1"/>
  <c r="K1197" i="94" s="1"/>
  <c r="E1198" i="94"/>
  <c r="E1199" i="94"/>
  <c r="E1200" i="94"/>
  <c r="E1201" i="94"/>
  <c r="I1201" i="94" s="1"/>
  <c r="K1201" i="94" s="1"/>
  <c r="E1202" i="94"/>
  <c r="E1203" i="94"/>
  <c r="E1204" i="94"/>
  <c r="E1205" i="94"/>
  <c r="I1205" i="94" s="1"/>
  <c r="K1205" i="94" s="1"/>
  <c r="E1206" i="94"/>
  <c r="E1207" i="94"/>
  <c r="E1208" i="94"/>
  <c r="E1209" i="94"/>
  <c r="I1209" i="94" s="1"/>
  <c r="K1209" i="94" s="1"/>
  <c r="E1210" i="94"/>
  <c r="E1211" i="94"/>
  <c r="E1212" i="94"/>
  <c r="E1213" i="94"/>
  <c r="I1213" i="94" s="1"/>
  <c r="K1213" i="94" s="1"/>
  <c r="E1214" i="94"/>
  <c r="E1215" i="94"/>
  <c r="E1216" i="94"/>
  <c r="E1217" i="94"/>
  <c r="I1217" i="94" s="1"/>
  <c r="K1217" i="94" s="1"/>
  <c r="E1218" i="94"/>
  <c r="E1219" i="94"/>
  <c r="E1220" i="94"/>
  <c r="E1221" i="94"/>
  <c r="I1221" i="94" s="1"/>
  <c r="K1221" i="94" s="1"/>
  <c r="E1222" i="94"/>
  <c r="E1223" i="94"/>
  <c r="E1224" i="94"/>
  <c r="E1225" i="94"/>
  <c r="I1225" i="94" s="1"/>
  <c r="K1225" i="94" s="1"/>
  <c r="E1226" i="94"/>
  <c r="E1227" i="94"/>
  <c r="E1228" i="94"/>
  <c r="E1229" i="94"/>
  <c r="I1229" i="94" s="1"/>
  <c r="K1229" i="94" s="1"/>
  <c r="E1230" i="94"/>
  <c r="E1231" i="94"/>
  <c r="E1232" i="94"/>
  <c r="E1233" i="94"/>
  <c r="I1233" i="94" s="1"/>
  <c r="K1233" i="94" s="1"/>
  <c r="E1234" i="94"/>
  <c r="E1235" i="94"/>
  <c r="E1236" i="94"/>
  <c r="E1237" i="94"/>
  <c r="I1237" i="94" s="1"/>
  <c r="K1237" i="94" s="1"/>
  <c r="E1238" i="94"/>
  <c r="E1239" i="94"/>
  <c r="E1240" i="94"/>
  <c r="E1241" i="94"/>
  <c r="I1241" i="94" s="1"/>
  <c r="K1241" i="94" s="1"/>
  <c r="E1242" i="94"/>
  <c r="E1243" i="94"/>
  <c r="E1244" i="94"/>
  <c r="E1245" i="94"/>
  <c r="I1245" i="94" s="1"/>
  <c r="K1245" i="94" s="1"/>
  <c r="E1246" i="94"/>
  <c r="E1247" i="94"/>
  <c r="E1248" i="94"/>
  <c r="E1249" i="94"/>
  <c r="I1249" i="94" s="1"/>
  <c r="K1249" i="94" s="1"/>
  <c r="E1250" i="94"/>
  <c r="E1251" i="94"/>
  <c r="E1252" i="94"/>
  <c r="E1253" i="94"/>
  <c r="I1253" i="94" s="1"/>
  <c r="K1253" i="94" s="1"/>
  <c r="E1254" i="94"/>
  <c r="E1255" i="94"/>
  <c r="E1256" i="94"/>
  <c r="E1257" i="94"/>
  <c r="I1257" i="94" s="1"/>
  <c r="K1257" i="94" s="1"/>
  <c r="E1258" i="94"/>
  <c r="E1259" i="94"/>
  <c r="E1260" i="94"/>
  <c r="E1261" i="94"/>
  <c r="I1261" i="94" s="1"/>
  <c r="K1261" i="94" s="1"/>
  <c r="E1262" i="94"/>
  <c r="E1263" i="94"/>
  <c r="E1264" i="94"/>
  <c r="E1265" i="94"/>
  <c r="I1265" i="94" s="1"/>
  <c r="K1265" i="94" s="1"/>
  <c r="E1266" i="94"/>
  <c r="E1267" i="94"/>
  <c r="E1268" i="94"/>
  <c r="E1269" i="94"/>
  <c r="I1269" i="94" s="1"/>
  <c r="K1269" i="94" s="1"/>
  <c r="E1270" i="94"/>
  <c r="E1271" i="94"/>
  <c r="E1272" i="94"/>
  <c r="E1273" i="94"/>
  <c r="I1273" i="94" s="1"/>
  <c r="K1273" i="94" s="1"/>
  <c r="E1274" i="94"/>
  <c r="E1275" i="94"/>
  <c r="E1276" i="94"/>
  <c r="E1277" i="94"/>
  <c r="I1277" i="94" s="1"/>
  <c r="K1277" i="94" s="1"/>
  <c r="E1278" i="94"/>
  <c r="E1279" i="94"/>
  <c r="E1280" i="94"/>
  <c r="E1281" i="94"/>
  <c r="I1281" i="94" s="1"/>
  <c r="K1281" i="94" s="1"/>
  <c r="E1282" i="94"/>
  <c r="E1283" i="94"/>
  <c r="E1284" i="94"/>
  <c r="E1285" i="94"/>
  <c r="E1286" i="94"/>
  <c r="E1287" i="94"/>
  <c r="E1288" i="94"/>
  <c r="E1289" i="94"/>
  <c r="I1289" i="94" s="1"/>
  <c r="K1289" i="94" s="1"/>
  <c r="E1290" i="94"/>
  <c r="E1291" i="94"/>
  <c r="E1292" i="94"/>
  <c r="E1293" i="94"/>
  <c r="I1293" i="94" s="1"/>
  <c r="K1293" i="94" s="1"/>
  <c r="E1294" i="94"/>
  <c r="E1295" i="94"/>
  <c r="E1296" i="94"/>
  <c r="E1297" i="94"/>
  <c r="I1297" i="94" s="1"/>
  <c r="K1297" i="94" s="1"/>
  <c r="E1298" i="94"/>
  <c r="E1299" i="94"/>
  <c r="E1300" i="94"/>
  <c r="E1301" i="94"/>
  <c r="I1301" i="94" s="1"/>
  <c r="K1301" i="94" s="1"/>
  <c r="E1302" i="94"/>
  <c r="E1303" i="94"/>
  <c r="E1304" i="94"/>
  <c r="E1305" i="94"/>
  <c r="I1305" i="94" s="1"/>
  <c r="K1305" i="94" s="1"/>
  <c r="E1306" i="94"/>
  <c r="E1307" i="94"/>
  <c r="E1308" i="94"/>
  <c r="E1309" i="94"/>
  <c r="I1309" i="94" s="1"/>
  <c r="K1309" i="94" s="1"/>
  <c r="E1310" i="94"/>
  <c r="E1311" i="94"/>
  <c r="E1312" i="94"/>
  <c r="E1313" i="94"/>
  <c r="I1313" i="94" s="1"/>
  <c r="K1313" i="94" s="1"/>
  <c r="E1314" i="94"/>
  <c r="E1315" i="94"/>
  <c r="E1316" i="94"/>
  <c r="E1317" i="94"/>
  <c r="I1317" i="94" s="1"/>
  <c r="K1317" i="94" s="1"/>
  <c r="E1318" i="94"/>
  <c r="E1319" i="94"/>
  <c r="E1320" i="94"/>
  <c r="E1321" i="94"/>
  <c r="I1321" i="94" s="1"/>
  <c r="K1321" i="94" s="1"/>
  <c r="E1322" i="94"/>
  <c r="E1323" i="94"/>
  <c r="E1324" i="94"/>
  <c r="E1325" i="94"/>
  <c r="I1325" i="94" s="1"/>
  <c r="K1325" i="94" s="1"/>
  <c r="E1326" i="94"/>
  <c r="E1327" i="94"/>
  <c r="E1328" i="94"/>
  <c r="E1329" i="94"/>
  <c r="I1329" i="94" s="1"/>
  <c r="K1329" i="94" s="1"/>
  <c r="E1330" i="94"/>
  <c r="E1331" i="94"/>
  <c r="E1332" i="94"/>
  <c r="E1333" i="94"/>
  <c r="I1333" i="94" s="1"/>
  <c r="K1333" i="94" s="1"/>
  <c r="E1334" i="94"/>
  <c r="E1335" i="94"/>
  <c r="E1336" i="94"/>
  <c r="E1337" i="94"/>
  <c r="I1337" i="94" s="1"/>
  <c r="K1337" i="94" s="1"/>
  <c r="E1338" i="94"/>
  <c r="E1339" i="94"/>
  <c r="E1340" i="94"/>
  <c r="E1341" i="94"/>
  <c r="I1341" i="94" s="1"/>
  <c r="K1341" i="94" s="1"/>
  <c r="E1342" i="94"/>
  <c r="E1343" i="94"/>
  <c r="E1344" i="94"/>
  <c r="E1345" i="94"/>
  <c r="I1345" i="94" s="1"/>
  <c r="K1345" i="94" s="1"/>
  <c r="E1346" i="94"/>
  <c r="E1347" i="94"/>
  <c r="E1348" i="94"/>
  <c r="E1349" i="94"/>
  <c r="I1349" i="94" s="1"/>
  <c r="K1349" i="94" s="1"/>
  <c r="E1350" i="94"/>
  <c r="E1351" i="94"/>
  <c r="E1352" i="94"/>
  <c r="E1353" i="94"/>
  <c r="I1353" i="94" s="1"/>
  <c r="K1353" i="94" s="1"/>
  <c r="E1354" i="94"/>
  <c r="E1355" i="94"/>
  <c r="E1356" i="94"/>
  <c r="E1357" i="94"/>
  <c r="I1357" i="94" s="1"/>
  <c r="K1357" i="94" s="1"/>
  <c r="E1358" i="94"/>
  <c r="E1359" i="94"/>
  <c r="E1360" i="94"/>
  <c r="I1360" i="94" s="1"/>
  <c r="K1360" i="94" s="1"/>
  <c r="E1361" i="94"/>
  <c r="I1361" i="94" s="1"/>
  <c r="K1361" i="94" s="1"/>
  <c r="E1362" i="94"/>
  <c r="E1363" i="94"/>
  <c r="E1364" i="94"/>
  <c r="E1365" i="94"/>
  <c r="I1365" i="94" s="1"/>
  <c r="K1365" i="94" s="1"/>
  <c r="E1366" i="94"/>
  <c r="E1367" i="94"/>
  <c r="E1368" i="94"/>
  <c r="E1369" i="94"/>
  <c r="I1369" i="94" s="1"/>
  <c r="K1369" i="94" s="1"/>
  <c r="E1370" i="94"/>
  <c r="E1371" i="94"/>
  <c r="E1372" i="94"/>
  <c r="E1373" i="94"/>
  <c r="I1373" i="94" s="1"/>
  <c r="K1373" i="94" s="1"/>
  <c r="E1374" i="94"/>
  <c r="E1375" i="94"/>
  <c r="E1376" i="94"/>
  <c r="E1377" i="94"/>
  <c r="I1377" i="94" s="1"/>
  <c r="K1377" i="94" s="1"/>
  <c r="E1378" i="94"/>
  <c r="E1379" i="94"/>
  <c r="E1380" i="94"/>
  <c r="E1381" i="94"/>
  <c r="I1381" i="94" s="1"/>
  <c r="K1381" i="94" s="1"/>
  <c r="E1382" i="94"/>
  <c r="E1383" i="94"/>
  <c r="E1384" i="94"/>
  <c r="E1385" i="94"/>
  <c r="I1385" i="94" s="1"/>
  <c r="K1385" i="94" s="1"/>
  <c r="E1386" i="94"/>
  <c r="E1387" i="94"/>
  <c r="E1388" i="94"/>
  <c r="E1389" i="94"/>
  <c r="I1389" i="94" s="1"/>
  <c r="K1389" i="94" s="1"/>
  <c r="E1390" i="94"/>
  <c r="E1391" i="94"/>
  <c r="E1392" i="94"/>
  <c r="I1392" i="94" s="1"/>
  <c r="K1392" i="94" s="1"/>
  <c r="E1393" i="94"/>
  <c r="I1393" i="94" s="1"/>
  <c r="K1393" i="94" s="1"/>
  <c r="E1394" i="94"/>
  <c r="E1395" i="94"/>
  <c r="E1396" i="94"/>
  <c r="E1397" i="94"/>
  <c r="I1397" i="94" s="1"/>
  <c r="K1397" i="94" s="1"/>
  <c r="E1398" i="94"/>
  <c r="E1399" i="94"/>
  <c r="E1400" i="94"/>
  <c r="E1401" i="94"/>
  <c r="I1401" i="94" s="1"/>
  <c r="K1401" i="94" s="1"/>
  <c r="E1402" i="94"/>
  <c r="E1403" i="94"/>
  <c r="E1404" i="94"/>
  <c r="E1405" i="94"/>
  <c r="I1405" i="94" s="1"/>
  <c r="K1405" i="94" s="1"/>
  <c r="E1406" i="94"/>
  <c r="E1407" i="94"/>
  <c r="E1408" i="94"/>
  <c r="E1409" i="94"/>
  <c r="I1409" i="94" s="1"/>
  <c r="K1409" i="94" s="1"/>
  <c r="E1410" i="94"/>
  <c r="E1411" i="94"/>
  <c r="E1412" i="94"/>
  <c r="E1413" i="94"/>
  <c r="I1413" i="94" s="1"/>
  <c r="K1413" i="94" s="1"/>
  <c r="E1414" i="94"/>
  <c r="E1415" i="94"/>
  <c r="E1416" i="94"/>
  <c r="E1417" i="94"/>
  <c r="I1417" i="94" s="1"/>
  <c r="K1417" i="94" s="1"/>
  <c r="E1418" i="94"/>
  <c r="E1419" i="94"/>
  <c r="E1420" i="94"/>
  <c r="E1421" i="94"/>
  <c r="I1421" i="94" s="1"/>
  <c r="K1421" i="94" s="1"/>
  <c r="E1422" i="94"/>
  <c r="E1423" i="94"/>
  <c r="E1424" i="94"/>
  <c r="E1425" i="94"/>
  <c r="I1425" i="94" s="1"/>
  <c r="K1425" i="94" s="1"/>
  <c r="E1426" i="94"/>
  <c r="E1427" i="94"/>
  <c r="E1428" i="94"/>
  <c r="I1428" i="94" s="1"/>
  <c r="E1429" i="94"/>
  <c r="I1429" i="94" s="1"/>
  <c r="K1429" i="94" s="1"/>
  <c r="E1430" i="94"/>
  <c r="E1431" i="94"/>
  <c r="E1432" i="94"/>
  <c r="E1433" i="94"/>
  <c r="I1433" i="94" s="1"/>
  <c r="K1433" i="94" s="1"/>
  <c r="E1434" i="94"/>
  <c r="E1435" i="94"/>
  <c r="E1436" i="94"/>
  <c r="E1437" i="94"/>
  <c r="I1437" i="94" s="1"/>
  <c r="K1437" i="94" s="1"/>
  <c r="E1438" i="94"/>
  <c r="E1439" i="94"/>
  <c r="E1440" i="94"/>
  <c r="I1440" i="94" s="1"/>
  <c r="K1440" i="94" s="1"/>
  <c r="E1441" i="94"/>
  <c r="I1441" i="94" s="1"/>
  <c r="K1441" i="94" s="1"/>
  <c r="E1442" i="94"/>
  <c r="E1443" i="94"/>
  <c r="E1444" i="94"/>
  <c r="I1444" i="94" s="1"/>
  <c r="E1445" i="94"/>
  <c r="I1445" i="94" s="1"/>
  <c r="K1445" i="94" s="1"/>
  <c r="E1446" i="94"/>
  <c r="E1447" i="94"/>
  <c r="E1448" i="94"/>
  <c r="E1449" i="94"/>
  <c r="I1449" i="94" s="1"/>
  <c r="K1449" i="94" s="1"/>
  <c r="E1450" i="94"/>
  <c r="E1451" i="94"/>
  <c r="E1452" i="94"/>
  <c r="E1453" i="94"/>
  <c r="I1453" i="94" s="1"/>
  <c r="K1453" i="94" s="1"/>
  <c r="E1454" i="94"/>
  <c r="E1455" i="94"/>
  <c r="E1456" i="94"/>
  <c r="E1457" i="94"/>
  <c r="I1457" i="94" s="1"/>
  <c r="K1457" i="94" s="1"/>
  <c r="E1458" i="94"/>
  <c r="E1459" i="94"/>
  <c r="E1460" i="94"/>
  <c r="I1460" i="94" s="1"/>
  <c r="E1461" i="94"/>
  <c r="I1461" i="94" s="1"/>
  <c r="K1461" i="94" s="1"/>
  <c r="E1462" i="94"/>
  <c r="E1463" i="94"/>
  <c r="E1464" i="94"/>
  <c r="E1465" i="94"/>
  <c r="I1465" i="94" s="1"/>
  <c r="K1465" i="94" s="1"/>
  <c r="E1466" i="94"/>
  <c r="E1467" i="94"/>
  <c r="E1468" i="94"/>
  <c r="E1469" i="94"/>
  <c r="I1469" i="94" s="1"/>
  <c r="K1469" i="94" s="1"/>
  <c r="E1470" i="94"/>
  <c r="E1471" i="94"/>
  <c r="E1472" i="94"/>
  <c r="I1472" i="94" s="1"/>
  <c r="K1472" i="94" s="1"/>
  <c r="E1473" i="94"/>
  <c r="I1473" i="94" s="1"/>
  <c r="K1473" i="94" s="1"/>
  <c r="E1474" i="94"/>
  <c r="E1475" i="94"/>
  <c r="E1476" i="94"/>
  <c r="I1476" i="94" s="1"/>
  <c r="E1477" i="94"/>
  <c r="I1477" i="94" s="1"/>
  <c r="K1477" i="94" s="1"/>
  <c r="E1478" i="94"/>
  <c r="E1479" i="94"/>
  <c r="E1480" i="94"/>
  <c r="E1481" i="94"/>
  <c r="I1481" i="94" s="1"/>
  <c r="K1481" i="94" s="1"/>
  <c r="E1482" i="94"/>
  <c r="E1483" i="94"/>
  <c r="E1484" i="94"/>
  <c r="E1485" i="94"/>
  <c r="I1485" i="94" s="1"/>
  <c r="K1485" i="94" s="1"/>
  <c r="E1486" i="94"/>
  <c r="E1487" i="94"/>
  <c r="E1488" i="94"/>
  <c r="E1489" i="94"/>
  <c r="I1489" i="94" s="1"/>
  <c r="K1489" i="94" s="1"/>
  <c r="E1490" i="94"/>
  <c r="E1491" i="94"/>
  <c r="E1492" i="94"/>
  <c r="I1492" i="94" s="1"/>
  <c r="K1492" i="94" s="1"/>
  <c r="E1493" i="94"/>
  <c r="I1493" i="94" s="1"/>
  <c r="K1493" i="94" s="1"/>
  <c r="E1494" i="94"/>
  <c r="E1495" i="94"/>
  <c r="E1496" i="94"/>
  <c r="I1496" i="94" s="1"/>
  <c r="E1497" i="94"/>
  <c r="I1497" i="94" s="1"/>
  <c r="K1497" i="94" s="1"/>
  <c r="E1498" i="94"/>
  <c r="E1499" i="94"/>
  <c r="E1500" i="94"/>
  <c r="E1501" i="94"/>
  <c r="I1501" i="94" s="1"/>
  <c r="K1501" i="94" s="1"/>
  <c r="E1502" i="94"/>
  <c r="E1503" i="94"/>
  <c r="E1504" i="94"/>
  <c r="I1504" i="94" s="1"/>
  <c r="K1504" i="94" s="1"/>
  <c r="E1505" i="94"/>
  <c r="I1505" i="94" s="1"/>
  <c r="K1505" i="94" s="1"/>
  <c r="E1506" i="94"/>
  <c r="E1507" i="94"/>
  <c r="E1508" i="94"/>
  <c r="E1509" i="94"/>
  <c r="I1509" i="94" s="1"/>
  <c r="K1509" i="94" s="1"/>
  <c r="E1510" i="94"/>
  <c r="E1511" i="94"/>
  <c r="E1512" i="94"/>
  <c r="E1513" i="94"/>
  <c r="I1513" i="94" s="1"/>
  <c r="K1513" i="94" s="1"/>
  <c r="E1514" i="94"/>
  <c r="E1515" i="94"/>
  <c r="E1516" i="94"/>
  <c r="E1517" i="94"/>
  <c r="I1517" i="94" s="1"/>
  <c r="K1517" i="94" s="1"/>
  <c r="E1518" i="94"/>
  <c r="E1519" i="94"/>
  <c r="E1520" i="94"/>
  <c r="I1520" i="94" s="1"/>
  <c r="K1520" i="94" s="1"/>
  <c r="E1521" i="94"/>
  <c r="I1521" i="94" s="1"/>
  <c r="K1521" i="94" s="1"/>
  <c r="E1522" i="94"/>
  <c r="E1523" i="94"/>
  <c r="E1524" i="94"/>
  <c r="E1525" i="94"/>
  <c r="I1525" i="94" s="1"/>
  <c r="K1525" i="94" s="1"/>
  <c r="E1526" i="94"/>
  <c r="E1527" i="94"/>
  <c r="E1528" i="94"/>
  <c r="E1529" i="94"/>
  <c r="I1529" i="94" s="1"/>
  <c r="K1529" i="94" s="1"/>
  <c r="E1530" i="94"/>
  <c r="E1531" i="94"/>
  <c r="E1532" i="94"/>
  <c r="E1533" i="94"/>
  <c r="I1533" i="94" s="1"/>
  <c r="K1533" i="94" s="1"/>
  <c r="E1534" i="94"/>
  <c r="E1535" i="94"/>
  <c r="E1536" i="94"/>
  <c r="I1536" i="94" s="1"/>
  <c r="K1536" i="94" s="1"/>
  <c r="E1537" i="94"/>
  <c r="I1537" i="94" s="1"/>
  <c r="K1537" i="94" s="1"/>
  <c r="E1538" i="94"/>
  <c r="E1539" i="94"/>
  <c r="E1540" i="94"/>
  <c r="E1541" i="94"/>
  <c r="I1541" i="94" s="1"/>
  <c r="K1541" i="94" s="1"/>
  <c r="E1542" i="94"/>
  <c r="E1543" i="94"/>
  <c r="E1544" i="94"/>
  <c r="E1545" i="94"/>
  <c r="I1545" i="94" s="1"/>
  <c r="K1545" i="94" s="1"/>
  <c r="E1546" i="94"/>
  <c r="E1547" i="94"/>
  <c r="E1548" i="94"/>
  <c r="E1549" i="94"/>
  <c r="I1549" i="94" s="1"/>
  <c r="K1549" i="94" s="1"/>
  <c r="E1550" i="94"/>
  <c r="E1551" i="94"/>
  <c r="E1552" i="94"/>
  <c r="I1552" i="94" s="1"/>
  <c r="K1552" i="94" s="1"/>
  <c r="E1553" i="94"/>
  <c r="I1553" i="94" s="1"/>
  <c r="K1553" i="94" s="1"/>
  <c r="E1554" i="94"/>
  <c r="E1555" i="94"/>
  <c r="E1556" i="94"/>
  <c r="E1557" i="94"/>
  <c r="I1557" i="94" s="1"/>
  <c r="K1557" i="94" s="1"/>
  <c r="E1558" i="94"/>
  <c r="E1559" i="94"/>
  <c r="E1560" i="94"/>
  <c r="E1561" i="94"/>
  <c r="I1561" i="94" s="1"/>
  <c r="K1561" i="94" s="1"/>
  <c r="E1562" i="94"/>
  <c r="E1563" i="94"/>
  <c r="E1564" i="94"/>
  <c r="E1565" i="94"/>
  <c r="I1565" i="94" s="1"/>
  <c r="K1565" i="94" s="1"/>
  <c r="E1566" i="94"/>
  <c r="E1567" i="94"/>
  <c r="E1568" i="94"/>
  <c r="I1568" i="94" s="1"/>
  <c r="K1568" i="94" s="1"/>
  <c r="E1569" i="94"/>
  <c r="I1569" i="94" s="1"/>
  <c r="K1569" i="94" s="1"/>
  <c r="E1570" i="94"/>
  <c r="E1571" i="94"/>
  <c r="E1572" i="94"/>
  <c r="E1573" i="94"/>
  <c r="I1573" i="94" s="1"/>
  <c r="K1573" i="94" s="1"/>
  <c r="E1574" i="94"/>
  <c r="E1575" i="94"/>
  <c r="E1576" i="94"/>
  <c r="E1577" i="94"/>
  <c r="I1577" i="94" s="1"/>
  <c r="K1577" i="94" s="1"/>
  <c r="E1578" i="94"/>
  <c r="E1579" i="94"/>
  <c r="E1580" i="94"/>
  <c r="E1581" i="94"/>
  <c r="I1581" i="94" s="1"/>
  <c r="K1581" i="94" s="1"/>
  <c r="E1582" i="94"/>
  <c r="E1583" i="94"/>
  <c r="E1584" i="94"/>
  <c r="I1584" i="94" s="1"/>
  <c r="K1584" i="94" s="1"/>
  <c r="E1585" i="94"/>
  <c r="I1585" i="94" s="1"/>
  <c r="K1585" i="94" s="1"/>
  <c r="E1586" i="94"/>
  <c r="E1587" i="94"/>
  <c r="E1588" i="94"/>
  <c r="E1589" i="94"/>
  <c r="I1589" i="94" s="1"/>
  <c r="K1589" i="94" s="1"/>
  <c r="E1590" i="94"/>
  <c r="E1591" i="94"/>
  <c r="E1592" i="94"/>
  <c r="E1593" i="94"/>
  <c r="I1593" i="94" s="1"/>
  <c r="K1593" i="94" s="1"/>
  <c r="E1594" i="94"/>
  <c r="E1595" i="94"/>
  <c r="E1596" i="94"/>
  <c r="E1597" i="94"/>
  <c r="I1597" i="94" s="1"/>
  <c r="K1597" i="94" s="1"/>
  <c r="E1598" i="94"/>
  <c r="E1599" i="94"/>
  <c r="E1600" i="94"/>
  <c r="I1600" i="94" s="1"/>
  <c r="K1600" i="94" s="1"/>
  <c r="E1601" i="94"/>
  <c r="I1601" i="94" s="1"/>
  <c r="K1601" i="94" s="1"/>
  <c r="E1602" i="94"/>
  <c r="E1603" i="94"/>
  <c r="E1604" i="94"/>
  <c r="E1605" i="94"/>
  <c r="I1605" i="94" s="1"/>
  <c r="K1605" i="94" s="1"/>
  <c r="E1606" i="94"/>
  <c r="E1607" i="94"/>
  <c r="E1608" i="94"/>
  <c r="E1609" i="94"/>
  <c r="I1609" i="94" s="1"/>
  <c r="K1609" i="94" s="1"/>
  <c r="E1610" i="94"/>
  <c r="E1611" i="94"/>
  <c r="E1612" i="94"/>
  <c r="E1613" i="94"/>
  <c r="I1613" i="94" s="1"/>
  <c r="K1613" i="94" s="1"/>
  <c r="E1614" i="94"/>
  <c r="E1615" i="94"/>
  <c r="E1616" i="94"/>
  <c r="I1616" i="94" s="1"/>
  <c r="K1616" i="94" s="1"/>
  <c r="E1617" i="94"/>
  <c r="I1617" i="94" s="1"/>
  <c r="K1617" i="94" s="1"/>
  <c r="E1618" i="94"/>
  <c r="E1619" i="94"/>
  <c r="E1620" i="94"/>
  <c r="E1621" i="94"/>
  <c r="I1621" i="94" s="1"/>
  <c r="K1621" i="94" s="1"/>
  <c r="E1622" i="94"/>
  <c r="E1623" i="94"/>
  <c r="E1624" i="94"/>
  <c r="E1625" i="94"/>
  <c r="I1625" i="94" s="1"/>
  <c r="K1625" i="94" s="1"/>
  <c r="E1626" i="94"/>
  <c r="E1627" i="94"/>
  <c r="E1628" i="94"/>
  <c r="E1629" i="94"/>
  <c r="I1629" i="94" s="1"/>
  <c r="K1629" i="94" s="1"/>
  <c r="E1630" i="94"/>
  <c r="E1631" i="94"/>
  <c r="E1632" i="94"/>
  <c r="I1632" i="94" s="1"/>
  <c r="K1632" i="94" s="1"/>
  <c r="E1633" i="94"/>
  <c r="I1633" i="94" s="1"/>
  <c r="K1633" i="94" s="1"/>
  <c r="E1634" i="94"/>
  <c r="E1635" i="94"/>
  <c r="E1636" i="94"/>
  <c r="E1637" i="94"/>
  <c r="I1637" i="94" s="1"/>
  <c r="K1637" i="94" s="1"/>
  <c r="E1638" i="94"/>
  <c r="E1639" i="94"/>
  <c r="E1640" i="94"/>
  <c r="E1641" i="94"/>
  <c r="I1641" i="94" s="1"/>
  <c r="K1641" i="94" s="1"/>
  <c r="E1642" i="94"/>
  <c r="E1643" i="94"/>
  <c r="E1644" i="94"/>
  <c r="E1645" i="94"/>
  <c r="I1645" i="94" s="1"/>
  <c r="K1645" i="94" s="1"/>
  <c r="E1646" i="94"/>
  <c r="E1647" i="94"/>
  <c r="E1648" i="94"/>
  <c r="I1648" i="94" s="1"/>
  <c r="K1648" i="94" s="1"/>
  <c r="E1649" i="94"/>
  <c r="I1649" i="94" s="1"/>
  <c r="K1649" i="94" s="1"/>
  <c r="E1650" i="94"/>
  <c r="E1651" i="94"/>
  <c r="E1652" i="94"/>
  <c r="E1653" i="94"/>
  <c r="I1653" i="94" s="1"/>
  <c r="K1653" i="94" s="1"/>
  <c r="E1654" i="94"/>
  <c r="E1655" i="94"/>
  <c r="E1656" i="94"/>
  <c r="E1657" i="94"/>
  <c r="E1658" i="94"/>
  <c r="E1659" i="94"/>
  <c r="E1660" i="94"/>
  <c r="E1661" i="94"/>
  <c r="I1661" i="94" s="1"/>
  <c r="K1661" i="94" s="1"/>
  <c r="E1662" i="94"/>
  <c r="E1663" i="94"/>
  <c r="E1664" i="94"/>
  <c r="I1664" i="94" s="1"/>
  <c r="K1664" i="94" s="1"/>
  <c r="E1665" i="94"/>
  <c r="I1665" i="94" s="1"/>
  <c r="K1665" i="94" s="1"/>
  <c r="E1666" i="94"/>
  <c r="E1667" i="94"/>
  <c r="E1668" i="94"/>
  <c r="E1669" i="94"/>
  <c r="I1669" i="94" s="1"/>
  <c r="K1669" i="94" s="1"/>
  <c r="E1670" i="94"/>
  <c r="E1671" i="94"/>
  <c r="E1672" i="94"/>
  <c r="E1673" i="94"/>
  <c r="I1673" i="94" s="1"/>
  <c r="K1673" i="94" s="1"/>
  <c r="E1674" i="94"/>
  <c r="E1675" i="94"/>
  <c r="E1676" i="94"/>
  <c r="E1677" i="94"/>
  <c r="I1677" i="94" s="1"/>
  <c r="K1677" i="94" s="1"/>
  <c r="E1678" i="94"/>
  <c r="E1679" i="94"/>
  <c r="E1680" i="94"/>
  <c r="I1680" i="94" s="1"/>
  <c r="K1680" i="94" s="1"/>
  <c r="E1681" i="94"/>
  <c r="I1681" i="94" s="1"/>
  <c r="K1681" i="94" s="1"/>
  <c r="E1682" i="94"/>
  <c r="E1683" i="94"/>
  <c r="E1684" i="94"/>
  <c r="E1685" i="94"/>
  <c r="I1685" i="94" s="1"/>
  <c r="K1685" i="94" s="1"/>
  <c r="E1686" i="94"/>
  <c r="E1687" i="94"/>
  <c r="E1688" i="94"/>
  <c r="E1689" i="94"/>
  <c r="I1689" i="94" s="1"/>
  <c r="K1689" i="94" s="1"/>
  <c r="E1690" i="94"/>
  <c r="E1691" i="94"/>
  <c r="E1692" i="94"/>
  <c r="E1693" i="94"/>
  <c r="I1693" i="94" s="1"/>
  <c r="K1693" i="94" s="1"/>
  <c r="E1694" i="94"/>
  <c r="E1695" i="94"/>
  <c r="E1696" i="94"/>
  <c r="I1696" i="94" s="1"/>
  <c r="K1696" i="94" s="1"/>
  <c r="E1697" i="94"/>
  <c r="I1697" i="94" s="1"/>
  <c r="K1697" i="94" s="1"/>
  <c r="E1698" i="94"/>
  <c r="E1699" i="94"/>
  <c r="E1700" i="94"/>
  <c r="E1701" i="94"/>
  <c r="I1701" i="94" s="1"/>
  <c r="K1701" i="94" s="1"/>
  <c r="E1702" i="94"/>
  <c r="E1703" i="94"/>
  <c r="E1704" i="94"/>
  <c r="E1705" i="94"/>
  <c r="I1705" i="94" s="1"/>
  <c r="K1705" i="94" s="1"/>
  <c r="E1706" i="94"/>
  <c r="E1707" i="94"/>
  <c r="E1708" i="94"/>
  <c r="E1709" i="94"/>
  <c r="I1709" i="94" s="1"/>
  <c r="K1709" i="94" s="1"/>
  <c r="E1710" i="94"/>
  <c r="E1711" i="94"/>
  <c r="E1712" i="94"/>
  <c r="I1712" i="94" s="1"/>
  <c r="K1712" i="94" s="1"/>
  <c r="E1713" i="94"/>
  <c r="E1714" i="94"/>
  <c r="E1715" i="94"/>
  <c r="E1716" i="94"/>
  <c r="E1717" i="94"/>
  <c r="I1717" i="94" s="1"/>
  <c r="K1717" i="94" s="1"/>
  <c r="E1718" i="94"/>
  <c r="E1719" i="94"/>
  <c r="E1720" i="94"/>
  <c r="E1721" i="94"/>
  <c r="I1721" i="94" s="1"/>
  <c r="K1721" i="94" s="1"/>
  <c r="E1722" i="94"/>
  <c r="E1723" i="94"/>
  <c r="E1724" i="94"/>
  <c r="E1725" i="94"/>
  <c r="I1725" i="94" s="1"/>
  <c r="K1725" i="94" s="1"/>
  <c r="E1726" i="94"/>
  <c r="E1727" i="94"/>
  <c r="E1728" i="94"/>
  <c r="I1728" i="94" s="1"/>
  <c r="K1728" i="94" s="1"/>
  <c r="E1729" i="94"/>
  <c r="I1729" i="94" s="1"/>
  <c r="K1729" i="94" s="1"/>
  <c r="E1730" i="94"/>
  <c r="E1731" i="94"/>
  <c r="E1732" i="94"/>
  <c r="E1733" i="94"/>
  <c r="I1733" i="94" s="1"/>
  <c r="K1733" i="94" s="1"/>
  <c r="E1734" i="94"/>
  <c r="E1735" i="94"/>
  <c r="E1736" i="94"/>
  <c r="E1737" i="94"/>
  <c r="I1737" i="94" s="1"/>
  <c r="K1737" i="94" s="1"/>
  <c r="E1738" i="94"/>
  <c r="E1739" i="94"/>
  <c r="E1740" i="94"/>
  <c r="E1741" i="94"/>
  <c r="I1741" i="94" s="1"/>
  <c r="K1741" i="94" s="1"/>
  <c r="E1742" i="94"/>
  <c r="E1743" i="94"/>
  <c r="E1744" i="94"/>
  <c r="I1744" i="94" s="1"/>
  <c r="K1744" i="94" s="1"/>
  <c r="E1745" i="94"/>
  <c r="I1745" i="94" s="1"/>
  <c r="K1745" i="94" s="1"/>
  <c r="E1746" i="94"/>
  <c r="E1747" i="94"/>
  <c r="E1748" i="94"/>
  <c r="E1749" i="94"/>
  <c r="I1749" i="94" s="1"/>
  <c r="K1749" i="94" s="1"/>
  <c r="E1750" i="94"/>
  <c r="E1751" i="94"/>
  <c r="E1752" i="94"/>
  <c r="E1753" i="94"/>
  <c r="I1753" i="94" s="1"/>
  <c r="K1753" i="94" s="1"/>
  <c r="E1754" i="94"/>
  <c r="E1755" i="94"/>
  <c r="E1756" i="94"/>
  <c r="E1757" i="94"/>
  <c r="I1757" i="94" s="1"/>
  <c r="K1757" i="94" s="1"/>
  <c r="E1758" i="94"/>
  <c r="E1759" i="94"/>
  <c r="E1760" i="94"/>
  <c r="I1760" i="94" s="1"/>
  <c r="K1760" i="94" s="1"/>
  <c r="E1761" i="94"/>
  <c r="I1761" i="94" s="1"/>
  <c r="K1761" i="94" s="1"/>
  <c r="E1762" i="94"/>
  <c r="E1763" i="94"/>
  <c r="E1764" i="94"/>
  <c r="E1765" i="94"/>
  <c r="I1765" i="94" s="1"/>
  <c r="K1765" i="94" s="1"/>
  <c r="E1766" i="94"/>
  <c r="E1767" i="94"/>
  <c r="E1768" i="94"/>
  <c r="E1769" i="94"/>
  <c r="I1769" i="94" s="1"/>
  <c r="K1769" i="94" s="1"/>
  <c r="E1770" i="94"/>
  <c r="E1771" i="94"/>
  <c r="E1772" i="94"/>
  <c r="E1773" i="94"/>
  <c r="I1773" i="94" s="1"/>
  <c r="K1773" i="94" s="1"/>
  <c r="E1774" i="94"/>
  <c r="E1775" i="94"/>
  <c r="E1776" i="94"/>
  <c r="I1776" i="94" s="1"/>
  <c r="K1776" i="94" s="1"/>
  <c r="E1777" i="94"/>
  <c r="I1777" i="94" s="1"/>
  <c r="K1777" i="94" s="1"/>
  <c r="E1778" i="94"/>
  <c r="E1779" i="94"/>
  <c r="E1780" i="94"/>
  <c r="E1781" i="94"/>
  <c r="I1781" i="94" s="1"/>
  <c r="K1781" i="94" s="1"/>
  <c r="E1782" i="94"/>
  <c r="E1783" i="94"/>
  <c r="E1784" i="94"/>
  <c r="E1785" i="94"/>
  <c r="I1785" i="94" s="1"/>
  <c r="K1785" i="94" s="1"/>
  <c r="E1786" i="94"/>
  <c r="E1787" i="94"/>
  <c r="E1788" i="94"/>
  <c r="E1789" i="94"/>
  <c r="I1789" i="94" s="1"/>
  <c r="K1789" i="94" s="1"/>
  <c r="E1790" i="94"/>
  <c r="I1790" i="94" s="1"/>
  <c r="K1790" i="94" s="1"/>
  <c r="E1791" i="94"/>
  <c r="E1792" i="94"/>
  <c r="I1792" i="94" s="1"/>
  <c r="K1792" i="94" s="1"/>
  <c r="E1793" i="94"/>
  <c r="I1793" i="94" s="1"/>
  <c r="K1793" i="94" s="1"/>
  <c r="E1794" i="94"/>
  <c r="E1795" i="94"/>
  <c r="E1796" i="94"/>
  <c r="E1797" i="94"/>
  <c r="I1797" i="94" s="1"/>
  <c r="K1797" i="94" s="1"/>
  <c r="E1798" i="94"/>
  <c r="E1799" i="94"/>
  <c r="E1800" i="94"/>
  <c r="E1801" i="94"/>
  <c r="I1801" i="94" s="1"/>
  <c r="K1801" i="94" s="1"/>
  <c r="E1802" i="94"/>
  <c r="E1803" i="94"/>
  <c r="E1804" i="94"/>
  <c r="E1805" i="94"/>
  <c r="I1805" i="94" s="1"/>
  <c r="K1805" i="94" s="1"/>
  <c r="E1806" i="94"/>
  <c r="E1807" i="94"/>
  <c r="E1808" i="94"/>
  <c r="E1809" i="94"/>
  <c r="I1809" i="94" s="1"/>
  <c r="K1809" i="94" s="1"/>
  <c r="E1810" i="94"/>
  <c r="I1810" i="94" s="1"/>
  <c r="K1810" i="94" s="1"/>
  <c r="E1811" i="94"/>
  <c r="E1812" i="94"/>
  <c r="I1812" i="94" s="1"/>
  <c r="K1812" i="94" s="1"/>
  <c r="E1813" i="94"/>
  <c r="I1813" i="94" s="1"/>
  <c r="K1813" i="94" s="1"/>
  <c r="E1814" i="94"/>
  <c r="E1815" i="94"/>
  <c r="E1816" i="94"/>
  <c r="E1817" i="94"/>
  <c r="I1817" i="94" s="1"/>
  <c r="K1817" i="94" s="1"/>
  <c r="E1818" i="94"/>
  <c r="I1818" i="94" s="1"/>
  <c r="K1818" i="94" s="1"/>
  <c r="E1819" i="94"/>
  <c r="E1820" i="94"/>
  <c r="I1820" i="94" s="1"/>
  <c r="K1820" i="94" s="1"/>
  <c r="E1821" i="94"/>
  <c r="I1821" i="94" s="1"/>
  <c r="K1821" i="94" s="1"/>
  <c r="E1822" i="94"/>
  <c r="I1822" i="94" s="1"/>
  <c r="K1822" i="94" s="1"/>
  <c r="E1823" i="94"/>
  <c r="E1824" i="94"/>
  <c r="I1824" i="94" s="1"/>
  <c r="K1824" i="94" s="1"/>
  <c r="E1825" i="94"/>
  <c r="I1825" i="94" s="1"/>
  <c r="K1825" i="94" s="1"/>
  <c r="E1826" i="94"/>
  <c r="I1826" i="94" s="1"/>
  <c r="K1826" i="94" s="1"/>
  <c r="E1827" i="94"/>
  <c r="E1828" i="94"/>
  <c r="I1828" i="94" s="1"/>
  <c r="E1829" i="94"/>
  <c r="I1829" i="94" s="1"/>
  <c r="K1829" i="94" s="1"/>
  <c r="E1830" i="94"/>
  <c r="I1830" i="94" s="1"/>
  <c r="K1830" i="94" s="1"/>
  <c r="E1831" i="94"/>
  <c r="E1832" i="94"/>
  <c r="I1832" i="94" s="1"/>
  <c r="K1832" i="94" s="1"/>
  <c r="E1833" i="94"/>
  <c r="I1833" i="94" s="1"/>
  <c r="K1833" i="94" s="1"/>
  <c r="E1834" i="94"/>
  <c r="E1835" i="94"/>
  <c r="E1836" i="94"/>
  <c r="I1836" i="94" s="1"/>
  <c r="K1836" i="94" s="1"/>
  <c r="E1837" i="94"/>
  <c r="I1837" i="94" s="1"/>
  <c r="K1837" i="94" s="1"/>
  <c r="E1838" i="94"/>
  <c r="E1839" i="94"/>
  <c r="E1840" i="94"/>
  <c r="I1840" i="94" s="1"/>
  <c r="K1840" i="94" s="1"/>
  <c r="E1841" i="94"/>
  <c r="I1841" i="94" s="1"/>
  <c r="K1841" i="94" s="1"/>
  <c r="E1842" i="94"/>
  <c r="I1842" i="94" s="1"/>
  <c r="K1842" i="94" s="1"/>
  <c r="E1843" i="94"/>
  <c r="E1844" i="94"/>
  <c r="I1844" i="94" s="1"/>
  <c r="E1845" i="94"/>
  <c r="I1845" i="94" s="1"/>
  <c r="K1845" i="94" s="1"/>
  <c r="E1846" i="94"/>
  <c r="E1847" i="94"/>
  <c r="E1848" i="94"/>
  <c r="I1848" i="94" s="1"/>
  <c r="K1848" i="94" s="1"/>
  <c r="E1849" i="94"/>
  <c r="I1849" i="94" s="1"/>
  <c r="K1849" i="94" s="1"/>
  <c r="E1850" i="94"/>
  <c r="E1851" i="94"/>
  <c r="E1852" i="94"/>
  <c r="E1853" i="94"/>
  <c r="I1853" i="94" s="1"/>
  <c r="K1853" i="94" s="1"/>
  <c r="E1854" i="94"/>
  <c r="E1855" i="94"/>
  <c r="E1856" i="94"/>
  <c r="I1856" i="94" s="1"/>
  <c r="K1856" i="94" s="1"/>
  <c r="E1857" i="94"/>
  <c r="I1857" i="94" s="1"/>
  <c r="K1857" i="94" s="1"/>
  <c r="E1858" i="94"/>
  <c r="I1858" i="94" s="1"/>
  <c r="K1858" i="94" s="1"/>
  <c r="E1859" i="94"/>
  <c r="E1860" i="94"/>
  <c r="I1860" i="94" s="1"/>
  <c r="K1860" i="94" s="1"/>
  <c r="E1861" i="94"/>
  <c r="I1861" i="94" s="1"/>
  <c r="K1861" i="94" s="1"/>
  <c r="E1862" i="94"/>
  <c r="I1862" i="94" s="1"/>
  <c r="E1863" i="94"/>
  <c r="E1864" i="94"/>
  <c r="I1864" i="94" s="1"/>
  <c r="K1864" i="94" s="1"/>
  <c r="E1865" i="94"/>
  <c r="I1865" i="94" s="1"/>
  <c r="K1865" i="94" s="1"/>
  <c r="E1866" i="94"/>
  <c r="I1866" i="94" s="1"/>
  <c r="K1866" i="94" s="1"/>
  <c r="E1867" i="94"/>
  <c r="E1868" i="94"/>
  <c r="E1869" i="94"/>
  <c r="I1869" i="94" s="1"/>
  <c r="K1869" i="94" s="1"/>
  <c r="E1870" i="94"/>
  <c r="I1870" i="94" s="1"/>
  <c r="K1870" i="94" s="1"/>
  <c r="E1871" i="94"/>
  <c r="E1872" i="94"/>
  <c r="I1872" i="94" s="1"/>
  <c r="K1872" i="94" s="1"/>
  <c r="E1873" i="94"/>
  <c r="I1873" i="94" s="1"/>
  <c r="K1873" i="94" s="1"/>
  <c r="E1874" i="94"/>
  <c r="I1874" i="94" s="1"/>
  <c r="K1874" i="94" s="1"/>
  <c r="E1875" i="94"/>
  <c r="E1876" i="94"/>
  <c r="I1876" i="94" s="1"/>
  <c r="K1876" i="94" s="1"/>
  <c r="E1877" i="94"/>
  <c r="I1877" i="94" s="1"/>
  <c r="K1877" i="94" s="1"/>
  <c r="E1878" i="94"/>
  <c r="I1878" i="94" s="1"/>
  <c r="K1878" i="94" s="1"/>
  <c r="E1879" i="94"/>
  <c r="E1880" i="94"/>
  <c r="E1881" i="94"/>
  <c r="I1881" i="94" s="1"/>
  <c r="K1881" i="94" s="1"/>
  <c r="E1882" i="94"/>
  <c r="E1883" i="94"/>
  <c r="E1884" i="94"/>
  <c r="I1884" i="94" s="1"/>
  <c r="K1884" i="94" s="1"/>
  <c r="E1885" i="94"/>
  <c r="I1885" i="94" s="1"/>
  <c r="K1885" i="94" s="1"/>
  <c r="E1886" i="94"/>
  <c r="E1887" i="94"/>
  <c r="E1888" i="94"/>
  <c r="E1889" i="94"/>
  <c r="I1889" i="94" s="1"/>
  <c r="L1889" i="94" s="1"/>
  <c r="E1890" i="94"/>
  <c r="I1890" i="94" s="1"/>
  <c r="L1890" i="94" s="1"/>
  <c r="E1891" i="94"/>
  <c r="E1892" i="94"/>
  <c r="I1892" i="94" s="1"/>
  <c r="K1892" i="94" s="1"/>
  <c r="E1893" i="94"/>
  <c r="I1893" i="94" s="1"/>
  <c r="K1893" i="94" s="1"/>
  <c r="E1894" i="94"/>
  <c r="I1894" i="94" s="1"/>
  <c r="E1895" i="94"/>
  <c r="E1896" i="94"/>
  <c r="I1896" i="94" s="1"/>
  <c r="K1896" i="94" s="1"/>
  <c r="E1897" i="94"/>
  <c r="I1897" i="94" s="1"/>
  <c r="K1897" i="94" s="1"/>
  <c r="E1898" i="94"/>
  <c r="E1899" i="94"/>
  <c r="E1900" i="94"/>
  <c r="I1900" i="94" s="1"/>
  <c r="K1900" i="94" s="1"/>
  <c r="E1901" i="94"/>
  <c r="I1901" i="94" s="1"/>
  <c r="K1901" i="94" s="1"/>
  <c r="E1902" i="94"/>
  <c r="E1903" i="94"/>
  <c r="E1904" i="94"/>
  <c r="E1905" i="94"/>
  <c r="I1905" i="94" s="1"/>
  <c r="K1905" i="94" s="1"/>
  <c r="E1906" i="94"/>
  <c r="I1906" i="94" s="1"/>
  <c r="K1906" i="94" s="1"/>
  <c r="E1907" i="94"/>
  <c r="E1908" i="94"/>
  <c r="I1908" i="94" s="1"/>
  <c r="K1908" i="94" s="1"/>
  <c r="E1909" i="94"/>
  <c r="I1909" i="94" s="1"/>
  <c r="K1909" i="94" s="1"/>
  <c r="E1910" i="94"/>
  <c r="I1910" i="94" s="1"/>
  <c r="E1911" i="94"/>
  <c r="E1912" i="94"/>
  <c r="I1912" i="94" s="1"/>
  <c r="K1912" i="94" s="1"/>
  <c r="E1913" i="94"/>
  <c r="I1913" i="94" s="1"/>
  <c r="K1913" i="94" s="1"/>
  <c r="E1914" i="94"/>
  <c r="E1915" i="94"/>
  <c r="E1916" i="94"/>
  <c r="E1917" i="94"/>
  <c r="I1917" i="94" s="1"/>
  <c r="K1917" i="94" s="1"/>
  <c r="E1918" i="94"/>
  <c r="E1919" i="94"/>
  <c r="E1920" i="94"/>
  <c r="I1920" i="94" s="1"/>
  <c r="K1920" i="94" s="1"/>
  <c r="E1921" i="94"/>
  <c r="I1921" i="94" s="1"/>
  <c r="K1921" i="94" s="1"/>
  <c r="E1922" i="94"/>
  <c r="I1922" i="94" s="1"/>
  <c r="K1922" i="94" s="1"/>
  <c r="E1923" i="94"/>
  <c r="E1924" i="94"/>
  <c r="I1924" i="94" s="1"/>
  <c r="K1924" i="94" s="1"/>
  <c r="E1925" i="94"/>
  <c r="I1925" i="94" s="1"/>
  <c r="K1925" i="94" s="1"/>
  <c r="E1926" i="94"/>
  <c r="I1926" i="94" s="1"/>
  <c r="E1927" i="94"/>
  <c r="E1928" i="94"/>
  <c r="I1928" i="94" s="1"/>
  <c r="K1928" i="94" s="1"/>
  <c r="E1929" i="94"/>
  <c r="I1929" i="94" s="1"/>
  <c r="K1929" i="94" s="1"/>
  <c r="E1930" i="94"/>
  <c r="I1930" i="94" s="1"/>
  <c r="K1930" i="94" s="1"/>
  <c r="E1931" i="94"/>
  <c r="E1932" i="94"/>
  <c r="I1932" i="94" s="1"/>
  <c r="K1932" i="94" s="1"/>
  <c r="E1933" i="94"/>
  <c r="I1933" i="94" s="1"/>
  <c r="K1933" i="94" s="1"/>
  <c r="E1934" i="94"/>
  <c r="I1934" i="94" s="1"/>
  <c r="K1934" i="94" s="1"/>
  <c r="E1935" i="94"/>
  <c r="E1936" i="94"/>
  <c r="I1936" i="94" s="1"/>
  <c r="K1936" i="94" s="1"/>
  <c r="E1937" i="94"/>
  <c r="I1937" i="94" s="1"/>
  <c r="K1937" i="94" s="1"/>
  <c r="E1938" i="94"/>
  <c r="I1938" i="94" s="1"/>
  <c r="K1938" i="94" s="1"/>
  <c r="E1939" i="94"/>
  <c r="E1940" i="94"/>
  <c r="I1940" i="94" s="1"/>
  <c r="K1940" i="94" s="1"/>
  <c r="E1941" i="94"/>
  <c r="I1941" i="94" s="1"/>
  <c r="K1941" i="94" s="1"/>
  <c r="E1942" i="94"/>
  <c r="I1942" i="94" s="1"/>
  <c r="K1942" i="94" s="1"/>
  <c r="E1943" i="94"/>
  <c r="E1944" i="94"/>
  <c r="E1945" i="94"/>
  <c r="I1945" i="94" s="1"/>
  <c r="K1945" i="94" s="1"/>
  <c r="E1946" i="94"/>
  <c r="E1947" i="94"/>
  <c r="E1948" i="94"/>
  <c r="I1948" i="94" s="1"/>
  <c r="K1948" i="94" s="1"/>
  <c r="E1949" i="94"/>
  <c r="I1949" i="94" s="1"/>
  <c r="K1949" i="94" s="1"/>
  <c r="E1950" i="94"/>
  <c r="E1951" i="94"/>
  <c r="E1952" i="94"/>
  <c r="I1952" i="94" s="1"/>
  <c r="K1952" i="94" s="1"/>
  <c r="E1953" i="94"/>
  <c r="I1953" i="94" s="1"/>
  <c r="K1953" i="94" s="1"/>
  <c r="E1954" i="94"/>
  <c r="I1954" i="94" s="1"/>
  <c r="K1954" i="94" s="1"/>
  <c r="E1955" i="94"/>
  <c r="E1956" i="94"/>
  <c r="I1956" i="94" s="1"/>
  <c r="K1956" i="94" s="1"/>
  <c r="E1957" i="94"/>
  <c r="I1957" i="94" s="1"/>
  <c r="K1957" i="94" s="1"/>
  <c r="E1958" i="94"/>
  <c r="I1958" i="94" s="1"/>
  <c r="E1959" i="94"/>
  <c r="E1960" i="94"/>
  <c r="I1960" i="94" s="1"/>
  <c r="K1960" i="94" s="1"/>
  <c r="E1961" i="94"/>
  <c r="I1961" i="94" s="1"/>
  <c r="K1961" i="94" s="1"/>
  <c r="E1962" i="94"/>
  <c r="E1963" i="94"/>
  <c r="E1964" i="94"/>
  <c r="I1964" i="94" s="1"/>
  <c r="K1964" i="94" s="1"/>
  <c r="E1965" i="94"/>
  <c r="I1965" i="94" s="1"/>
  <c r="K1965" i="94" s="1"/>
  <c r="E1966" i="94"/>
  <c r="E1967" i="94"/>
  <c r="E1968" i="94"/>
  <c r="I1968" i="94" s="1"/>
  <c r="K1968" i="94" s="1"/>
  <c r="E1969" i="94"/>
  <c r="I1969" i="94" s="1"/>
  <c r="K1969" i="94" s="1"/>
  <c r="E1970" i="94"/>
  <c r="I1970" i="94" s="1"/>
  <c r="K1970" i="94" s="1"/>
  <c r="E1971" i="94"/>
  <c r="E1972" i="94"/>
  <c r="I1972" i="94" s="1"/>
  <c r="K1972" i="94" s="1"/>
  <c r="E1973" i="94"/>
  <c r="I1973" i="94" s="1"/>
  <c r="K1973" i="94" s="1"/>
  <c r="E1974" i="94"/>
  <c r="I1974" i="94" s="1"/>
  <c r="E1975" i="94"/>
  <c r="E1976" i="94"/>
  <c r="I1976" i="94" s="1"/>
  <c r="K1976" i="94" s="1"/>
  <c r="E1977" i="94"/>
  <c r="I1977" i="94" s="1"/>
  <c r="K1977" i="94" s="1"/>
  <c r="E1978" i="94"/>
  <c r="E1979" i="94"/>
  <c r="E1980" i="94"/>
  <c r="I1980" i="94" s="1"/>
  <c r="K1980" i="94" s="1"/>
  <c r="E1981" i="94"/>
  <c r="I1981" i="94" s="1"/>
  <c r="K1981" i="94" s="1"/>
  <c r="E1982" i="94"/>
  <c r="E1983" i="94"/>
  <c r="E1984" i="94"/>
  <c r="I1984" i="94" s="1"/>
  <c r="K1984" i="94" s="1"/>
  <c r="E1985" i="94"/>
  <c r="I1985" i="94" s="1"/>
  <c r="K1985" i="94" s="1"/>
  <c r="E1986" i="94"/>
  <c r="I1986" i="94" s="1"/>
  <c r="K1986" i="94" s="1"/>
  <c r="E1987" i="94"/>
  <c r="E1988" i="94"/>
  <c r="I1988" i="94" s="1"/>
  <c r="K1988" i="94" s="1"/>
  <c r="E1989" i="94"/>
  <c r="I1989" i="94" s="1"/>
  <c r="K1989" i="94" s="1"/>
  <c r="E1990" i="94"/>
  <c r="I1990" i="94" s="1"/>
  <c r="E1991" i="94"/>
  <c r="E1992" i="94"/>
  <c r="I1992" i="94" s="1"/>
  <c r="K1992" i="94" s="1"/>
  <c r="E1993" i="94"/>
  <c r="I1993" i="94" s="1"/>
  <c r="K1993" i="94" s="1"/>
  <c r="E1994" i="94"/>
  <c r="I1994" i="94" s="1"/>
  <c r="K1994" i="94" s="1"/>
  <c r="E1995" i="94"/>
  <c r="E1996" i="94"/>
  <c r="I1996" i="94" s="1"/>
  <c r="K1996" i="94" s="1"/>
  <c r="E1997" i="94"/>
  <c r="I1997" i="94" s="1"/>
  <c r="K1997" i="94" s="1"/>
  <c r="E1998" i="94"/>
  <c r="I1998" i="94" s="1"/>
  <c r="K1998" i="94" s="1"/>
  <c r="E1999" i="94"/>
  <c r="E2000" i="94"/>
  <c r="I2000" i="94" s="1"/>
  <c r="K2000" i="94" s="1"/>
  <c r="E2001" i="94"/>
  <c r="I2001" i="94" s="1"/>
  <c r="K2001" i="94" s="1"/>
  <c r="E2002" i="94"/>
  <c r="I2002" i="94" s="1"/>
  <c r="K2002" i="94" s="1"/>
  <c r="E2003" i="94"/>
  <c r="E2004" i="94"/>
  <c r="I2004" i="94" s="1"/>
  <c r="K2004" i="94" s="1"/>
  <c r="E2005" i="94"/>
  <c r="I2005" i="94" s="1"/>
  <c r="K2005" i="94" s="1"/>
  <c r="E2006" i="94"/>
  <c r="I2006" i="94" s="1"/>
  <c r="K2006" i="94" s="1"/>
  <c r="E2007" i="94"/>
  <c r="E2008" i="94"/>
  <c r="E2009" i="94"/>
  <c r="I2009" i="94" s="1"/>
  <c r="K2009" i="94" s="1"/>
  <c r="E2010" i="94"/>
  <c r="E2011" i="94"/>
  <c r="E2012" i="94"/>
  <c r="I2012" i="94" s="1"/>
  <c r="K2012" i="94" s="1"/>
  <c r="E2013" i="94"/>
  <c r="I2013" i="94" s="1"/>
  <c r="K2013" i="94" s="1"/>
  <c r="E2014" i="94"/>
  <c r="E2015" i="94"/>
  <c r="E2016" i="94"/>
  <c r="I2016" i="94" s="1"/>
  <c r="L2016" i="94" s="1"/>
  <c r="E2017" i="94"/>
  <c r="I2017" i="94" s="1"/>
  <c r="L2017" i="94" s="1"/>
  <c r="E2018" i="94"/>
  <c r="I2018" i="94" s="1"/>
  <c r="L2018" i="94" s="1"/>
  <c r="E2019" i="94"/>
  <c r="E2020" i="94"/>
  <c r="I2020" i="94" s="1"/>
  <c r="L2020" i="94" s="1"/>
  <c r="E2021" i="94"/>
  <c r="I2021" i="94" s="1"/>
  <c r="L2021" i="94" s="1"/>
  <c r="E2022" i="94"/>
  <c r="I2022" i="94" s="1"/>
  <c r="L2022" i="94" s="1"/>
  <c r="E2023" i="94"/>
  <c r="E2024" i="94"/>
  <c r="I2024" i="94" s="1"/>
  <c r="L2024" i="94" s="1"/>
  <c r="E2025" i="94"/>
  <c r="I2025" i="94" s="1"/>
  <c r="L2025" i="94" s="1"/>
  <c r="E2026" i="94"/>
  <c r="I2026" i="94" s="1"/>
  <c r="L2026" i="94" s="1"/>
  <c r="E2027" i="94"/>
  <c r="E2028" i="94"/>
  <c r="E2029" i="94"/>
  <c r="I2029" i="94" s="1"/>
  <c r="K2029" i="94" s="1"/>
  <c r="E2030" i="94"/>
  <c r="E2031" i="94"/>
  <c r="E2032" i="94"/>
  <c r="E2033" i="94"/>
  <c r="I2033" i="94" s="1"/>
  <c r="K2033" i="94" s="1"/>
  <c r="E2034" i="94"/>
  <c r="E2035" i="94"/>
  <c r="E2036" i="94"/>
  <c r="I2036" i="94" s="1"/>
  <c r="K2036" i="94" s="1"/>
  <c r="E2037" i="94"/>
  <c r="I2037" i="94" s="1"/>
  <c r="K2037" i="94" s="1"/>
  <c r="E2038" i="94"/>
  <c r="E2039" i="94"/>
  <c r="E2040" i="94"/>
  <c r="I2040" i="94" s="1"/>
  <c r="K2040" i="94" s="1"/>
  <c r="E2041" i="94"/>
  <c r="I2041" i="94" s="1"/>
  <c r="K2041" i="94" s="1"/>
  <c r="E2042" i="94"/>
  <c r="E2043" i="94"/>
  <c r="E2044" i="94"/>
  <c r="I2044" i="94" s="1"/>
  <c r="K2044" i="94" s="1"/>
  <c r="E2045" i="94"/>
  <c r="I2045" i="94" s="1"/>
  <c r="K2045" i="94" s="1"/>
  <c r="E2046" i="94"/>
  <c r="E2047" i="94"/>
  <c r="E2048" i="94"/>
  <c r="E2049" i="94"/>
  <c r="I2049" i="94" s="1"/>
  <c r="K2049" i="94" s="1"/>
  <c r="E2050" i="94"/>
  <c r="E2051" i="94"/>
  <c r="E2052" i="94"/>
  <c r="I2052" i="94" s="1"/>
  <c r="K2052" i="94" s="1"/>
  <c r="E2053" i="94"/>
  <c r="I2053" i="94" s="1"/>
  <c r="K2053" i="94" s="1"/>
  <c r="E2054" i="94"/>
  <c r="E2055" i="94"/>
  <c r="E2056" i="94"/>
  <c r="I2056" i="94" s="1"/>
  <c r="K2056" i="94" s="1"/>
  <c r="E2057" i="94"/>
  <c r="I2057" i="94" s="1"/>
  <c r="K2057" i="94" s="1"/>
  <c r="E2058" i="94"/>
  <c r="E2059" i="94"/>
  <c r="E2060" i="94"/>
  <c r="I2060" i="94" s="1"/>
  <c r="K2060" i="94" s="1"/>
  <c r="E2061" i="94"/>
  <c r="I2061" i="94" s="1"/>
  <c r="K2061" i="94" s="1"/>
  <c r="E2062" i="94"/>
  <c r="E2063" i="94"/>
  <c r="E2064" i="94"/>
  <c r="I2064" i="94" s="1"/>
  <c r="K2064" i="94" s="1"/>
  <c r="E2065" i="94"/>
  <c r="I2065" i="94" s="1"/>
  <c r="K2065" i="94" s="1"/>
  <c r="E2066" i="94"/>
  <c r="E2067" i="94"/>
  <c r="E2068" i="94"/>
  <c r="I2068" i="94" s="1"/>
  <c r="K2068" i="94" s="1"/>
  <c r="E2069" i="94"/>
  <c r="I2069" i="94" s="1"/>
  <c r="K2069" i="94" s="1"/>
  <c r="E2070" i="94"/>
  <c r="E2071" i="94"/>
  <c r="E2072" i="94"/>
  <c r="I2072" i="94" s="1"/>
  <c r="K2072" i="94" s="1"/>
  <c r="E2073" i="94"/>
  <c r="I2073" i="94" s="1"/>
  <c r="K2073" i="94" s="1"/>
  <c r="E2074" i="94"/>
  <c r="E2075" i="94"/>
  <c r="E2076" i="94"/>
  <c r="E2077" i="94"/>
  <c r="I2077" i="94" s="1"/>
  <c r="K2077" i="94" s="1"/>
  <c r="E2078" i="94"/>
  <c r="E2079" i="94"/>
  <c r="E2080" i="94"/>
  <c r="E2081" i="94"/>
  <c r="I2081" i="94" s="1"/>
  <c r="K2081" i="94" s="1"/>
  <c r="E2082" i="94"/>
  <c r="E2083" i="94"/>
  <c r="E2084" i="94"/>
  <c r="I2084" i="94" s="1"/>
  <c r="K2084" i="94" s="1"/>
  <c r="E2085" i="94"/>
  <c r="I2085" i="94" s="1"/>
  <c r="K2085" i="94" s="1"/>
  <c r="E2086" i="94"/>
  <c r="E2087" i="94"/>
  <c r="E2088" i="94"/>
  <c r="I2088" i="94" s="1"/>
  <c r="K2088" i="94" s="1"/>
  <c r="E2089" i="94"/>
  <c r="I2089" i="94" s="1"/>
  <c r="K2089" i="94" s="1"/>
  <c r="E2090" i="94"/>
  <c r="E2091" i="94"/>
  <c r="E2092" i="94"/>
  <c r="I2092" i="94" s="1"/>
  <c r="K2092" i="94" s="1"/>
  <c r="E2093" i="94"/>
  <c r="I2093" i="94" s="1"/>
  <c r="K2093" i="94" s="1"/>
  <c r="E2094" i="94"/>
  <c r="E2095" i="94"/>
  <c r="E2096" i="94"/>
  <c r="I2096" i="94" s="1"/>
  <c r="K2096" i="94" s="1"/>
  <c r="E2097" i="94"/>
  <c r="I2097" i="94" s="1"/>
  <c r="K2097" i="94" s="1"/>
  <c r="E2098" i="94"/>
  <c r="E2099" i="94"/>
  <c r="E2100" i="94"/>
  <c r="I2100" i="94" s="1"/>
  <c r="K2100" i="94" s="1"/>
  <c r="E2101" i="94"/>
  <c r="I2101" i="94" s="1"/>
  <c r="K2101" i="94" s="1"/>
  <c r="E2102" i="94"/>
  <c r="E2103" i="94"/>
  <c r="E2104" i="94"/>
  <c r="I2104" i="94" s="1"/>
  <c r="K2104" i="94" s="1"/>
  <c r="E2105" i="94"/>
  <c r="I2105" i="94" s="1"/>
  <c r="K2105" i="94" s="1"/>
  <c r="E2106" i="94"/>
  <c r="E2107" i="94"/>
  <c r="E2108" i="94"/>
  <c r="E2109" i="94"/>
  <c r="I2109" i="94" s="1"/>
  <c r="K2109" i="94" s="1"/>
  <c r="E2110" i="94"/>
  <c r="E2111" i="94"/>
  <c r="E2112" i="94"/>
  <c r="I2112" i="94" s="1"/>
  <c r="K2112" i="94" s="1"/>
  <c r="E2113" i="94"/>
  <c r="I2113" i="94" s="1"/>
  <c r="K2113" i="94" s="1"/>
  <c r="E2114" i="94"/>
  <c r="I2114" i="94" s="1"/>
  <c r="K2114" i="94" s="1"/>
  <c r="E2115" i="94"/>
  <c r="E2116" i="94"/>
  <c r="I2116" i="94" s="1"/>
  <c r="K2116" i="94" s="1"/>
  <c r="E2117" i="94"/>
  <c r="I2117" i="94" s="1"/>
  <c r="K2117" i="94" s="1"/>
  <c r="E2118" i="94"/>
  <c r="I2118" i="94" s="1"/>
  <c r="K2118" i="94" s="1"/>
  <c r="E2119" i="94"/>
  <c r="E2120" i="94"/>
  <c r="I2120" i="94" s="1"/>
  <c r="K2120" i="94" s="1"/>
  <c r="E2121" i="94"/>
  <c r="I2121" i="94" s="1"/>
  <c r="K2121" i="94" s="1"/>
  <c r="E2122" i="94"/>
  <c r="I2122" i="94" s="1"/>
  <c r="E2123" i="94"/>
  <c r="E2124" i="94"/>
  <c r="I2124" i="94" s="1"/>
  <c r="K2124" i="94" s="1"/>
  <c r="E2125" i="94"/>
  <c r="I2125" i="94" s="1"/>
  <c r="K2125" i="94" s="1"/>
  <c r="E2126" i="94"/>
  <c r="E2127" i="94"/>
  <c r="E2128" i="94"/>
  <c r="I2128" i="94" s="1"/>
  <c r="K2128" i="94" s="1"/>
  <c r="E2129" i="94"/>
  <c r="I2129" i="94" s="1"/>
  <c r="K2129" i="94" s="1"/>
  <c r="E2130" i="94"/>
  <c r="E2131" i="94"/>
  <c r="E2132" i="94"/>
  <c r="I2132" i="94" s="1"/>
  <c r="K2132" i="94" s="1"/>
  <c r="E2133" i="94"/>
  <c r="I2133" i="94" s="1"/>
  <c r="K2133" i="94" s="1"/>
  <c r="E2134" i="94"/>
  <c r="I2134" i="94" s="1"/>
  <c r="K2134" i="94" s="1"/>
  <c r="E2135" i="94"/>
  <c r="E2136" i="94"/>
  <c r="I2136" i="94" s="1"/>
  <c r="K2136" i="94" s="1"/>
  <c r="E2137" i="94"/>
  <c r="I2137" i="94" s="1"/>
  <c r="K2137" i="94" s="1"/>
  <c r="E2138" i="94"/>
  <c r="I2138" i="94" s="1"/>
  <c r="K2138" i="94" s="1"/>
  <c r="E2139" i="94"/>
  <c r="E2140" i="94"/>
  <c r="I2140" i="94" s="1"/>
  <c r="K2140" i="94" s="1"/>
  <c r="E2141" i="94"/>
  <c r="I2141" i="94" s="1"/>
  <c r="K2141" i="94" s="1"/>
  <c r="E2142" i="94"/>
  <c r="I2142" i="94" s="1"/>
  <c r="K2142" i="94" s="1"/>
  <c r="E2143" i="94"/>
  <c r="E2144" i="94"/>
  <c r="I2144" i="94" s="1"/>
  <c r="K2144" i="94" s="1"/>
  <c r="E2145" i="94"/>
  <c r="I2145" i="94" s="1"/>
  <c r="K2145" i="94" s="1"/>
  <c r="E2146" i="94"/>
  <c r="I2146" i="94" s="1"/>
  <c r="K2146" i="94" s="1"/>
  <c r="E2147" i="94"/>
  <c r="E2148" i="94"/>
  <c r="I2148" i="94" s="1"/>
  <c r="K2148" i="94" s="1"/>
  <c r="E2149" i="94"/>
  <c r="I2149" i="94" s="1"/>
  <c r="K2149" i="94" s="1"/>
  <c r="E2150" i="94"/>
  <c r="I2150" i="94" s="1"/>
  <c r="K2150" i="94" s="1"/>
  <c r="E2151" i="94"/>
  <c r="E2152" i="94"/>
  <c r="I2152" i="94" s="1"/>
  <c r="K2152" i="94" s="1"/>
  <c r="E2153" i="94"/>
  <c r="I2153" i="94" s="1"/>
  <c r="K2153" i="94" s="1"/>
  <c r="E2154" i="94"/>
  <c r="I2154" i="94" s="1"/>
  <c r="K2154" i="94" s="1"/>
  <c r="E2155" i="94"/>
  <c r="E2156" i="94"/>
  <c r="I2156" i="94" s="1"/>
  <c r="K2156" i="94" s="1"/>
  <c r="E2157" i="94"/>
  <c r="I2157" i="94" s="1"/>
  <c r="K2157" i="94" s="1"/>
  <c r="E2158" i="94"/>
  <c r="E2159" i="94"/>
  <c r="E2160" i="94"/>
  <c r="I2160" i="94" s="1"/>
  <c r="K2160" i="94" s="1"/>
  <c r="E2161" i="94"/>
  <c r="I2161" i="94" s="1"/>
  <c r="K2161" i="94" s="1"/>
  <c r="E2162" i="94"/>
  <c r="I2162" i="94" s="1"/>
  <c r="K2162" i="94" s="1"/>
  <c r="E2163" i="94"/>
  <c r="E2164" i="94"/>
  <c r="I2164" i="94" s="1"/>
  <c r="K2164" i="94" s="1"/>
  <c r="E2165" i="94"/>
  <c r="I2165" i="94" s="1"/>
  <c r="K2165" i="94" s="1"/>
  <c r="E2166" i="94"/>
  <c r="E2167" i="94"/>
  <c r="E2168" i="94"/>
  <c r="I2168" i="94" s="1"/>
  <c r="K2168" i="94" s="1"/>
  <c r="E2169" i="94"/>
  <c r="I2169" i="94" s="1"/>
  <c r="K2169" i="94" s="1"/>
  <c r="E2170" i="94"/>
  <c r="E2171" i="94"/>
  <c r="E2172" i="94"/>
  <c r="I2172" i="94" s="1"/>
  <c r="K2172" i="94" s="1"/>
  <c r="E2173" i="94"/>
  <c r="I2173" i="94" s="1"/>
  <c r="K2173" i="94" s="1"/>
  <c r="E2174" i="94"/>
  <c r="E2175" i="94"/>
  <c r="E2176" i="94"/>
  <c r="I2176" i="94" s="1"/>
  <c r="K2176" i="94" s="1"/>
  <c r="E2177" i="94"/>
  <c r="I2177" i="94" s="1"/>
  <c r="K2177" i="94" s="1"/>
  <c r="E2178" i="94"/>
  <c r="I2178" i="94" s="1"/>
  <c r="K2178" i="94" s="1"/>
  <c r="E2179" i="94"/>
  <c r="E2180" i="94"/>
  <c r="I2180" i="94" s="1"/>
  <c r="K2180" i="94" s="1"/>
  <c r="E2181" i="94"/>
  <c r="I2181" i="94" s="1"/>
  <c r="K2181" i="94" s="1"/>
  <c r="E2182" i="94"/>
  <c r="I2182" i="94" s="1"/>
  <c r="K2182" i="94" s="1"/>
  <c r="E2183" i="94"/>
  <c r="E2184" i="94"/>
  <c r="E5" i="94"/>
  <c r="I5" i="94" s="1"/>
  <c r="K5" i="94" s="1"/>
  <c r="C2151" i="94"/>
  <c r="C2039" i="94"/>
  <c r="C1967" i="94"/>
  <c r="C1747" i="94"/>
  <c r="I1747" i="94" s="1"/>
  <c r="K1747" i="94" s="1"/>
  <c r="C1592" i="94"/>
  <c r="C1541" i="94"/>
  <c r="C1422" i="94"/>
  <c r="C1419" i="94"/>
  <c r="I1419" i="94" s="1"/>
  <c r="K1419" i="94" s="1"/>
  <c r="C1415" i="94"/>
  <c r="C1395" i="94"/>
  <c r="C1346" i="94"/>
  <c r="C1285" i="94"/>
  <c r="C1235" i="94"/>
  <c r="C1211" i="94"/>
  <c r="C1007" i="94"/>
  <c r="C836" i="94"/>
  <c r="C774" i="94"/>
  <c r="C488" i="94"/>
  <c r="C386" i="94"/>
  <c r="C330" i="94"/>
  <c r="I330" i="94" s="1"/>
  <c r="K330" i="94" s="1"/>
  <c r="C315" i="94"/>
  <c r="C263" i="94"/>
  <c r="C204" i="94"/>
  <c r="C201" i="94"/>
  <c r="C4" i="94" s="1"/>
  <c r="C68" i="94"/>
  <c r="J2184" i="94"/>
  <c r="I2184" i="94"/>
  <c r="K2184" i="94" s="1"/>
  <c r="J2183" i="94"/>
  <c r="J2182" i="94"/>
  <c r="J2181" i="94"/>
  <c r="J2180" i="94"/>
  <c r="J2179" i="94"/>
  <c r="I2179" i="94"/>
  <c r="K2179" i="94" s="1"/>
  <c r="J2178" i="94"/>
  <c r="J2177" i="94"/>
  <c r="J2176" i="94"/>
  <c r="J2175" i="94"/>
  <c r="I2175" i="94"/>
  <c r="K2175" i="94" s="1"/>
  <c r="J2174" i="94"/>
  <c r="I2174" i="94"/>
  <c r="K2174" i="94" s="1"/>
  <c r="J2173" i="94"/>
  <c r="J2172" i="94"/>
  <c r="J2171" i="94"/>
  <c r="I2171" i="94"/>
  <c r="K2171" i="94" s="1"/>
  <c r="J2170" i="94"/>
  <c r="I2170" i="94"/>
  <c r="K2170" i="94" s="1"/>
  <c r="J2169" i="94"/>
  <c r="J2168" i="94"/>
  <c r="J2167" i="94"/>
  <c r="J2166" i="94"/>
  <c r="I2166" i="94"/>
  <c r="K2166" i="94" s="1"/>
  <c r="J2165" i="94"/>
  <c r="J2164" i="94"/>
  <c r="J2163" i="94"/>
  <c r="I2163" i="94"/>
  <c r="K2163" i="94" s="1"/>
  <c r="J2162" i="94"/>
  <c r="J2161" i="94"/>
  <c r="J2160" i="94"/>
  <c r="J2159" i="94"/>
  <c r="I2159" i="94"/>
  <c r="K2159" i="94" s="1"/>
  <c r="J2158" i="94"/>
  <c r="I2158" i="94"/>
  <c r="K2158" i="94" s="1"/>
  <c r="J2157" i="94"/>
  <c r="J2156" i="94"/>
  <c r="J2155" i="94"/>
  <c r="I2155" i="94"/>
  <c r="K2155" i="94" s="1"/>
  <c r="J2154" i="94"/>
  <c r="J2153" i="94"/>
  <c r="J2152" i="94"/>
  <c r="J2151" i="94"/>
  <c r="J2150" i="94"/>
  <c r="J2149" i="94"/>
  <c r="J2148" i="94"/>
  <c r="J2147" i="94"/>
  <c r="I2147" i="94"/>
  <c r="K2147" i="94" s="1"/>
  <c r="J2146" i="94"/>
  <c r="J2145" i="94"/>
  <c r="J2144" i="94"/>
  <c r="J2143" i="94"/>
  <c r="J2142" i="94"/>
  <c r="J2141" i="94"/>
  <c r="J2140" i="94"/>
  <c r="J2139" i="94"/>
  <c r="I2139" i="94"/>
  <c r="K2139" i="94" s="1"/>
  <c r="J2138" i="94"/>
  <c r="J2137" i="94"/>
  <c r="J2136" i="94"/>
  <c r="J2135" i="94"/>
  <c r="I2135" i="94"/>
  <c r="K2135" i="94" s="1"/>
  <c r="J2134" i="94"/>
  <c r="J2133" i="94"/>
  <c r="J2132" i="94"/>
  <c r="J2131" i="94"/>
  <c r="J2130" i="94"/>
  <c r="I2130" i="94"/>
  <c r="K2130" i="94" s="1"/>
  <c r="J2129" i="94"/>
  <c r="J2128" i="94"/>
  <c r="J2127" i="94"/>
  <c r="I2127" i="94"/>
  <c r="K2127" i="94" s="1"/>
  <c r="J2126" i="94"/>
  <c r="I2126" i="94"/>
  <c r="K2126" i="94" s="1"/>
  <c r="J2125" i="94"/>
  <c r="J2124" i="94"/>
  <c r="J2123" i="94"/>
  <c r="I2123" i="94"/>
  <c r="K2123" i="94" s="1"/>
  <c r="K2122" i="94"/>
  <c r="J2122" i="94"/>
  <c r="J2121" i="94"/>
  <c r="J2120" i="94"/>
  <c r="J2119" i="94"/>
  <c r="J2118" i="94"/>
  <c r="J2117" i="94"/>
  <c r="J2116" i="94"/>
  <c r="J2115" i="94"/>
  <c r="I2115" i="94"/>
  <c r="K2115" i="94" s="1"/>
  <c r="J2114" i="94"/>
  <c r="J2113" i="94"/>
  <c r="J2112" i="94"/>
  <c r="J2111" i="94"/>
  <c r="J2110" i="94"/>
  <c r="I2110" i="94"/>
  <c r="K2110" i="94" s="1"/>
  <c r="J2109" i="94"/>
  <c r="J2108" i="94"/>
  <c r="I2108" i="94"/>
  <c r="K2108" i="94" s="1"/>
  <c r="J2107" i="94"/>
  <c r="I2107" i="94"/>
  <c r="K2107" i="94" s="1"/>
  <c r="J2106" i="94"/>
  <c r="I2106" i="94"/>
  <c r="K2106" i="94" s="1"/>
  <c r="J2105" i="94"/>
  <c r="J2104" i="94"/>
  <c r="J2103" i="94"/>
  <c r="I2103" i="94"/>
  <c r="K2103" i="94" s="1"/>
  <c r="J2102" i="94"/>
  <c r="I2102" i="94"/>
  <c r="K2102" i="94" s="1"/>
  <c r="J2101" i="94"/>
  <c r="J2100" i="94"/>
  <c r="J2099" i="94"/>
  <c r="I2099" i="94"/>
  <c r="K2099" i="94" s="1"/>
  <c r="J2098" i="94"/>
  <c r="I2098" i="94"/>
  <c r="K2098" i="94" s="1"/>
  <c r="J2097" i="94"/>
  <c r="J2096" i="94"/>
  <c r="J2095" i="94"/>
  <c r="I2095" i="94"/>
  <c r="K2095" i="94" s="1"/>
  <c r="J2094" i="94"/>
  <c r="I2094" i="94"/>
  <c r="K2094" i="94" s="1"/>
  <c r="J2093" i="94"/>
  <c r="J2092" i="94"/>
  <c r="J2091" i="94"/>
  <c r="I2091" i="94"/>
  <c r="K2091" i="94" s="1"/>
  <c r="J2090" i="94"/>
  <c r="I2090" i="94"/>
  <c r="K2090" i="94" s="1"/>
  <c r="J2089" i="94"/>
  <c r="J2088" i="94"/>
  <c r="J2087" i="94"/>
  <c r="I2087" i="94"/>
  <c r="K2087" i="94" s="1"/>
  <c r="J2086" i="94"/>
  <c r="I2086" i="94"/>
  <c r="K2086" i="94" s="1"/>
  <c r="J2085" i="94"/>
  <c r="J2084" i="94"/>
  <c r="J2083" i="94"/>
  <c r="I2083" i="94"/>
  <c r="K2083" i="94" s="1"/>
  <c r="J2082" i="94"/>
  <c r="I2082" i="94"/>
  <c r="K2082" i="94" s="1"/>
  <c r="J2081" i="94"/>
  <c r="J2080" i="94"/>
  <c r="I2080" i="94"/>
  <c r="K2080" i="94" s="1"/>
  <c r="J2079" i="94"/>
  <c r="I2079" i="94"/>
  <c r="K2079" i="94" s="1"/>
  <c r="J2078" i="94"/>
  <c r="I2078" i="94"/>
  <c r="K2078" i="94" s="1"/>
  <c r="J2077" i="94"/>
  <c r="J2076" i="94"/>
  <c r="I2076" i="94"/>
  <c r="K2076" i="94" s="1"/>
  <c r="J2075" i="94"/>
  <c r="I2075" i="94"/>
  <c r="K2075" i="94" s="1"/>
  <c r="J2074" i="94"/>
  <c r="I2074" i="94"/>
  <c r="K2074" i="94" s="1"/>
  <c r="J2073" i="94"/>
  <c r="J2072" i="94"/>
  <c r="J2071" i="94"/>
  <c r="I2071" i="94"/>
  <c r="K2071" i="94" s="1"/>
  <c r="J2070" i="94"/>
  <c r="I2070" i="94"/>
  <c r="K2070" i="94" s="1"/>
  <c r="J2069" i="94"/>
  <c r="J2068" i="94"/>
  <c r="J2067" i="94"/>
  <c r="I2067" i="94"/>
  <c r="K2067" i="94" s="1"/>
  <c r="J2066" i="94"/>
  <c r="I2066" i="94"/>
  <c r="K2066" i="94" s="1"/>
  <c r="J2065" i="94"/>
  <c r="J2064" i="94"/>
  <c r="J2063" i="94"/>
  <c r="I2063" i="94"/>
  <c r="K2063" i="94" s="1"/>
  <c r="J2062" i="94"/>
  <c r="I2062" i="94"/>
  <c r="K2062" i="94" s="1"/>
  <c r="J2061" i="94"/>
  <c r="J2060" i="94"/>
  <c r="J2059" i="94"/>
  <c r="I2059" i="94"/>
  <c r="K2059" i="94" s="1"/>
  <c r="J2058" i="94"/>
  <c r="I2058" i="94"/>
  <c r="K2058" i="94" s="1"/>
  <c r="J2057" i="94"/>
  <c r="J2056" i="94"/>
  <c r="J2055" i="94"/>
  <c r="I2055" i="94"/>
  <c r="K2055" i="94" s="1"/>
  <c r="J2054" i="94"/>
  <c r="I2054" i="94"/>
  <c r="K2054" i="94" s="1"/>
  <c r="J2053" i="94"/>
  <c r="J2052" i="94"/>
  <c r="J2051" i="94"/>
  <c r="I2051" i="94"/>
  <c r="K2051" i="94" s="1"/>
  <c r="J2050" i="94"/>
  <c r="I2050" i="94"/>
  <c r="K2050" i="94" s="1"/>
  <c r="J2049" i="94"/>
  <c r="J2048" i="94"/>
  <c r="I2048" i="94"/>
  <c r="K2048" i="94" s="1"/>
  <c r="J2047" i="94"/>
  <c r="I2047" i="94"/>
  <c r="K2047" i="94" s="1"/>
  <c r="J2046" i="94"/>
  <c r="I2046" i="94"/>
  <c r="K2046" i="94" s="1"/>
  <c r="J2045" i="94"/>
  <c r="J2044" i="94"/>
  <c r="J2043" i="94"/>
  <c r="I2043" i="94"/>
  <c r="K2043" i="94" s="1"/>
  <c r="J2042" i="94"/>
  <c r="I2042" i="94"/>
  <c r="K2042" i="94" s="1"/>
  <c r="J2041" i="94"/>
  <c r="J2040" i="94"/>
  <c r="J2039" i="94"/>
  <c r="I2039" i="94"/>
  <c r="K2039" i="94" s="1"/>
  <c r="J2038" i="94"/>
  <c r="I2038" i="94"/>
  <c r="K2038" i="94" s="1"/>
  <c r="J2037" i="94"/>
  <c r="J2036" i="94"/>
  <c r="J2035" i="94"/>
  <c r="I2035" i="94"/>
  <c r="K2035" i="94" s="1"/>
  <c r="J2034" i="94"/>
  <c r="I2034" i="94"/>
  <c r="K2034" i="94" s="1"/>
  <c r="J2033" i="94"/>
  <c r="J2032" i="94"/>
  <c r="I2032" i="94"/>
  <c r="K2032" i="94" s="1"/>
  <c r="J2031" i="94"/>
  <c r="I2031" i="94"/>
  <c r="K2031" i="94" s="1"/>
  <c r="J2030" i="94"/>
  <c r="I2030" i="94"/>
  <c r="K2030" i="94" s="1"/>
  <c r="J2029" i="94"/>
  <c r="J2028" i="94"/>
  <c r="I2028" i="94"/>
  <c r="K2028" i="94" s="1"/>
  <c r="J2027" i="94"/>
  <c r="I2027" i="94"/>
  <c r="K2027" i="94" s="1"/>
  <c r="J2026" i="94"/>
  <c r="J2025" i="94"/>
  <c r="J2024" i="94"/>
  <c r="J2023" i="94"/>
  <c r="I2023" i="94"/>
  <c r="L2023" i="94" s="1"/>
  <c r="J2022" i="94"/>
  <c r="J2021" i="94"/>
  <c r="J2020" i="94"/>
  <c r="J2019" i="94"/>
  <c r="I2019" i="94"/>
  <c r="L2019" i="94" s="1"/>
  <c r="J2018" i="94"/>
  <c r="J2017" i="94"/>
  <c r="J2016" i="94"/>
  <c r="J2015" i="94"/>
  <c r="I2015" i="94"/>
  <c r="L2015" i="94" s="1"/>
  <c r="J2014" i="94"/>
  <c r="I2014" i="94"/>
  <c r="L2014" i="94" s="1"/>
  <c r="J2013" i="94"/>
  <c r="J2012" i="94"/>
  <c r="J2011" i="94"/>
  <c r="I2011" i="94"/>
  <c r="K2011" i="94" s="1"/>
  <c r="J2010" i="94"/>
  <c r="I2010" i="94"/>
  <c r="K2010" i="94" s="1"/>
  <c r="J2009" i="94"/>
  <c r="J2008" i="94"/>
  <c r="I2008" i="94"/>
  <c r="K2008" i="94" s="1"/>
  <c r="J2007" i="94"/>
  <c r="I2007" i="94"/>
  <c r="K2007" i="94" s="1"/>
  <c r="J2006" i="94"/>
  <c r="J2005" i="94"/>
  <c r="J2004" i="94"/>
  <c r="J2003" i="94"/>
  <c r="I2003" i="94"/>
  <c r="K2003" i="94" s="1"/>
  <c r="J2002" i="94"/>
  <c r="J2001" i="94"/>
  <c r="J2000" i="94"/>
  <c r="J1999" i="94"/>
  <c r="I1999" i="94"/>
  <c r="K1999" i="94" s="1"/>
  <c r="J1998" i="94"/>
  <c r="J1997" i="94"/>
  <c r="J1996" i="94"/>
  <c r="J1995" i="94"/>
  <c r="I1995" i="94"/>
  <c r="K1995" i="94" s="1"/>
  <c r="J1994" i="94"/>
  <c r="J1993" i="94"/>
  <c r="J1992" i="94"/>
  <c r="J1991" i="94"/>
  <c r="I1991" i="94"/>
  <c r="K1991" i="94" s="1"/>
  <c r="K1990" i="94"/>
  <c r="J1990" i="94"/>
  <c r="J1989" i="94"/>
  <c r="J1988" i="94"/>
  <c r="J1987" i="94"/>
  <c r="I1987" i="94"/>
  <c r="K1987" i="94" s="1"/>
  <c r="J1986" i="94"/>
  <c r="J1985" i="94"/>
  <c r="J1984" i="94"/>
  <c r="J1983" i="94"/>
  <c r="I1983" i="94"/>
  <c r="K1983" i="94" s="1"/>
  <c r="J1982" i="94"/>
  <c r="I1982" i="94"/>
  <c r="K1982" i="94" s="1"/>
  <c r="J1981" i="94"/>
  <c r="J1980" i="94"/>
  <c r="J1979" i="94"/>
  <c r="I1979" i="94"/>
  <c r="K1979" i="94" s="1"/>
  <c r="J1978" i="94"/>
  <c r="I1978" i="94"/>
  <c r="K1978" i="94" s="1"/>
  <c r="J1977" i="94"/>
  <c r="J1976" i="94"/>
  <c r="J1975" i="94"/>
  <c r="I1975" i="94"/>
  <c r="K1975" i="94" s="1"/>
  <c r="K1974" i="94"/>
  <c r="J1974" i="94"/>
  <c r="J1973" i="94"/>
  <c r="J1972" i="94"/>
  <c r="J1971" i="94"/>
  <c r="I1971" i="94"/>
  <c r="K1971" i="94" s="1"/>
  <c r="J1970" i="94"/>
  <c r="J1969" i="94"/>
  <c r="J1968" i="94"/>
  <c r="J1967" i="94"/>
  <c r="I1967" i="94"/>
  <c r="K1967" i="94" s="1"/>
  <c r="J1966" i="94"/>
  <c r="I1966" i="94"/>
  <c r="K1966" i="94" s="1"/>
  <c r="J1965" i="94"/>
  <c r="J1964" i="94"/>
  <c r="J1963" i="94"/>
  <c r="I1963" i="94"/>
  <c r="K1963" i="94" s="1"/>
  <c r="J1962" i="94"/>
  <c r="I1962" i="94"/>
  <c r="K1962" i="94" s="1"/>
  <c r="J1961" i="94"/>
  <c r="J1960" i="94"/>
  <c r="J1959" i="94"/>
  <c r="I1959" i="94"/>
  <c r="K1959" i="94" s="1"/>
  <c r="K1958" i="94"/>
  <c r="J1958" i="94"/>
  <c r="J1957" i="94"/>
  <c r="J1956" i="94"/>
  <c r="J1955" i="94"/>
  <c r="I1955" i="94"/>
  <c r="K1955" i="94" s="1"/>
  <c r="J1954" i="94"/>
  <c r="J1953" i="94"/>
  <c r="J1952" i="94"/>
  <c r="J1951" i="94"/>
  <c r="I1951" i="94"/>
  <c r="K1951" i="94" s="1"/>
  <c r="J1950" i="94"/>
  <c r="I1950" i="94"/>
  <c r="K1950" i="94" s="1"/>
  <c r="J1949" i="94"/>
  <c r="J1948" i="94"/>
  <c r="J1947" i="94"/>
  <c r="I1947" i="94"/>
  <c r="K1947" i="94" s="1"/>
  <c r="J1946" i="94"/>
  <c r="I1946" i="94"/>
  <c r="K1946" i="94" s="1"/>
  <c r="J1945" i="94"/>
  <c r="J1944" i="94"/>
  <c r="I1944" i="94"/>
  <c r="K1944" i="94" s="1"/>
  <c r="J1943" i="94"/>
  <c r="I1943" i="94"/>
  <c r="K1943" i="94" s="1"/>
  <c r="J1942" i="94"/>
  <c r="J1941" i="94"/>
  <c r="J1940" i="94"/>
  <c r="J1939" i="94"/>
  <c r="I1939" i="94"/>
  <c r="K1939" i="94" s="1"/>
  <c r="J1938" i="94"/>
  <c r="J1937" i="94"/>
  <c r="J1936" i="94"/>
  <c r="J1935" i="94"/>
  <c r="I1935" i="94"/>
  <c r="K1935" i="94" s="1"/>
  <c r="J1934" i="94"/>
  <c r="J1933" i="94"/>
  <c r="J1932" i="94"/>
  <c r="J1931" i="94"/>
  <c r="I1931" i="94"/>
  <c r="K1931" i="94" s="1"/>
  <c r="J1930" i="94"/>
  <c r="J1929" i="94"/>
  <c r="J1928" i="94"/>
  <c r="J1927" i="94"/>
  <c r="I1927" i="94"/>
  <c r="K1927" i="94" s="1"/>
  <c r="K1926" i="94"/>
  <c r="J1926" i="94"/>
  <c r="J1925" i="94"/>
  <c r="J1924" i="94"/>
  <c r="J1923" i="94"/>
  <c r="I1923" i="94"/>
  <c r="K1923" i="94" s="1"/>
  <c r="J1922" i="94"/>
  <c r="J1921" i="94"/>
  <c r="J1920" i="94"/>
  <c r="J1919" i="94"/>
  <c r="I1919" i="94"/>
  <c r="K1919" i="94" s="1"/>
  <c r="J1918" i="94"/>
  <c r="I1918" i="94"/>
  <c r="K1918" i="94" s="1"/>
  <c r="J1917" i="94"/>
  <c r="J1916" i="94"/>
  <c r="I1916" i="94"/>
  <c r="K1916" i="94" s="1"/>
  <c r="J1915" i="94"/>
  <c r="I1915" i="94"/>
  <c r="K1915" i="94" s="1"/>
  <c r="J1914" i="94"/>
  <c r="I1914" i="94"/>
  <c r="K1914" i="94" s="1"/>
  <c r="J1913" i="94"/>
  <c r="J1912" i="94"/>
  <c r="J1911" i="94"/>
  <c r="I1911" i="94"/>
  <c r="K1911" i="94" s="1"/>
  <c r="K1910" i="94"/>
  <c r="J1910" i="94"/>
  <c r="J1909" i="94"/>
  <c r="J1908" i="94"/>
  <c r="J1907" i="94"/>
  <c r="I1907" i="94"/>
  <c r="K1907" i="94" s="1"/>
  <c r="J1906" i="94"/>
  <c r="J1905" i="94"/>
  <c r="J1904" i="94"/>
  <c r="I1904" i="94"/>
  <c r="K1904" i="94" s="1"/>
  <c r="J1903" i="94"/>
  <c r="I1903" i="94"/>
  <c r="K1903" i="94" s="1"/>
  <c r="J1902" i="94"/>
  <c r="I1902" i="94"/>
  <c r="K1902" i="94" s="1"/>
  <c r="J1901" i="94"/>
  <c r="J1900" i="94"/>
  <c r="J1899" i="94"/>
  <c r="I1899" i="94"/>
  <c r="K1899" i="94" s="1"/>
  <c r="J1898" i="94"/>
  <c r="I1898" i="94"/>
  <c r="K1898" i="94" s="1"/>
  <c r="J1897" i="94"/>
  <c r="J1896" i="94"/>
  <c r="J1895" i="94"/>
  <c r="I1895" i="94"/>
  <c r="K1895" i="94" s="1"/>
  <c r="K1894" i="94"/>
  <c r="J1894" i="94"/>
  <c r="J1893" i="94"/>
  <c r="J1892" i="94"/>
  <c r="J1891" i="94"/>
  <c r="I1891" i="94"/>
  <c r="K1891" i="94" s="1"/>
  <c r="J1890" i="94"/>
  <c r="J1889" i="94"/>
  <c r="J1888" i="94"/>
  <c r="I1888" i="94"/>
  <c r="L1888" i="94" s="1"/>
  <c r="J1887" i="94"/>
  <c r="I1887" i="94"/>
  <c r="K1887" i="94" s="1"/>
  <c r="J1886" i="94"/>
  <c r="I1886" i="94"/>
  <c r="K1886" i="94" s="1"/>
  <c r="J1885" i="94"/>
  <c r="J1884" i="94"/>
  <c r="J1883" i="94"/>
  <c r="I1883" i="94"/>
  <c r="K1883" i="94" s="1"/>
  <c r="J1882" i="94"/>
  <c r="I1882" i="94"/>
  <c r="K1882" i="94" s="1"/>
  <c r="J1881" i="94"/>
  <c r="J1880" i="94"/>
  <c r="I1880" i="94"/>
  <c r="K1880" i="94" s="1"/>
  <c r="J1879" i="94"/>
  <c r="I1879" i="94"/>
  <c r="K1879" i="94" s="1"/>
  <c r="J1878" i="94"/>
  <c r="J1877" i="94"/>
  <c r="J1876" i="94"/>
  <c r="J1875" i="94"/>
  <c r="I1875" i="94"/>
  <c r="K1875" i="94" s="1"/>
  <c r="J1874" i="94"/>
  <c r="J1873" i="94"/>
  <c r="J1872" i="94"/>
  <c r="J1871" i="94"/>
  <c r="I1871" i="94"/>
  <c r="K1871" i="94" s="1"/>
  <c r="J1870" i="94"/>
  <c r="J1869" i="94"/>
  <c r="J1868" i="94"/>
  <c r="I1868" i="94"/>
  <c r="K1868" i="94" s="1"/>
  <c r="J1867" i="94"/>
  <c r="I1867" i="94"/>
  <c r="K1867" i="94" s="1"/>
  <c r="J1866" i="94"/>
  <c r="J1865" i="94"/>
  <c r="J1864" i="94"/>
  <c r="J1863" i="94"/>
  <c r="I1863" i="94"/>
  <c r="K1863" i="94" s="1"/>
  <c r="K1862" i="94"/>
  <c r="J1862" i="94"/>
  <c r="J1861" i="94"/>
  <c r="J1860" i="94"/>
  <c r="J1859" i="94"/>
  <c r="I1859" i="94"/>
  <c r="K1859" i="94" s="1"/>
  <c r="J1858" i="94"/>
  <c r="J1857" i="94"/>
  <c r="J1856" i="94"/>
  <c r="J1855" i="94"/>
  <c r="I1855" i="94"/>
  <c r="K1855" i="94" s="1"/>
  <c r="J1854" i="94"/>
  <c r="I1854" i="94"/>
  <c r="K1854" i="94" s="1"/>
  <c r="J1853" i="94"/>
  <c r="J1852" i="94"/>
  <c r="I1852" i="94"/>
  <c r="K1852" i="94" s="1"/>
  <c r="J1851" i="94"/>
  <c r="I1851" i="94"/>
  <c r="K1851" i="94" s="1"/>
  <c r="J1850" i="94"/>
  <c r="I1850" i="94"/>
  <c r="K1850" i="94" s="1"/>
  <c r="J1849" i="94"/>
  <c r="J1848" i="94"/>
  <c r="J1847" i="94"/>
  <c r="I1847" i="94"/>
  <c r="K1847" i="94" s="1"/>
  <c r="J1846" i="94"/>
  <c r="I1846" i="94"/>
  <c r="K1846" i="94" s="1"/>
  <c r="J1845" i="94"/>
  <c r="K1844" i="94"/>
  <c r="J1844" i="94"/>
  <c r="J1843" i="94"/>
  <c r="I1843" i="94"/>
  <c r="K1843" i="94" s="1"/>
  <c r="J1842" i="94"/>
  <c r="J1841" i="94"/>
  <c r="J1840" i="94"/>
  <c r="J1839" i="94"/>
  <c r="I1839" i="94"/>
  <c r="K1839" i="94" s="1"/>
  <c r="J1838" i="94"/>
  <c r="I1838" i="94"/>
  <c r="K1838" i="94" s="1"/>
  <c r="J1837" i="94"/>
  <c r="J1836" i="94"/>
  <c r="J1835" i="94"/>
  <c r="I1835" i="94"/>
  <c r="K1835" i="94" s="1"/>
  <c r="J1834" i="94"/>
  <c r="I1834" i="94"/>
  <c r="K1834" i="94" s="1"/>
  <c r="J1833" i="94"/>
  <c r="J1832" i="94"/>
  <c r="J1831" i="94"/>
  <c r="I1831" i="94"/>
  <c r="K1831" i="94" s="1"/>
  <c r="J1830" i="94"/>
  <c r="J1829" i="94"/>
  <c r="K1828" i="94"/>
  <c r="J1828" i="94"/>
  <c r="J1827" i="94"/>
  <c r="I1827" i="94"/>
  <c r="K1827" i="94" s="1"/>
  <c r="J1826" i="94"/>
  <c r="J1825" i="94"/>
  <c r="J1824" i="94"/>
  <c r="J1823" i="94"/>
  <c r="I1823" i="94"/>
  <c r="K1823" i="94" s="1"/>
  <c r="J1822" i="94"/>
  <c r="J1821" i="94"/>
  <c r="J1820" i="94"/>
  <c r="J1819" i="94"/>
  <c r="I1819" i="94"/>
  <c r="K1819" i="94" s="1"/>
  <c r="J1818" i="94"/>
  <c r="J1817" i="94"/>
  <c r="J1816" i="94"/>
  <c r="I1816" i="94"/>
  <c r="K1816" i="94" s="1"/>
  <c r="J1815" i="94"/>
  <c r="I1815" i="94"/>
  <c r="K1815" i="94" s="1"/>
  <c r="J1814" i="94"/>
  <c r="I1814" i="94"/>
  <c r="K1814" i="94" s="1"/>
  <c r="J1813" i="94"/>
  <c r="J1812" i="94"/>
  <c r="J1811" i="94"/>
  <c r="I1811" i="94"/>
  <c r="K1811" i="94" s="1"/>
  <c r="J1810" i="94"/>
  <c r="J1809" i="94"/>
  <c r="J1808" i="94"/>
  <c r="I1808" i="94"/>
  <c r="K1808" i="94" s="1"/>
  <c r="J1807" i="94"/>
  <c r="I1807" i="94"/>
  <c r="K1807" i="94" s="1"/>
  <c r="J1806" i="94"/>
  <c r="I1806" i="94"/>
  <c r="K1806" i="94" s="1"/>
  <c r="J1805" i="94"/>
  <c r="J1804" i="94"/>
  <c r="I1804" i="94"/>
  <c r="K1804" i="94" s="1"/>
  <c r="J1803" i="94"/>
  <c r="I1803" i="94"/>
  <c r="K1803" i="94" s="1"/>
  <c r="J1802" i="94"/>
  <c r="I1802" i="94"/>
  <c r="K1802" i="94" s="1"/>
  <c r="J1801" i="94"/>
  <c r="J1800" i="94"/>
  <c r="I1800" i="94"/>
  <c r="K1800" i="94" s="1"/>
  <c r="J1799" i="94"/>
  <c r="I1799" i="94"/>
  <c r="K1799" i="94" s="1"/>
  <c r="J1798" i="94"/>
  <c r="I1798" i="94"/>
  <c r="K1798" i="94" s="1"/>
  <c r="J1797" i="94"/>
  <c r="J1796" i="94"/>
  <c r="I1796" i="94"/>
  <c r="K1796" i="94" s="1"/>
  <c r="J1795" i="94"/>
  <c r="I1795" i="94"/>
  <c r="K1795" i="94" s="1"/>
  <c r="J1794" i="94"/>
  <c r="I1794" i="94"/>
  <c r="K1794" i="94" s="1"/>
  <c r="J1793" i="94"/>
  <c r="J1792" i="94"/>
  <c r="J1791" i="94"/>
  <c r="I1791" i="94"/>
  <c r="K1791" i="94" s="1"/>
  <c r="J1790" i="94"/>
  <c r="J1789" i="94"/>
  <c r="K1788" i="94"/>
  <c r="J1788" i="94"/>
  <c r="I1788" i="94"/>
  <c r="J1787" i="94"/>
  <c r="I1787" i="94"/>
  <c r="K1787" i="94" s="1"/>
  <c r="J1786" i="94"/>
  <c r="I1786" i="94"/>
  <c r="K1786" i="94" s="1"/>
  <c r="J1785" i="94"/>
  <c r="J1784" i="94"/>
  <c r="I1784" i="94"/>
  <c r="K1784" i="94" s="1"/>
  <c r="J1783" i="94"/>
  <c r="I1783" i="94"/>
  <c r="K1783" i="94" s="1"/>
  <c r="J1782" i="94"/>
  <c r="I1782" i="94"/>
  <c r="K1782" i="94" s="1"/>
  <c r="J1781" i="94"/>
  <c r="K1780" i="94"/>
  <c r="J1780" i="94"/>
  <c r="I1780" i="94"/>
  <c r="J1779" i="94"/>
  <c r="I1779" i="94"/>
  <c r="K1779" i="94" s="1"/>
  <c r="J1778" i="94"/>
  <c r="I1778" i="94"/>
  <c r="K1778" i="94" s="1"/>
  <c r="J1777" i="94"/>
  <c r="J1776" i="94"/>
  <c r="J1775" i="94"/>
  <c r="I1775" i="94"/>
  <c r="K1775" i="94" s="1"/>
  <c r="J1774" i="94"/>
  <c r="I1774" i="94"/>
  <c r="K1774" i="94" s="1"/>
  <c r="J1773" i="94"/>
  <c r="J1772" i="94"/>
  <c r="I1772" i="94"/>
  <c r="K1772" i="94" s="1"/>
  <c r="J1771" i="94"/>
  <c r="I1771" i="94"/>
  <c r="K1771" i="94" s="1"/>
  <c r="J1770" i="94"/>
  <c r="I1770" i="94"/>
  <c r="K1770" i="94" s="1"/>
  <c r="J1769" i="94"/>
  <c r="J1768" i="94"/>
  <c r="I1768" i="94"/>
  <c r="K1768" i="94" s="1"/>
  <c r="J1767" i="94"/>
  <c r="I1767" i="94"/>
  <c r="K1767" i="94" s="1"/>
  <c r="J1766" i="94"/>
  <c r="I1766" i="94"/>
  <c r="K1766" i="94" s="1"/>
  <c r="J1765" i="94"/>
  <c r="K1764" i="94"/>
  <c r="J1764" i="94"/>
  <c r="I1764" i="94"/>
  <c r="J1763" i="94"/>
  <c r="I1763" i="94"/>
  <c r="K1763" i="94" s="1"/>
  <c r="J1762" i="94"/>
  <c r="I1762" i="94"/>
  <c r="K1762" i="94" s="1"/>
  <c r="J1761" i="94"/>
  <c r="J1760" i="94"/>
  <c r="J1759" i="94"/>
  <c r="I1759" i="94"/>
  <c r="K1759" i="94" s="1"/>
  <c r="J1758" i="94"/>
  <c r="I1758" i="94"/>
  <c r="K1758" i="94" s="1"/>
  <c r="J1757" i="94"/>
  <c r="J1756" i="94"/>
  <c r="I1756" i="94"/>
  <c r="K1756" i="94" s="1"/>
  <c r="J1755" i="94"/>
  <c r="I1755" i="94"/>
  <c r="K1755" i="94" s="1"/>
  <c r="J1754" i="94"/>
  <c r="I1754" i="94"/>
  <c r="K1754" i="94" s="1"/>
  <c r="J1753" i="94"/>
  <c r="J1752" i="94"/>
  <c r="I1752" i="94"/>
  <c r="K1752" i="94" s="1"/>
  <c r="J1751" i="94"/>
  <c r="I1751" i="94"/>
  <c r="K1751" i="94" s="1"/>
  <c r="J1750" i="94"/>
  <c r="I1750" i="94"/>
  <c r="K1750" i="94" s="1"/>
  <c r="J1749" i="94"/>
  <c r="J1748" i="94"/>
  <c r="I1748" i="94"/>
  <c r="K1748" i="94" s="1"/>
  <c r="J1747" i="94"/>
  <c r="J1746" i="94"/>
  <c r="I1746" i="94"/>
  <c r="K1746" i="94" s="1"/>
  <c r="J1745" i="94"/>
  <c r="J1744" i="94"/>
  <c r="J1743" i="94"/>
  <c r="I1743" i="94"/>
  <c r="K1743" i="94" s="1"/>
  <c r="J1742" i="94"/>
  <c r="I1742" i="94"/>
  <c r="K1742" i="94" s="1"/>
  <c r="J1741" i="94"/>
  <c r="K1740" i="94"/>
  <c r="J1740" i="94"/>
  <c r="I1740" i="94"/>
  <c r="J1739" i="94"/>
  <c r="I1739" i="94"/>
  <c r="K1739" i="94" s="1"/>
  <c r="J1738" i="94"/>
  <c r="I1738" i="94"/>
  <c r="K1738" i="94" s="1"/>
  <c r="J1737" i="94"/>
  <c r="J1736" i="94"/>
  <c r="I1736" i="94"/>
  <c r="K1736" i="94" s="1"/>
  <c r="J1735" i="94"/>
  <c r="I1735" i="94"/>
  <c r="K1735" i="94" s="1"/>
  <c r="J1734" i="94"/>
  <c r="I1734" i="94"/>
  <c r="K1734" i="94" s="1"/>
  <c r="J1733" i="94"/>
  <c r="J1732" i="94"/>
  <c r="I1732" i="94"/>
  <c r="K1732" i="94" s="1"/>
  <c r="J1731" i="94"/>
  <c r="I1731" i="94"/>
  <c r="K1731" i="94" s="1"/>
  <c r="J1730" i="94"/>
  <c r="I1730" i="94"/>
  <c r="K1730" i="94" s="1"/>
  <c r="J1729" i="94"/>
  <c r="J1728" i="94"/>
  <c r="J1727" i="94"/>
  <c r="I1727" i="94"/>
  <c r="K1727" i="94" s="1"/>
  <c r="J1726" i="94"/>
  <c r="I1726" i="94"/>
  <c r="K1726" i="94" s="1"/>
  <c r="J1725" i="94"/>
  <c r="K1724" i="94"/>
  <c r="J1724" i="94"/>
  <c r="I1724" i="94"/>
  <c r="J1723" i="94"/>
  <c r="I1723" i="94"/>
  <c r="K1723" i="94" s="1"/>
  <c r="J1722" i="94"/>
  <c r="I1722" i="94"/>
  <c r="K1722" i="94" s="1"/>
  <c r="J1721" i="94"/>
  <c r="J1720" i="94"/>
  <c r="I1720" i="94"/>
  <c r="K1720" i="94" s="1"/>
  <c r="J1719" i="94"/>
  <c r="I1719" i="94"/>
  <c r="K1719" i="94" s="1"/>
  <c r="J1718" i="94"/>
  <c r="I1718" i="94"/>
  <c r="K1718" i="94" s="1"/>
  <c r="J1717" i="94"/>
  <c r="K1716" i="94"/>
  <c r="J1716" i="94"/>
  <c r="I1716" i="94"/>
  <c r="J1715" i="94"/>
  <c r="I1715" i="94"/>
  <c r="K1715" i="94" s="1"/>
  <c r="J1714" i="94"/>
  <c r="I1714" i="94"/>
  <c r="K1714" i="94" s="1"/>
  <c r="J1713" i="94"/>
  <c r="J1712" i="94"/>
  <c r="J1711" i="94"/>
  <c r="I1711" i="94"/>
  <c r="K1711" i="94" s="1"/>
  <c r="J1710" i="94"/>
  <c r="I1710" i="94"/>
  <c r="K1710" i="94" s="1"/>
  <c r="J1709" i="94"/>
  <c r="J1708" i="94"/>
  <c r="I1708" i="94"/>
  <c r="K1708" i="94" s="1"/>
  <c r="J1707" i="94"/>
  <c r="I1707" i="94"/>
  <c r="K1707" i="94" s="1"/>
  <c r="J1706" i="94"/>
  <c r="I1706" i="94"/>
  <c r="K1706" i="94" s="1"/>
  <c r="J1705" i="94"/>
  <c r="J1704" i="94"/>
  <c r="I1704" i="94"/>
  <c r="K1704" i="94" s="1"/>
  <c r="J1703" i="94"/>
  <c r="I1703" i="94"/>
  <c r="K1703" i="94" s="1"/>
  <c r="J1702" i="94"/>
  <c r="I1702" i="94"/>
  <c r="K1702" i="94" s="1"/>
  <c r="J1701" i="94"/>
  <c r="J1700" i="94"/>
  <c r="I1700" i="94"/>
  <c r="K1700" i="94" s="1"/>
  <c r="J1699" i="94"/>
  <c r="I1699" i="94"/>
  <c r="K1699" i="94" s="1"/>
  <c r="J1698" i="94"/>
  <c r="I1698" i="94"/>
  <c r="K1698" i="94" s="1"/>
  <c r="J1697" i="94"/>
  <c r="J1696" i="94"/>
  <c r="J1695" i="94"/>
  <c r="I1695" i="94"/>
  <c r="K1695" i="94" s="1"/>
  <c r="J1694" i="94"/>
  <c r="I1694" i="94"/>
  <c r="K1694" i="94" s="1"/>
  <c r="J1693" i="94"/>
  <c r="K1692" i="94"/>
  <c r="J1692" i="94"/>
  <c r="I1692" i="94"/>
  <c r="J1691" i="94"/>
  <c r="I1691" i="94"/>
  <c r="K1691" i="94" s="1"/>
  <c r="J1690" i="94"/>
  <c r="I1690" i="94"/>
  <c r="K1690" i="94" s="1"/>
  <c r="J1689" i="94"/>
  <c r="J1688" i="94"/>
  <c r="I1688" i="94"/>
  <c r="K1688" i="94" s="1"/>
  <c r="J1687" i="94"/>
  <c r="I1687" i="94"/>
  <c r="K1687" i="94" s="1"/>
  <c r="J1686" i="94"/>
  <c r="I1686" i="94"/>
  <c r="K1686" i="94" s="1"/>
  <c r="J1685" i="94"/>
  <c r="J1684" i="94"/>
  <c r="I1684" i="94"/>
  <c r="K1684" i="94" s="1"/>
  <c r="J1683" i="94"/>
  <c r="I1683" i="94"/>
  <c r="K1683" i="94" s="1"/>
  <c r="J1682" i="94"/>
  <c r="I1682" i="94"/>
  <c r="K1682" i="94" s="1"/>
  <c r="J1681" i="94"/>
  <c r="J1680" i="94"/>
  <c r="J1679" i="94"/>
  <c r="I1679" i="94"/>
  <c r="K1679" i="94" s="1"/>
  <c r="J1678" i="94"/>
  <c r="I1678" i="94"/>
  <c r="K1678" i="94" s="1"/>
  <c r="J1677" i="94"/>
  <c r="K1676" i="94"/>
  <c r="J1676" i="94"/>
  <c r="I1676" i="94"/>
  <c r="J1675" i="94"/>
  <c r="I1675" i="94"/>
  <c r="K1675" i="94" s="1"/>
  <c r="J1674" i="94"/>
  <c r="I1674" i="94"/>
  <c r="K1674" i="94" s="1"/>
  <c r="J1673" i="94"/>
  <c r="J1672" i="94"/>
  <c r="I1672" i="94"/>
  <c r="K1672" i="94" s="1"/>
  <c r="J1671" i="94"/>
  <c r="I1671" i="94"/>
  <c r="K1671" i="94" s="1"/>
  <c r="J1670" i="94"/>
  <c r="I1670" i="94"/>
  <c r="K1670" i="94" s="1"/>
  <c r="J1669" i="94"/>
  <c r="K1668" i="94"/>
  <c r="J1668" i="94"/>
  <c r="I1668" i="94"/>
  <c r="J1667" i="94"/>
  <c r="I1667" i="94"/>
  <c r="K1667" i="94" s="1"/>
  <c r="J1666" i="94"/>
  <c r="I1666" i="94"/>
  <c r="K1666" i="94" s="1"/>
  <c r="J1665" i="94"/>
  <c r="J1664" i="94"/>
  <c r="J1663" i="94"/>
  <c r="I1663" i="94"/>
  <c r="K1663" i="94" s="1"/>
  <c r="J1662" i="94"/>
  <c r="I1662" i="94"/>
  <c r="K1662" i="94" s="1"/>
  <c r="J1661" i="94"/>
  <c r="J1660" i="94"/>
  <c r="I1660" i="94"/>
  <c r="K1660" i="94" s="1"/>
  <c r="J1659" i="94"/>
  <c r="I1659" i="94"/>
  <c r="K1659" i="94" s="1"/>
  <c r="J1658" i="94"/>
  <c r="I1658" i="94"/>
  <c r="K1658" i="94" s="1"/>
  <c r="J1657" i="94"/>
  <c r="J1656" i="94"/>
  <c r="I1656" i="94"/>
  <c r="K1656" i="94" s="1"/>
  <c r="J1655" i="94"/>
  <c r="I1655" i="94"/>
  <c r="K1655" i="94" s="1"/>
  <c r="J1654" i="94"/>
  <c r="I1654" i="94"/>
  <c r="K1654" i="94" s="1"/>
  <c r="J1653" i="94"/>
  <c r="J1652" i="94"/>
  <c r="I1652" i="94"/>
  <c r="K1652" i="94" s="1"/>
  <c r="J1651" i="94"/>
  <c r="I1651" i="94"/>
  <c r="K1651" i="94" s="1"/>
  <c r="J1650" i="94"/>
  <c r="I1650" i="94"/>
  <c r="K1650" i="94" s="1"/>
  <c r="J1649" i="94"/>
  <c r="J1648" i="94"/>
  <c r="J1647" i="94"/>
  <c r="I1647" i="94"/>
  <c r="K1647" i="94" s="1"/>
  <c r="J1646" i="94"/>
  <c r="I1646" i="94"/>
  <c r="K1646" i="94" s="1"/>
  <c r="J1645" i="94"/>
  <c r="J1644" i="94"/>
  <c r="I1644" i="94"/>
  <c r="K1644" i="94" s="1"/>
  <c r="J1643" i="94"/>
  <c r="I1643" i="94"/>
  <c r="K1643" i="94" s="1"/>
  <c r="J1642" i="94"/>
  <c r="I1642" i="94"/>
  <c r="K1642" i="94" s="1"/>
  <c r="J1641" i="94"/>
  <c r="J1640" i="94"/>
  <c r="I1640" i="94"/>
  <c r="K1640" i="94" s="1"/>
  <c r="J1639" i="94"/>
  <c r="I1639" i="94"/>
  <c r="K1639" i="94" s="1"/>
  <c r="J1638" i="94"/>
  <c r="I1638" i="94"/>
  <c r="K1638" i="94" s="1"/>
  <c r="J1637" i="94"/>
  <c r="J1636" i="94"/>
  <c r="I1636" i="94"/>
  <c r="K1636" i="94" s="1"/>
  <c r="J1635" i="94"/>
  <c r="I1635" i="94"/>
  <c r="K1635" i="94" s="1"/>
  <c r="J1634" i="94"/>
  <c r="I1634" i="94"/>
  <c r="K1634" i="94" s="1"/>
  <c r="J1633" i="94"/>
  <c r="J1632" i="94"/>
  <c r="J1631" i="94"/>
  <c r="I1631" i="94"/>
  <c r="K1631" i="94" s="1"/>
  <c r="J1630" i="94"/>
  <c r="I1630" i="94"/>
  <c r="K1630" i="94" s="1"/>
  <c r="J1629" i="94"/>
  <c r="J1628" i="94"/>
  <c r="I1628" i="94"/>
  <c r="K1628" i="94" s="1"/>
  <c r="J1627" i="94"/>
  <c r="I1627" i="94"/>
  <c r="K1627" i="94" s="1"/>
  <c r="J1626" i="94"/>
  <c r="I1626" i="94"/>
  <c r="K1626" i="94" s="1"/>
  <c r="J1625" i="94"/>
  <c r="J1624" i="94"/>
  <c r="I1624" i="94"/>
  <c r="K1624" i="94" s="1"/>
  <c r="J1623" i="94"/>
  <c r="I1623" i="94"/>
  <c r="K1623" i="94" s="1"/>
  <c r="J1622" i="94"/>
  <c r="I1622" i="94"/>
  <c r="K1622" i="94" s="1"/>
  <c r="J1621" i="94"/>
  <c r="J1620" i="94"/>
  <c r="I1620" i="94"/>
  <c r="K1620" i="94" s="1"/>
  <c r="J1619" i="94"/>
  <c r="I1619" i="94"/>
  <c r="K1619" i="94" s="1"/>
  <c r="J1618" i="94"/>
  <c r="I1618" i="94"/>
  <c r="K1618" i="94" s="1"/>
  <c r="J1617" i="94"/>
  <c r="J1616" i="94"/>
  <c r="J1615" i="94"/>
  <c r="I1615" i="94"/>
  <c r="K1615" i="94" s="1"/>
  <c r="J1614" i="94"/>
  <c r="I1614" i="94"/>
  <c r="K1614" i="94" s="1"/>
  <c r="J1613" i="94"/>
  <c r="J1612" i="94"/>
  <c r="I1612" i="94"/>
  <c r="K1612" i="94" s="1"/>
  <c r="J1611" i="94"/>
  <c r="I1611" i="94"/>
  <c r="K1611" i="94" s="1"/>
  <c r="J1610" i="94"/>
  <c r="I1610" i="94"/>
  <c r="K1610" i="94" s="1"/>
  <c r="J1609" i="94"/>
  <c r="J1608" i="94"/>
  <c r="I1608" i="94"/>
  <c r="K1608" i="94" s="1"/>
  <c r="J1607" i="94"/>
  <c r="I1607" i="94"/>
  <c r="K1607" i="94" s="1"/>
  <c r="J1606" i="94"/>
  <c r="I1606" i="94"/>
  <c r="K1606" i="94" s="1"/>
  <c r="J1605" i="94"/>
  <c r="K1604" i="94"/>
  <c r="J1604" i="94"/>
  <c r="I1604" i="94"/>
  <c r="J1603" i="94"/>
  <c r="I1603" i="94"/>
  <c r="K1603" i="94" s="1"/>
  <c r="J1602" i="94"/>
  <c r="I1602" i="94"/>
  <c r="K1602" i="94" s="1"/>
  <c r="J1601" i="94"/>
  <c r="J1600" i="94"/>
  <c r="J1599" i="94"/>
  <c r="I1599" i="94"/>
  <c r="K1599" i="94" s="1"/>
  <c r="J1598" i="94"/>
  <c r="I1598" i="94"/>
  <c r="K1598" i="94" s="1"/>
  <c r="J1597" i="94"/>
  <c r="J1596" i="94"/>
  <c r="I1596" i="94"/>
  <c r="K1596" i="94" s="1"/>
  <c r="J1595" i="94"/>
  <c r="I1595" i="94"/>
  <c r="K1595" i="94" s="1"/>
  <c r="J1594" i="94"/>
  <c r="I1594" i="94"/>
  <c r="K1594" i="94" s="1"/>
  <c r="J1593" i="94"/>
  <c r="J1592" i="94"/>
  <c r="I1592" i="94"/>
  <c r="K1592" i="94" s="1"/>
  <c r="K1591" i="94"/>
  <c r="J1591" i="94"/>
  <c r="I1591" i="94"/>
  <c r="J1590" i="94"/>
  <c r="I1590" i="94"/>
  <c r="K1590" i="94" s="1"/>
  <c r="J1589" i="94"/>
  <c r="J1588" i="94"/>
  <c r="I1588" i="94"/>
  <c r="K1588" i="94" s="1"/>
  <c r="J1587" i="94"/>
  <c r="I1587" i="94"/>
  <c r="K1587" i="94" s="1"/>
  <c r="J1586" i="94"/>
  <c r="I1586" i="94"/>
  <c r="K1586" i="94" s="1"/>
  <c r="J1585" i="94"/>
  <c r="J1584" i="94"/>
  <c r="J1583" i="94"/>
  <c r="I1583" i="94"/>
  <c r="K1583" i="94" s="1"/>
  <c r="J1582" i="94"/>
  <c r="I1582" i="94"/>
  <c r="K1582" i="94" s="1"/>
  <c r="J1581" i="94"/>
  <c r="J1580" i="94"/>
  <c r="I1580" i="94"/>
  <c r="K1580" i="94" s="1"/>
  <c r="J1579" i="94"/>
  <c r="I1579" i="94"/>
  <c r="K1579" i="94" s="1"/>
  <c r="J1578" i="94"/>
  <c r="I1578" i="94"/>
  <c r="K1578" i="94" s="1"/>
  <c r="J1577" i="94"/>
  <c r="J1576" i="94"/>
  <c r="I1576" i="94"/>
  <c r="K1576" i="94" s="1"/>
  <c r="K1575" i="94"/>
  <c r="J1575" i="94"/>
  <c r="I1575" i="94"/>
  <c r="J1574" i="94"/>
  <c r="I1574" i="94"/>
  <c r="K1574" i="94" s="1"/>
  <c r="J1573" i="94"/>
  <c r="J1572" i="94"/>
  <c r="I1572" i="94"/>
  <c r="K1572" i="94" s="1"/>
  <c r="J1571" i="94"/>
  <c r="I1571" i="94"/>
  <c r="K1571" i="94" s="1"/>
  <c r="J1570" i="94"/>
  <c r="I1570" i="94"/>
  <c r="K1570" i="94" s="1"/>
  <c r="J1569" i="94"/>
  <c r="J1568" i="94"/>
  <c r="J1567" i="94"/>
  <c r="I1567" i="94"/>
  <c r="K1567" i="94" s="1"/>
  <c r="J1566" i="94"/>
  <c r="I1566" i="94"/>
  <c r="K1566" i="94" s="1"/>
  <c r="J1565" i="94"/>
  <c r="J1564" i="94"/>
  <c r="I1564" i="94"/>
  <c r="K1564" i="94" s="1"/>
  <c r="J1563" i="94"/>
  <c r="I1563" i="94"/>
  <c r="K1563" i="94" s="1"/>
  <c r="J1562" i="94"/>
  <c r="I1562" i="94"/>
  <c r="K1562" i="94" s="1"/>
  <c r="J1561" i="94"/>
  <c r="J1560" i="94"/>
  <c r="I1560" i="94"/>
  <c r="K1560" i="94" s="1"/>
  <c r="K1559" i="94"/>
  <c r="J1559" i="94"/>
  <c r="I1559" i="94"/>
  <c r="J1558" i="94"/>
  <c r="I1558" i="94"/>
  <c r="K1558" i="94" s="1"/>
  <c r="J1557" i="94"/>
  <c r="J1556" i="94"/>
  <c r="I1556" i="94"/>
  <c r="K1556" i="94" s="1"/>
  <c r="J1555" i="94"/>
  <c r="I1555" i="94"/>
  <c r="K1555" i="94" s="1"/>
  <c r="J1554" i="94"/>
  <c r="I1554" i="94"/>
  <c r="K1554" i="94" s="1"/>
  <c r="J1553" i="94"/>
  <c r="J1552" i="94"/>
  <c r="J1551" i="94"/>
  <c r="I1551" i="94"/>
  <c r="K1551" i="94" s="1"/>
  <c r="J1550" i="94"/>
  <c r="I1550" i="94"/>
  <c r="K1550" i="94" s="1"/>
  <c r="J1549" i="94"/>
  <c r="J1548" i="94"/>
  <c r="I1548" i="94"/>
  <c r="K1548" i="94" s="1"/>
  <c r="J1547" i="94"/>
  <c r="I1547" i="94"/>
  <c r="K1547" i="94" s="1"/>
  <c r="J1546" i="94"/>
  <c r="I1546" i="94"/>
  <c r="K1546" i="94" s="1"/>
  <c r="J1545" i="94"/>
  <c r="J1544" i="94"/>
  <c r="I1544" i="94"/>
  <c r="K1544" i="94" s="1"/>
  <c r="J1543" i="94"/>
  <c r="I1543" i="94"/>
  <c r="K1543" i="94" s="1"/>
  <c r="J1542" i="94"/>
  <c r="I1542" i="94"/>
  <c r="K1542" i="94" s="1"/>
  <c r="J1541" i="94"/>
  <c r="J1540" i="94"/>
  <c r="I1540" i="94"/>
  <c r="K1540" i="94" s="1"/>
  <c r="J1539" i="94"/>
  <c r="I1539" i="94"/>
  <c r="K1539" i="94" s="1"/>
  <c r="J1538" i="94"/>
  <c r="I1538" i="94"/>
  <c r="K1538" i="94" s="1"/>
  <c r="J1537" i="94"/>
  <c r="J1536" i="94"/>
  <c r="J1535" i="94"/>
  <c r="I1535" i="94"/>
  <c r="K1535" i="94" s="1"/>
  <c r="J1534" i="94"/>
  <c r="I1534" i="94"/>
  <c r="K1534" i="94" s="1"/>
  <c r="J1533" i="94"/>
  <c r="J1532" i="94"/>
  <c r="I1532" i="94"/>
  <c r="K1532" i="94" s="1"/>
  <c r="J1531" i="94"/>
  <c r="I1531" i="94"/>
  <c r="K1531" i="94" s="1"/>
  <c r="J1530" i="94"/>
  <c r="I1530" i="94"/>
  <c r="K1530" i="94" s="1"/>
  <c r="J1529" i="94"/>
  <c r="J1528" i="94"/>
  <c r="I1528" i="94"/>
  <c r="K1528" i="94" s="1"/>
  <c r="J1527" i="94"/>
  <c r="I1527" i="94"/>
  <c r="K1527" i="94" s="1"/>
  <c r="J1526" i="94"/>
  <c r="I1526" i="94"/>
  <c r="K1526" i="94" s="1"/>
  <c r="J1525" i="94"/>
  <c r="J1524" i="94"/>
  <c r="I1524" i="94"/>
  <c r="K1524" i="94" s="1"/>
  <c r="J1523" i="94"/>
  <c r="I1523" i="94"/>
  <c r="K1523" i="94" s="1"/>
  <c r="J1522" i="94"/>
  <c r="I1522" i="94"/>
  <c r="K1522" i="94" s="1"/>
  <c r="J1521" i="94"/>
  <c r="J1520" i="94"/>
  <c r="J1519" i="94"/>
  <c r="I1519" i="94"/>
  <c r="K1519" i="94" s="1"/>
  <c r="J1518" i="94"/>
  <c r="I1518" i="94"/>
  <c r="K1518" i="94" s="1"/>
  <c r="J1517" i="94"/>
  <c r="J1516" i="94"/>
  <c r="I1516" i="94"/>
  <c r="K1516" i="94" s="1"/>
  <c r="J1515" i="94"/>
  <c r="I1515" i="94"/>
  <c r="K1515" i="94" s="1"/>
  <c r="J1514" i="94"/>
  <c r="I1514" i="94"/>
  <c r="K1514" i="94" s="1"/>
  <c r="J1513" i="94"/>
  <c r="J1512" i="94"/>
  <c r="I1512" i="94"/>
  <c r="K1512" i="94" s="1"/>
  <c r="J1511" i="94"/>
  <c r="I1511" i="94"/>
  <c r="K1511" i="94" s="1"/>
  <c r="J1510" i="94"/>
  <c r="I1510" i="94"/>
  <c r="K1510" i="94" s="1"/>
  <c r="J1509" i="94"/>
  <c r="J1508" i="94"/>
  <c r="I1508" i="94"/>
  <c r="K1508" i="94" s="1"/>
  <c r="J1507" i="94"/>
  <c r="I1507" i="94"/>
  <c r="K1507" i="94" s="1"/>
  <c r="J1506" i="94"/>
  <c r="I1506" i="94"/>
  <c r="K1506" i="94" s="1"/>
  <c r="J1505" i="94"/>
  <c r="J1504" i="94"/>
  <c r="J1503" i="94"/>
  <c r="I1503" i="94"/>
  <c r="K1503" i="94" s="1"/>
  <c r="J1502" i="94"/>
  <c r="I1502" i="94"/>
  <c r="K1502" i="94" s="1"/>
  <c r="J1501" i="94"/>
  <c r="J1500" i="94"/>
  <c r="I1500" i="94"/>
  <c r="K1500" i="94" s="1"/>
  <c r="J1499" i="94"/>
  <c r="I1499" i="94"/>
  <c r="K1499" i="94" s="1"/>
  <c r="J1498" i="94"/>
  <c r="I1498" i="94"/>
  <c r="K1498" i="94" s="1"/>
  <c r="J1497" i="94"/>
  <c r="K1496" i="94"/>
  <c r="J1496" i="94"/>
  <c r="J1495" i="94"/>
  <c r="I1495" i="94"/>
  <c r="K1495" i="94" s="1"/>
  <c r="J1494" i="94"/>
  <c r="I1494" i="94"/>
  <c r="K1494" i="94" s="1"/>
  <c r="J1493" i="94"/>
  <c r="J1492" i="94"/>
  <c r="J1491" i="94"/>
  <c r="I1491" i="94"/>
  <c r="K1491" i="94" s="1"/>
  <c r="J1490" i="94"/>
  <c r="I1490" i="94"/>
  <c r="K1490" i="94" s="1"/>
  <c r="J1489" i="94"/>
  <c r="J1488" i="94"/>
  <c r="I1488" i="94"/>
  <c r="K1488" i="94" s="1"/>
  <c r="J1487" i="94"/>
  <c r="I1487" i="94"/>
  <c r="K1487" i="94" s="1"/>
  <c r="J1486" i="94"/>
  <c r="I1486" i="94"/>
  <c r="K1486" i="94" s="1"/>
  <c r="J1485" i="94"/>
  <c r="J1484" i="94"/>
  <c r="I1484" i="94"/>
  <c r="K1484" i="94" s="1"/>
  <c r="J1483" i="94"/>
  <c r="I1483" i="94"/>
  <c r="K1483" i="94" s="1"/>
  <c r="J1482" i="94"/>
  <c r="I1482" i="94"/>
  <c r="K1482" i="94" s="1"/>
  <c r="J1481" i="94"/>
  <c r="J1480" i="94"/>
  <c r="I1480" i="94"/>
  <c r="K1480" i="94" s="1"/>
  <c r="J1479" i="94"/>
  <c r="I1479" i="94"/>
  <c r="K1479" i="94" s="1"/>
  <c r="J1478" i="94"/>
  <c r="I1478" i="94"/>
  <c r="K1478" i="94" s="1"/>
  <c r="J1477" i="94"/>
  <c r="K1476" i="94"/>
  <c r="J1476" i="94"/>
  <c r="J1475" i="94"/>
  <c r="I1475" i="94"/>
  <c r="K1475" i="94" s="1"/>
  <c r="J1474" i="94"/>
  <c r="I1474" i="94"/>
  <c r="K1474" i="94" s="1"/>
  <c r="J1473" i="94"/>
  <c r="J1472" i="94"/>
  <c r="J1471" i="94"/>
  <c r="I1471" i="94"/>
  <c r="K1471" i="94" s="1"/>
  <c r="J1470" i="94"/>
  <c r="I1470" i="94"/>
  <c r="K1470" i="94" s="1"/>
  <c r="J1469" i="94"/>
  <c r="J1468" i="94"/>
  <c r="I1468" i="94"/>
  <c r="K1468" i="94" s="1"/>
  <c r="J1467" i="94"/>
  <c r="I1467" i="94"/>
  <c r="K1467" i="94" s="1"/>
  <c r="J1466" i="94"/>
  <c r="I1466" i="94"/>
  <c r="K1466" i="94" s="1"/>
  <c r="J1465" i="94"/>
  <c r="J1464" i="94"/>
  <c r="I1464" i="94"/>
  <c r="K1464" i="94" s="1"/>
  <c r="J1463" i="94"/>
  <c r="I1463" i="94"/>
  <c r="K1463" i="94" s="1"/>
  <c r="J1462" i="94"/>
  <c r="I1462" i="94"/>
  <c r="K1462" i="94" s="1"/>
  <c r="J1461" i="94"/>
  <c r="K1460" i="94"/>
  <c r="J1460" i="94"/>
  <c r="J1459" i="94"/>
  <c r="I1459" i="94"/>
  <c r="K1459" i="94" s="1"/>
  <c r="J1458" i="94"/>
  <c r="I1458" i="94"/>
  <c r="K1458" i="94" s="1"/>
  <c r="J1457" i="94"/>
  <c r="J1456" i="94"/>
  <c r="I1456" i="94"/>
  <c r="K1456" i="94" s="1"/>
  <c r="J1455" i="94"/>
  <c r="I1455" i="94"/>
  <c r="K1455" i="94" s="1"/>
  <c r="J1454" i="94"/>
  <c r="I1454" i="94"/>
  <c r="K1454" i="94" s="1"/>
  <c r="J1453" i="94"/>
  <c r="J1452" i="94"/>
  <c r="I1452" i="94"/>
  <c r="K1452" i="94" s="1"/>
  <c r="J1451" i="94"/>
  <c r="I1451" i="94"/>
  <c r="K1451" i="94" s="1"/>
  <c r="J1450" i="94"/>
  <c r="I1450" i="94"/>
  <c r="K1450" i="94" s="1"/>
  <c r="J1449" i="94"/>
  <c r="J1448" i="94"/>
  <c r="I1448" i="94"/>
  <c r="K1448" i="94" s="1"/>
  <c r="J1447" i="94"/>
  <c r="I1447" i="94"/>
  <c r="K1447" i="94" s="1"/>
  <c r="J1446" i="94"/>
  <c r="I1446" i="94"/>
  <c r="K1446" i="94" s="1"/>
  <c r="J1445" i="94"/>
  <c r="K1444" i="94"/>
  <c r="J1444" i="94"/>
  <c r="J1443" i="94"/>
  <c r="I1443" i="94"/>
  <c r="K1443" i="94" s="1"/>
  <c r="J1442" i="94"/>
  <c r="I1442" i="94"/>
  <c r="K1442" i="94" s="1"/>
  <c r="J1441" i="94"/>
  <c r="J1440" i="94"/>
  <c r="J1439" i="94"/>
  <c r="I1439" i="94"/>
  <c r="K1439" i="94" s="1"/>
  <c r="J1438" i="94"/>
  <c r="I1438" i="94"/>
  <c r="K1438" i="94" s="1"/>
  <c r="J1437" i="94"/>
  <c r="J1436" i="94"/>
  <c r="I1436" i="94"/>
  <c r="K1436" i="94" s="1"/>
  <c r="J1435" i="94"/>
  <c r="I1435" i="94"/>
  <c r="K1435" i="94" s="1"/>
  <c r="J1434" i="94"/>
  <c r="I1434" i="94"/>
  <c r="K1434" i="94" s="1"/>
  <c r="J1433" i="94"/>
  <c r="J1432" i="94"/>
  <c r="I1432" i="94"/>
  <c r="K1432" i="94" s="1"/>
  <c r="J1431" i="94"/>
  <c r="I1431" i="94"/>
  <c r="K1431" i="94" s="1"/>
  <c r="J1430" i="94"/>
  <c r="I1430" i="94"/>
  <c r="K1430" i="94" s="1"/>
  <c r="J1429" i="94"/>
  <c r="K1428" i="94"/>
  <c r="J1428" i="94"/>
  <c r="J1427" i="94"/>
  <c r="I1427" i="94"/>
  <c r="K1427" i="94" s="1"/>
  <c r="J1426" i="94"/>
  <c r="I1426" i="94"/>
  <c r="K1426" i="94" s="1"/>
  <c r="J1425" i="94"/>
  <c r="J1424" i="94"/>
  <c r="I1424" i="94"/>
  <c r="K1424" i="94" s="1"/>
  <c r="J1423" i="94"/>
  <c r="I1423" i="94"/>
  <c r="K1423" i="94" s="1"/>
  <c r="J1422" i="94"/>
  <c r="I1422" i="94"/>
  <c r="K1422" i="94" s="1"/>
  <c r="J1421" i="94"/>
  <c r="J1420" i="94"/>
  <c r="I1420" i="94"/>
  <c r="K1420" i="94" s="1"/>
  <c r="J1419" i="94"/>
  <c r="J1418" i="94"/>
  <c r="I1418" i="94"/>
  <c r="K1418" i="94" s="1"/>
  <c r="J1417" i="94"/>
  <c r="J1416" i="94"/>
  <c r="I1416" i="94"/>
  <c r="K1416" i="94" s="1"/>
  <c r="J1415" i="94"/>
  <c r="I1415" i="94"/>
  <c r="K1415" i="94" s="1"/>
  <c r="J1414" i="94"/>
  <c r="I1414" i="94"/>
  <c r="K1414" i="94" s="1"/>
  <c r="J1413" i="94"/>
  <c r="J1412" i="94"/>
  <c r="I1412" i="94"/>
  <c r="K1412" i="94" s="1"/>
  <c r="J1411" i="94"/>
  <c r="I1411" i="94"/>
  <c r="K1411" i="94" s="1"/>
  <c r="J1410" i="94"/>
  <c r="I1410" i="94"/>
  <c r="K1410" i="94" s="1"/>
  <c r="J1409" i="94"/>
  <c r="J1408" i="94"/>
  <c r="I1408" i="94"/>
  <c r="K1408" i="94" s="1"/>
  <c r="J1407" i="94"/>
  <c r="I1407" i="94"/>
  <c r="K1407" i="94" s="1"/>
  <c r="J1406" i="94"/>
  <c r="I1406" i="94"/>
  <c r="K1406" i="94" s="1"/>
  <c r="J1405" i="94"/>
  <c r="J1404" i="94"/>
  <c r="I1404" i="94"/>
  <c r="K1404" i="94" s="1"/>
  <c r="J1403" i="94"/>
  <c r="I1403" i="94"/>
  <c r="K1403" i="94" s="1"/>
  <c r="J1402" i="94"/>
  <c r="I1402" i="94"/>
  <c r="K1402" i="94" s="1"/>
  <c r="J1401" i="94"/>
  <c r="J1400" i="94"/>
  <c r="I1400" i="94"/>
  <c r="K1400" i="94" s="1"/>
  <c r="J1399" i="94"/>
  <c r="I1399" i="94"/>
  <c r="K1399" i="94" s="1"/>
  <c r="J1398" i="94"/>
  <c r="I1398" i="94"/>
  <c r="K1398" i="94" s="1"/>
  <c r="J1397" i="94"/>
  <c r="J1396" i="94"/>
  <c r="I1396" i="94"/>
  <c r="K1396" i="94" s="1"/>
  <c r="J1395" i="94"/>
  <c r="I1395" i="94"/>
  <c r="K1395" i="94" s="1"/>
  <c r="J1394" i="94"/>
  <c r="I1394" i="94"/>
  <c r="K1394" i="94" s="1"/>
  <c r="J1393" i="94"/>
  <c r="J1392" i="94"/>
  <c r="J1391" i="94"/>
  <c r="I1391" i="94"/>
  <c r="K1391" i="94" s="1"/>
  <c r="J1390" i="94"/>
  <c r="I1390" i="94"/>
  <c r="K1390" i="94" s="1"/>
  <c r="J1389" i="94"/>
  <c r="J1388" i="94"/>
  <c r="I1388" i="94"/>
  <c r="K1388" i="94" s="1"/>
  <c r="J1387" i="94"/>
  <c r="I1387" i="94"/>
  <c r="K1387" i="94" s="1"/>
  <c r="J1386" i="94"/>
  <c r="I1386" i="94"/>
  <c r="K1386" i="94" s="1"/>
  <c r="J1385" i="94"/>
  <c r="J1384" i="94"/>
  <c r="I1384" i="94"/>
  <c r="K1384" i="94" s="1"/>
  <c r="J1383" i="94"/>
  <c r="I1383" i="94"/>
  <c r="K1383" i="94" s="1"/>
  <c r="J1382" i="94"/>
  <c r="I1382" i="94"/>
  <c r="K1382" i="94" s="1"/>
  <c r="J1381" i="94"/>
  <c r="J1380" i="94"/>
  <c r="I1380" i="94"/>
  <c r="K1380" i="94" s="1"/>
  <c r="J1379" i="94"/>
  <c r="I1379" i="94"/>
  <c r="K1379" i="94" s="1"/>
  <c r="J1378" i="94"/>
  <c r="I1378" i="94"/>
  <c r="K1378" i="94" s="1"/>
  <c r="J1377" i="94"/>
  <c r="J1376" i="94"/>
  <c r="I1376" i="94"/>
  <c r="K1376" i="94" s="1"/>
  <c r="J1375" i="94"/>
  <c r="I1375" i="94"/>
  <c r="K1375" i="94" s="1"/>
  <c r="J1374" i="94"/>
  <c r="I1374" i="94"/>
  <c r="K1374" i="94" s="1"/>
  <c r="J1373" i="94"/>
  <c r="J1372" i="94"/>
  <c r="I1372" i="94"/>
  <c r="K1372" i="94" s="1"/>
  <c r="J1371" i="94"/>
  <c r="I1371" i="94"/>
  <c r="K1371" i="94" s="1"/>
  <c r="J1370" i="94"/>
  <c r="I1370" i="94"/>
  <c r="K1370" i="94" s="1"/>
  <c r="J1369" i="94"/>
  <c r="J1368" i="94"/>
  <c r="I1368" i="94"/>
  <c r="K1368" i="94" s="1"/>
  <c r="J1367" i="94"/>
  <c r="I1367" i="94"/>
  <c r="K1367" i="94" s="1"/>
  <c r="J1366" i="94"/>
  <c r="I1366" i="94"/>
  <c r="K1366" i="94" s="1"/>
  <c r="J1365" i="94"/>
  <c r="J1364" i="94"/>
  <c r="I1364" i="94"/>
  <c r="K1364" i="94" s="1"/>
  <c r="J1363" i="94"/>
  <c r="I1363" i="94"/>
  <c r="K1363" i="94" s="1"/>
  <c r="J1362" i="94"/>
  <c r="I1362" i="94"/>
  <c r="K1362" i="94" s="1"/>
  <c r="J1361" i="94"/>
  <c r="J1360" i="94"/>
  <c r="J1359" i="94"/>
  <c r="I1359" i="94"/>
  <c r="K1359" i="94" s="1"/>
  <c r="J1358" i="94"/>
  <c r="I1358" i="94"/>
  <c r="K1358" i="94" s="1"/>
  <c r="J1357" i="94"/>
  <c r="J1356" i="94"/>
  <c r="I1356" i="94"/>
  <c r="K1356" i="94" s="1"/>
  <c r="J1355" i="94"/>
  <c r="I1355" i="94"/>
  <c r="K1355" i="94" s="1"/>
  <c r="J1354" i="94"/>
  <c r="I1354" i="94"/>
  <c r="K1354" i="94" s="1"/>
  <c r="J1353" i="94"/>
  <c r="J1352" i="94"/>
  <c r="I1352" i="94"/>
  <c r="K1352" i="94" s="1"/>
  <c r="J1351" i="94"/>
  <c r="I1351" i="94"/>
  <c r="K1351" i="94" s="1"/>
  <c r="J1350" i="94"/>
  <c r="I1350" i="94"/>
  <c r="K1350" i="94" s="1"/>
  <c r="J1349" i="94"/>
  <c r="J1348" i="94"/>
  <c r="I1348" i="94"/>
  <c r="K1348" i="94" s="1"/>
  <c r="J1347" i="94"/>
  <c r="I1347" i="94"/>
  <c r="K1347" i="94" s="1"/>
  <c r="J1346" i="94"/>
  <c r="I1346" i="94"/>
  <c r="K1346" i="94" s="1"/>
  <c r="J1345" i="94"/>
  <c r="J1344" i="94"/>
  <c r="I1344" i="94"/>
  <c r="K1344" i="94" s="1"/>
  <c r="J1343" i="94"/>
  <c r="I1343" i="94"/>
  <c r="K1343" i="94" s="1"/>
  <c r="J1342" i="94"/>
  <c r="I1342" i="94"/>
  <c r="K1342" i="94" s="1"/>
  <c r="J1341" i="94"/>
  <c r="J1340" i="94"/>
  <c r="I1340" i="94"/>
  <c r="K1340" i="94" s="1"/>
  <c r="J1339" i="94"/>
  <c r="I1339" i="94"/>
  <c r="K1339" i="94" s="1"/>
  <c r="J1338" i="94"/>
  <c r="I1338" i="94"/>
  <c r="K1338" i="94" s="1"/>
  <c r="J1337" i="94"/>
  <c r="J1336" i="94"/>
  <c r="I1336" i="94"/>
  <c r="K1336" i="94" s="1"/>
  <c r="J1335" i="94"/>
  <c r="I1335" i="94"/>
  <c r="K1335" i="94" s="1"/>
  <c r="J1334" i="94"/>
  <c r="I1334" i="94"/>
  <c r="K1334" i="94" s="1"/>
  <c r="J1333" i="94"/>
  <c r="K1332" i="94"/>
  <c r="J1332" i="94"/>
  <c r="I1332" i="94"/>
  <c r="J1331" i="94"/>
  <c r="I1331" i="94"/>
  <c r="K1331" i="94" s="1"/>
  <c r="J1330" i="94"/>
  <c r="I1330" i="94"/>
  <c r="K1330" i="94" s="1"/>
  <c r="J1329" i="94"/>
  <c r="J1328" i="94"/>
  <c r="I1328" i="94"/>
  <c r="K1328" i="94" s="1"/>
  <c r="J1327" i="94"/>
  <c r="I1327" i="94"/>
  <c r="K1327" i="94" s="1"/>
  <c r="J1326" i="94"/>
  <c r="I1326" i="94"/>
  <c r="K1326" i="94" s="1"/>
  <c r="J1325" i="94"/>
  <c r="J1324" i="94"/>
  <c r="I1324" i="94"/>
  <c r="K1324" i="94" s="1"/>
  <c r="J1323" i="94"/>
  <c r="I1323" i="94"/>
  <c r="K1323" i="94" s="1"/>
  <c r="J1322" i="94"/>
  <c r="I1322" i="94"/>
  <c r="K1322" i="94" s="1"/>
  <c r="J1321" i="94"/>
  <c r="J1320" i="94"/>
  <c r="I1320" i="94"/>
  <c r="K1320" i="94" s="1"/>
  <c r="K1319" i="94"/>
  <c r="J1319" i="94"/>
  <c r="I1319" i="94"/>
  <c r="J1318" i="94"/>
  <c r="I1318" i="94"/>
  <c r="K1318" i="94" s="1"/>
  <c r="J1317" i="94"/>
  <c r="J1316" i="94"/>
  <c r="I1316" i="94"/>
  <c r="K1316" i="94" s="1"/>
  <c r="J1315" i="94"/>
  <c r="I1315" i="94"/>
  <c r="K1315" i="94" s="1"/>
  <c r="J1314" i="94"/>
  <c r="I1314" i="94"/>
  <c r="K1314" i="94" s="1"/>
  <c r="J1313" i="94"/>
  <c r="J1312" i="94"/>
  <c r="I1312" i="94"/>
  <c r="K1312" i="94" s="1"/>
  <c r="J1311" i="94"/>
  <c r="I1311" i="94"/>
  <c r="K1311" i="94" s="1"/>
  <c r="J1310" i="94"/>
  <c r="I1310" i="94"/>
  <c r="K1310" i="94" s="1"/>
  <c r="J1309" i="94"/>
  <c r="K1308" i="94"/>
  <c r="J1308" i="94"/>
  <c r="I1308" i="94"/>
  <c r="J1307" i="94"/>
  <c r="I1307" i="94"/>
  <c r="K1307" i="94" s="1"/>
  <c r="J1306" i="94"/>
  <c r="I1306" i="94"/>
  <c r="K1306" i="94" s="1"/>
  <c r="J1305" i="94"/>
  <c r="J1304" i="94"/>
  <c r="I1304" i="94"/>
  <c r="K1304" i="94" s="1"/>
  <c r="J1303" i="94"/>
  <c r="I1303" i="94"/>
  <c r="K1303" i="94" s="1"/>
  <c r="J1302" i="94"/>
  <c r="I1302" i="94"/>
  <c r="K1302" i="94" s="1"/>
  <c r="J1301" i="94"/>
  <c r="J1300" i="94"/>
  <c r="I1300" i="94"/>
  <c r="K1300" i="94" s="1"/>
  <c r="J1299" i="94"/>
  <c r="I1299" i="94"/>
  <c r="K1299" i="94" s="1"/>
  <c r="J1298" i="94"/>
  <c r="I1298" i="94"/>
  <c r="K1298" i="94" s="1"/>
  <c r="J1297" i="94"/>
  <c r="J1296" i="94"/>
  <c r="I1296" i="94"/>
  <c r="K1296" i="94" s="1"/>
  <c r="J1295" i="94"/>
  <c r="I1295" i="94"/>
  <c r="K1295" i="94" s="1"/>
  <c r="J1294" i="94"/>
  <c r="I1294" i="94"/>
  <c r="K1294" i="94" s="1"/>
  <c r="J1293" i="94"/>
  <c r="J1292" i="94"/>
  <c r="I1292" i="94"/>
  <c r="K1292" i="94" s="1"/>
  <c r="J1291" i="94"/>
  <c r="I1291" i="94"/>
  <c r="K1291" i="94" s="1"/>
  <c r="J1290" i="94"/>
  <c r="I1290" i="94"/>
  <c r="K1290" i="94" s="1"/>
  <c r="J1289" i="94"/>
  <c r="J1288" i="94"/>
  <c r="I1288" i="94"/>
  <c r="K1288" i="94" s="1"/>
  <c r="J1287" i="94"/>
  <c r="I1287" i="94"/>
  <c r="K1287" i="94" s="1"/>
  <c r="J1286" i="94"/>
  <c r="I1286" i="94"/>
  <c r="K1286" i="94" s="1"/>
  <c r="J1285" i="94"/>
  <c r="J1284" i="94"/>
  <c r="I1284" i="94"/>
  <c r="K1284" i="94" s="1"/>
  <c r="J1283" i="94"/>
  <c r="I1283" i="94"/>
  <c r="K1283" i="94" s="1"/>
  <c r="J1282" i="94"/>
  <c r="I1282" i="94"/>
  <c r="K1282" i="94" s="1"/>
  <c r="J1281" i="94"/>
  <c r="J1280" i="94"/>
  <c r="I1280" i="94"/>
  <c r="K1280" i="94" s="1"/>
  <c r="J1279" i="94"/>
  <c r="I1279" i="94"/>
  <c r="K1279" i="94" s="1"/>
  <c r="J1278" i="94"/>
  <c r="I1278" i="94"/>
  <c r="K1278" i="94" s="1"/>
  <c r="J1277" i="94"/>
  <c r="J1276" i="94"/>
  <c r="I1276" i="94"/>
  <c r="K1276" i="94" s="1"/>
  <c r="J1275" i="94"/>
  <c r="I1275" i="94"/>
  <c r="K1275" i="94" s="1"/>
  <c r="J1274" i="94"/>
  <c r="I1274" i="94"/>
  <c r="K1274" i="94" s="1"/>
  <c r="J1273" i="94"/>
  <c r="J1272" i="94"/>
  <c r="I1272" i="94"/>
  <c r="K1272" i="94" s="1"/>
  <c r="J1271" i="94"/>
  <c r="I1271" i="94"/>
  <c r="K1271" i="94" s="1"/>
  <c r="J1270" i="94"/>
  <c r="I1270" i="94"/>
  <c r="K1270" i="94" s="1"/>
  <c r="J1269" i="94"/>
  <c r="J1268" i="94"/>
  <c r="I1268" i="94"/>
  <c r="K1268" i="94" s="1"/>
  <c r="J1267" i="94"/>
  <c r="I1267" i="94"/>
  <c r="K1267" i="94" s="1"/>
  <c r="J1266" i="94"/>
  <c r="I1266" i="94"/>
  <c r="K1266" i="94" s="1"/>
  <c r="J1265" i="94"/>
  <c r="J1264" i="94"/>
  <c r="I1264" i="94"/>
  <c r="K1264" i="94" s="1"/>
  <c r="J1263" i="94"/>
  <c r="I1263" i="94"/>
  <c r="K1263" i="94" s="1"/>
  <c r="J1262" i="94"/>
  <c r="I1262" i="94"/>
  <c r="K1262" i="94" s="1"/>
  <c r="J1261" i="94"/>
  <c r="J1260" i="94"/>
  <c r="I1260" i="94"/>
  <c r="K1260" i="94" s="1"/>
  <c r="J1259" i="94"/>
  <c r="I1259" i="94"/>
  <c r="K1259" i="94" s="1"/>
  <c r="J1258" i="94"/>
  <c r="I1258" i="94"/>
  <c r="K1258" i="94" s="1"/>
  <c r="J1257" i="94"/>
  <c r="J1256" i="94"/>
  <c r="I1256" i="94"/>
  <c r="K1256" i="94" s="1"/>
  <c r="J1255" i="94"/>
  <c r="I1255" i="94"/>
  <c r="K1255" i="94" s="1"/>
  <c r="J1254" i="94"/>
  <c r="I1254" i="94"/>
  <c r="K1254" i="94" s="1"/>
  <c r="J1253" i="94"/>
  <c r="J1252" i="94"/>
  <c r="I1252" i="94"/>
  <c r="K1252" i="94" s="1"/>
  <c r="J1251" i="94"/>
  <c r="I1251" i="94"/>
  <c r="K1251" i="94" s="1"/>
  <c r="J1250" i="94"/>
  <c r="I1250" i="94"/>
  <c r="K1250" i="94" s="1"/>
  <c r="J1249" i="94"/>
  <c r="J1248" i="94"/>
  <c r="I1248" i="94"/>
  <c r="K1248" i="94" s="1"/>
  <c r="J1247" i="94"/>
  <c r="I1247" i="94"/>
  <c r="K1247" i="94" s="1"/>
  <c r="J1246" i="94"/>
  <c r="I1246" i="94"/>
  <c r="K1246" i="94" s="1"/>
  <c r="J1245" i="94"/>
  <c r="J1244" i="94"/>
  <c r="I1244" i="94"/>
  <c r="K1244" i="94" s="1"/>
  <c r="J1243" i="94"/>
  <c r="I1243" i="94"/>
  <c r="K1243" i="94" s="1"/>
  <c r="K1242" i="94"/>
  <c r="J1242" i="94"/>
  <c r="I1242" i="94"/>
  <c r="J1241" i="94"/>
  <c r="J1240" i="94"/>
  <c r="I1240" i="94"/>
  <c r="K1240" i="94" s="1"/>
  <c r="J1239" i="94"/>
  <c r="I1239" i="94"/>
  <c r="K1239" i="94" s="1"/>
  <c r="J1238" i="94"/>
  <c r="I1238" i="94"/>
  <c r="K1238" i="94" s="1"/>
  <c r="J1237" i="94"/>
  <c r="J1236" i="94"/>
  <c r="I1236" i="94"/>
  <c r="K1236" i="94" s="1"/>
  <c r="J1235" i="94"/>
  <c r="I1235" i="94"/>
  <c r="K1235" i="94" s="1"/>
  <c r="J1234" i="94"/>
  <c r="I1234" i="94"/>
  <c r="K1234" i="94" s="1"/>
  <c r="J1233" i="94"/>
  <c r="J1232" i="94"/>
  <c r="I1232" i="94"/>
  <c r="K1232" i="94" s="1"/>
  <c r="J1231" i="94"/>
  <c r="I1231" i="94"/>
  <c r="K1231" i="94" s="1"/>
  <c r="J1230" i="94"/>
  <c r="I1230" i="94"/>
  <c r="K1230" i="94" s="1"/>
  <c r="J1229" i="94"/>
  <c r="K1228" i="94"/>
  <c r="J1228" i="94"/>
  <c r="I1228" i="94"/>
  <c r="J1227" i="94"/>
  <c r="I1227" i="94"/>
  <c r="K1227" i="94" s="1"/>
  <c r="J1226" i="94"/>
  <c r="I1226" i="94"/>
  <c r="K1226" i="94" s="1"/>
  <c r="J1225" i="94"/>
  <c r="J1224" i="94"/>
  <c r="I1224" i="94"/>
  <c r="K1224" i="94" s="1"/>
  <c r="J1223" i="94"/>
  <c r="I1223" i="94"/>
  <c r="K1223" i="94" s="1"/>
  <c r="J1222" i="94"/>
  <c r="I1222" i="94"/>
  <c r="K1222" i="94" s="1"/>
  <c r="J1221" i="94"/>
  <c r="J1220" i="94"/>
  <c r="I1220" i="94"/>
  <c r="K1220" i="94" s="1"/>
  <c r="J1219" i="94"/>
  <c r="I1219" i="94"/>
  <c r="K1219" i="94" s="1"/>
  <c r="J1218" i="94"/>
  <c r="I1218" i="94"/>
  <c r="K1218" i="94" s="1"/>
  <c r="J1217" i="94"/>
  <c r="J1216" i="94"/>
  <c r="I1216" i="94"/>
  <c r="K1216" i="94" s="1"/>
  <c r="J1215" i="94"/>
  <c r="I1215" i="94"/>
  <c r="K1215" i="94" s="1"/>
  <c r="J1214" i="94"/>
  <c r="I1214" i="94"/>
  <c r="K1214" i="94" s="1"/>
  <c r="J1213" i="94"/>
  <c r="J1212" i="94"/>
  <c r="I1212" i="94"/>
  <c r="K1212" i="94" s="1"/>
  <c r="J1211" i="94"/>
  <c r="I1211" i="94"/>
  <c r="K1211" i="94" s="1"/>
  <c r="J1210" i="94"/>
  <c r="I1210" i="94"/>
  <c r="K1210" i="94" s="1"/>
  <c r="J1209" i="94"/>
  <c r="J1208" i="94"/>
  <c r="I1208" i="94"/>
  <c r="K1208" i="94" s="1"/>
  <c r="J1207" i="94"/>
  <c r="I1207" i="94"/>
  <c r="K1207" i="94" s="1"/>
  <c r="J1206" i="94"/>
  <c r="I1206" i="94"/>
  <c r="K1206" i="94" s="1"/>
  <c r="J1205" i="94"/>
  <c r="J1204" i="94"/>
  <c r="I1204" i="94"/>
  <c r="K1204" i="94" s="1"/>
  <c r="J1203" i="94"/>
  <c r="I1203" i="94"/>
  <c r="K1203" i="94" s="1"/>
  <c r="J1202" i="94"/>
  <c r="I1202" i="94"/>
  <c r="K1202" i="94" s="1"/>
  <c r="J1201" i="94"/>
  <c r="J1200" i="94"/>
  <c r="I1200" i="94"/>
  <c r="K1200" i="94" s="1"/>
  <c r="J1199" i="94"/>
  <c r="I1199" i="94"/>
  <c r="K1199" i="94" s="1"/>
  <c r="J1198" i="94"/>
  <c r="I1198" i="94"/>
  <c r="K1198" i="94" s="1"/>
  <c r="J1197" i="94"/>
  <c r="J1196" i="94"/>
  <c r="I1196" i="94"/>
  <c r="K1196" i="94" s="1"/>
  <c r="J1195" i="94"/>
  <c r="I1195" i="94"/>
  <c r="K1195" i="94" s="1"/>
  <c r="J1194" i="94"/>
  <c r="I1194" i="94"/>
  <c r="K1194" i="94" s="1"/>
  <c r="J1193" i="94"/>
  <c r="J1192" i="94"/>
  <c r="I1192" i="94"/>
  <c r="K1192" i="94" s="1"/>
  <c r="J1191" i="94"/>
  <c r="I1191" i="94"/>
  <c r="K1191" i="94" s="1"/>
  <c r="J1190" i="94"/>
  <c r="I1190" i="94"/>
  <c r="K1190" i="94" s="1"/>
  <c r="J1189" i="94"/>
  <c r="J1188" i="94"/>
  <c r="I1188" i="94"/>
  <c r="K1188" i="94" s="1"/>
  <c r="J1187" i="94"/>
  <c r="I1187" i="94"/>
  <c r="K1187" i="94" s="1"/>
  <c r="J1186" i="94"/>
  <c r="I1186" i="94"/>
  <c r="K1186" i="94" s="1"/>
  <c r="J1185" i="94"/>
  <c r="J1184" i="94"/>
  <c r="I1184" i="94"/>
  <c r="K1184" i="94" s="1"/>
  <c r="J1183" i="94"/>
  <c r="I1183" i="94"/>
  <c r="K1183" i="94" s="1"/>
  <c r="J1182" i="94"/>
  <c r="I1182" i="94"/>
  <c r="K1182" i="94" s="1"/>
  <c r="J1181" i="94"/>
  <c r="J1180" i="94"/>
  <c r="I1180" i="94"/>
  <c r="K1180" i="94" s="1"/>
  <c r="J1179" i="94"/>
  <c r="I1179" i="94"/>
  <c r="K1179" i="94" s="1"/>
  <c r="J1178" i="94"/>
  <c r="I1178" i="94"/>
  <c r="K1178" i="94" s="1"/>
  <c r="J1177" i="94"/>
  <c r="J1176" i="94"/>
  <c r="I1176" i="94"/>
  <c r="K1176" i="94" s="1"/>
  <c r="J1175" i="94"/>
  <c r="I1175" i="94"/>
  <c r="K1175" i="94" s="1"/>
  <c r="J1174" i="94"/>
  <c r="I1174" i="94"/>
  <c r="K1174" i="94" s="1"/>
  <c r="J1173" i="94"/>
  <c r="J1172" i="94"/>
  <c r="I1172" i="94"/>
  <c r="K1172" i="94" s="1"/>
  <c r="J1171" i="94"/>
  <c r="I1171" i="94"/>
  <c r="K1171" i="94" s="1"/>
  <c r="J1170" i="94"/>
  <c r="I1170" i="94"/>
  <c r="K1170" i="94" s="1"/>
  <c r="J1169" i="94"/>
  <c r="J1168" i="94"/>
  <c r="I1168" i="94"/>
  <c r="K1168" i="94" s="1"/>
  <c r="J1167" i="94"/>
  <c r="I1167" i="94"/>
  <c r="K1167" i="94" s="1"/>
  <c r="J1166" i="94"/>
  <c r="I1166" i="94"/>
  <c r="K1166" i="94" s="1"/>
  <c r="J1165" i="94"/>
  <c r="J1164" i="94"/>
  <c r="I1164" i="94"/>
  <c r="K1164" i="94" s="1"/>
  <c r="J1163" i="94"/>
  <c r="I1163" i="94"/>
  <c r="K1163" i="94" s="1"/>
  <c r="J1162" i="94"/>
  <c r="I1162" i="94"/>
  <c r="K1162" i="94" s="1"/>
  <c r="J1161" i="94"/>
  <c r="J1160" i="94"/>
  <c r="I1160" i="94"/>
  <c r="K1160" i="94" s="1"/>
  <c r="J1159" i="94"/>
  <c r="I1159" i="94"/>
  <c r="K1159" i="94" s="1"/>
  <c r="J1158" i="94"/>
  <c r="I1158" i="94"/>
  <c r="K1158" i="94" s="1"/>
  <c r="J1157" i="94"/>
  <c r="J1156" i="94"/>
  <c r="I1156" i="94"/>
  <c r="K1156" i="94" s="1"/>
  <c r="J1155" i="94"/>
  <c r="I1155" i="94"/>
  <c r="K1155" i="94" s="1"/>
  <c r="J1154" i="94"/>
  <c r="I1154" i="94"/>
  <c r="K1154" i="94" s="1"/>
  <c r="J1153" i="94"/>
  <c r="J1152" i="94"/>
  <c r="I1152" i="94"/>
  <c r="K1152" i="94" s="1"/>
  <c r="J1151" i="94"/>
  <c r="I1151" i="94"/>
  <c r="K1151" i="94" s="1"/>
  <c r="J1150" i="94"/>
  <c r="I1150" i="94"/>
  <c r="K1150" i="94" s="1"/>
  <c r="J1149" i="94"/>
  <c r="J1148" i="94"/>
  <c r="I1148" i="94"/>
  <c r="K1148" i="94" s="1"/>
  <c r="J1147" i="94"/>
  <c r="I1147" i="94"/>
  <c r="K1147" i="94" s="1"/>
  <c r="J1146" i="94"/>
  <c r="I1146" i="94"/>
  <c r="K1146" i="94" s="1"/>
  <c r="J1145" i="94"/>
  <c r="J1144" i="94"/>
  <c r="I1144" i="94"/>
  <c r="K1144" i="94" s="1"/>
  <c r="J1143" i="94"/>
  <c r="I1143" i="94"/>
  <c r="K1143" i="94" s="1"/>
  <c r="J1142" i="94"/>
  <c r="I1142" i="94"/>
  <c r="K1142" i="94" s="1"/>
  <c r="J1141" i="94"/>
  <c r="J1140" i="94"/>
  <c r="I1140" i="94"/>
  <c r="K1140" i="94" s="1"/>
  <c r="J1139" i="94"/>
  <c r="I1139" i="94"/>
  <c r="K1139" i="94" s="1"/>
  <c r="J1138" i="94"/>
  <c r="I1138" i="94"/>
  <c r="K1138" i="94" s="1"/>
  <c r="J1137" i="94"/>
  <c r="J1136" i="94"/>
  <c r="I1136" i="94"/>
  <c r="K1136" i="94" s="1"/>
  <c r="J1135" i="94"/>
  <c r="I1135" i="94"/>
  <c r="K1135" i="94" s="1"/>
  <c r="J1134" i="94"/>
  <c r="I1134" i="94"/>
  <c r="K1134" i="94" s="1"/>
  <c r="J1133" i="94"/>
  <c r="K1132" i="94"/>
  <c r="J1132" i="94"/>
  <c r="I1132" i="94"/>
  <c r="J1131" i="94"/>
  <c r="I1131" i="94"/>
  <c r="K1131" i="94" s="1"/>
  <c r="J1130" i="94"/>
  <c r="I1130" i="94"/>
  <c r="K1130" i="94" s="1"/>
  <c r="J1129" i="94"/>
  <c r="J1128" i="94"/>
  <c r="I1128" i="94"/>
  <c r="K1128" i="94" s="1"/>
  <c r="J1127" i="94"/>
  <c r="I1127" i="94"/>
  <c r="K1127" i="94" s="1"/>
  <c r="J1126" i="94"/>
  <c r="I1126" i="94"/>
  <c r="K1126" i="94" s="1"/>
  <c r="J1125" i="94"/>
  <c r="J1124" i="94"/>
  <c r="I1124" i="94"/>
  <c r="K1124" i="94" s="1"/>
  <c r="J1123" i="94"/>
  <c r="I1123" i="94"/>
  <c r="K1123" i="94" s="1"/>
  <c r="J1122" i="94"/>
  <c r="I1122" i="94"/>
  <c r="K1122" i="94" s="1"/>
  <c r="J1121" i="94"/>
  <c r="J1120" i="94"/>
  <c r="I1120" i="94"/>
  <c r="K1120" i="94" s="1"/>
  <c r="J1119" i="94"/>
  <c r="I1119" i="94"/>
  <c r="K1119" i="94" s="1"/>
  <c r="J1118" i="94"/>
  <c r="I1118" i="94"/>
  <c r="K1118" i="94" s="1"/>
  <c r="J1117" i="94"/>
  <c r="J1116" i="94"/>
  <c r="I1116" i="94"/>
  <c r="K1116" i="94" s="1"/>
  <c r="J1115" i="94"/>
  <c r="I1115" i="94"/>
  <c r="K1115" i="94" s="1"/>
  <c r="J1114" i="94"/>
  <c r="I1114" i="94"/>
  <c r="K1114" i="94" s="1"/>
  <c r="J1113" i="94"/>
  <c r="J1112" i="94"/>
  <c r="I1112" i="94"/>
  <c r="K1112" i="94" s="1"/>
  <c r="J1111" i="94"/>
  <c r="I1111" i="94"/>
  <c r="K1111" i="94" s="1"/>
  <c r="J1110" i="94"/>
  <c r="I1110" i="94"/>
  <c r="K1110" i="94" s="1"/>
  <c r="J1109" i="94"/>
  <c r="J1108" i="94"/>
  <c r="I1108" i="94"/>
  <c r="K1108" i="94" s="1"/>
  <c r="J1107" i="94"/>
  <c r="I1107" i="94"/>
  <c r="K1107" i="94" s="1"/>
  <c r="J1106" i="94"/>
  <c r="I1106" i="94"/>
  <c r="K1106" i="94" s="1"/>
  <c r="J1105" i="94"/>
  <c r="J1104" i="94"/>
  <c r="I1104" i="94"/>
  <c r="K1104" i="94" s="1"/>
  <c r="J1103" i="94"/>
  <c r="I1103" i="94"/>
  <c r="K1103" i="94" s="1"/>
  <c r="J1102" i="94"/>
  <c r="I1102" i="94"/>
  <c r="K1102" i="94" s="1"/>
  <c r="J1101" i="94"/>
  <c r="J1100" i="94"/>
  <c r="I1100" i="94"/>
  <c r="K1100" i="94" s="1"/>
  <c r="J1099" i="94"/>
  <c r="I1099" i="94"/>
  <c r="K1099" i="94" s="1"/>
  <c r="K1098" i="94"/>
  <c r="J1098" i="94"/>
  <c r="I1098" i="94"/>
  <c r="J1097" i="94"/>
  <c r="J1096" i="94"/>
  <c r="I1096" i="94"/>
  <c r="K1096" i="94" s="1"/>
  <c r="J1095" i="94"/>
  <c r="I1095" i="94"/>
  <c r="K1095" i="94" s="1"/>
  <c r="J1094" i="94"/>
  <c r="I1094" i="94"/>
  <c r="K1094" i="94" s="1"/>
  <c r="J1093" i="94"/>
  <c r="J1092" i="94"/>
  <c r="I1092" i="94"/>
  <c r="K1092" i="94" s="1"/>
  <c r="J1091" i="94"/>
  <c r="I1091" i="94"/>
  <c r="K1091" i="94" s="1"/>
  <c r="J1090" i="94"/>
  <c r="I1090" i="94"/>
  <c r="K1090" i="94" s="1"/>
  <c r="J1089" i="94"/>
  <c r="J1088" i="94"/>
  <c r="I1088" i="94"/>
  <c r="K1088" i="94" s="1"/>
  <c r="J1087" i="94"/>
  <c r="I1087" i="94"/>
  <c r="K1087" i="94" s="1"/>
  <c r="J1086" i="94"/>
  <c r="I1086" i="94"/>
  <c r="K1086" i="94" s="1"/>
  <c r="J1085" i="94"/>
  <c r="J1084" i="94"/>
  <c r="I1084" i="94"/>
  <c r="K1084" i="94" s="1"/>
  <c r="J1083" i="94"/>
  <c r="I1083" i="94"/>
  <c r="K1083" i="94" s="1"/>
  <c r="J1082" i="94"/>
  <c r="I1082" i="94"/>
  <c r="K1082" i="94" s="1"/>
  <c r="J1081" i="94"/>
  <c r="J1080" i="94"/>
  <c r="I1080" i="94"/>
  <c r="K1080" i="94" s="1"/>
  <c r="J1079" i="94"/>
  <c r="I1079" i="94"/>
  <c r="K1079" i="94" s="1"/>
  <c r="J1078" i="94"/>
  <c r="I1078" i="94"/>
  <c r="K1078" i="94" s="1"/>
  <c r="J1077" i="94"/>
  <c r="J1076" i="94"/>
  <c r="I1076" i="94"/>
  <c r="K1076" i="94" s="1"/>
  <c r="J1075" i="94"/>
  <c r="I1075" i="94"/>
  <c r="K1075" i="94" s="1"/>
  <c r="J1074" i="94"/>
  <c r="I1074" i="94"/>
  <c r="K1074" i="94" s="1"/>
  <c r="J1073" i="94"/>
  <c r="J1072" i="94"/>
  <c r="I1072" i="94"/>
  <c r="K1072" i="94" s="1"/>
  <c r="J1071" i="94"/>
  <c r="I1071" i="94"/>
  <c r="K1071" i="94" s="1"/>
  <c r="J1070" i="94"/>
  <c r="I1070" i="94"/>
  <c r="K1070" i="94" s="1"/>
  <c r="J1069" i="94"/>
  <c r="J1068" i="94"/>
  <c r="I1068" i="94"/>
  <c r="K1068" i="94" s="1"/>
  <c r="J1067" i="94"/>
  <c r="I1067" i="94"/>
  <c r="K1067" i="94" s="1"/>
  <c r="J1066" i="94"/>
  <c r="I1066" i="94"/>
  <c r="K1066" i="94" s="1"/>
  <c r="J1065" i="94"/>
  <c r="J1064" i="94"/>
  <c r="I1064" i="94"/>
  <c r="K1064" i="94" s="1"/>
  <c r="J1063" i="94"/>
  <c r="I1063" i="94"/>
  <c r="K1063" i="94" s="1"/>
  <c r="J1062" i="94"/>
  <c r="I1062" i="94"/>
  <c r="K1062" i="94" s="1"/>
  <c r="J1061" i="94"/>
  <c r="J1060" i="94"/>
  <c r="I1060" i="94"/>
  <c r="K1060" i="94" s="1"/>
  <c r="J1059" i="94"/>
  <c r="I1059" i="94"/>
  <c r="K1059" i="94" s="1"/>
  <c r="J1058" i="94"/>
  <c r="I1058" i="94"/>
  <c r="K1058" i="94" s="1"/>
  <c r="J1057" i="94"/>
  <c r="J1056" i="94"/>
  <c r="I1056" i="94"/>
  <c r="K1056" i="94" s="1"/>
  <c r="J1055" i="94"/>
  <c r="I1055" i="94"/>
  <c r="K1055" i="94" s="1"/>
  <c r="J1054" i="94"/>
  <c r="I1054" i="94"/>
  <c r="K1054" i="94" s="1"/>
  <c r="J1053" i="94"/>
  <c r="J1052" i="94"/>
  <c r="I1052" i="94"/>
  <c r="K1052" i="94" s="1"/>
  <c r="J1051" i="94"/>
  <c r="I1051" i="94"/>
  <c r="K1051" i="94" s="1"/>
  <c r="J1050" i="94"/>
  <c r="I1050" i="94"/>
  <c r="K1050" i="94" s="1"/>
  <c r="J1049" i="94"/>
  <c r="J1048" i="94"/>
  <c r="I1048" i="94"/>
  <c r="K1048" i="94" s="1"/>
  <c r="J1047" i="94"/>
  <c r="I1047" i="94"/>
  <c r="K1047" i="94" s="1"/>
  <c r="J1046" i="94"/>
  <c r="I1046" i="94"/>
  <c r="K1046" i="94" s="1"/>
  <c r="J1045" i="94"/>
  <c r="J1044" i="94"/>
  <c r="I1044" i="94"/>
  <c r="K1044" i="94" s="1"/>
  <c r="J1043" i="94"/>
  <c r="I1043" i="94"/>
  <c r="K1043" i="94" s="1"/>
  <c r="J1042" i="94"/>
  <c r="I1042" i="94"/>
  <c r="K1042" i="94" s="1"/>
  <c r="J1041" i="94"/>
  <c r="J1040" i="94"/>
  <c r="I1040" i="94"/>
  <c r="K1040" i="94" s="1"/>
  <c r="J1039" i="94"/>
  <c r="I1039" i="94"/>
  <c r="K1039" i="94" s="1"/>
  <c r="J1038" i="94"/>
  <c r="I1038" i="94"/>
  <c r="K1038" i="94" s="1"/>
  <c r="J1037" i="94"/>
  <c r="J1036" i="94"/>
  <c r="I1036" i="94"/>
  <c r="K1036" i="94" s="1"/>
  <c r="J1035" i="94"/>
  <c r="I1035" i="94"/>
  <c r="K1035" i="94" s="1"/>
  <c r="J1034" i="94"/>
  <c r="I1034" i="94"/>
  <c r="K1034" i="94" s="1"/>
  <c r="J1033" i="94"/>
  <c r="J1032" i="94"/>
  <c r="I1032" i="94"/>
  <c r="K1032" i="94" s="1"/>
  <c r="J1031" i="94"/>
  <c r="I1031" i="94"/>
  <c r="K1031" i="94" s="1"/>
  <c r="J1030" i="94"/>
  <c r="I1030" i="94"/>
  <c r="K1030" i="94" s="1"/>
  <c r="J1029" i="94"/>
  <c r="J1028" i="94"/>
  <c r="I1028" i="94"/>
  <c r="K1028" i="94" s="1"/>
  <c r="J1027" i="94"/>
  <c r="I1027" i="94"/>
  <c r="K1027" i="94" s="1"/>
  <c r="J1026" i="94"/>
  <c r="I1026" i="94"/>
  <c r="K1026" i="94" s="1"/>
  <c r="J1025" i="94"/>
  <c r="J1024" i="94"/>
  <c r="I1024" i="94"/>
  <c r="K1024" i="94" s="1"/>
  <c r="J1023" i="94"/>
  <c r="I1023" i="94"/>
  <c r="K1023" i="94" s="1"/>
  <c r="J1022" i="94"/>
  <c r="I1022" i="94"/>
  <c r="K1022" i="94" s="1"/>
  <c r="J1021" i="94"/>
  <c r="J1020" i="94"/>
  <c r="I1020" i="94"/>
  <c r="K1020" i="94" s="1"/>
  <c r="J1019" i="94"/>
  <c r="I1019" i="94"/>
  <c r="K1019" i="94" s="1"/>
  <c r="J1018" i="94"/>
  <c r="I1018" i="94"/>
  <c r="K1018" i="94" s="1"/>
  <c r="J1017" i="94"/>
  <c r="J1016" i="94"/>
  <c r="I1016" i="94"/>
  <c r="K1016" i="94" s="1"/>
  <c r="J1015" i="94"/>
  <c r="I1015" i="94"/>
  <c r="K1015" i="94" s="1"/>
  <c r="J1014" i="94"/>
  <c r="I1014" i="94"/>
  <c r="K1014" i="94" s="1"/>
  <c r="J1013" i="94"/>
  <c r="J1012" i="94"/>
  <c r="I1012" i="94"/>
  <c r="K1012" i="94" s="1"/>
  <c r="J1011" i="94"/>
  <c r="I1011" i="94"/>
  <c r="K1011" i="94" s="1"/>
  <c r="J1010" i="94"/>
  <c r="I1010" i="94"/>
  <c r="K1010" i="94" s="1"/>
  <c r="J1009" i="94"/>
  <c r="J1008" i="94"/>
  <c r="I1008" i="94"/>
  <c r="K1008" i="94" s="1"/>
  <c r="J1007" i="94"/>
  <c r="I1007" i="94"/>
  <c r="K1007" i="94" s="1"/>
  <c r="J1006" i="94"/>
  <c r="I1006" i="94"/>
  <c r="K1006" i="94" s="1"/>
  <c r="J1005" i="94"/>
  <c r="J1004" i="94"/>
  <c r="I1004" i="94"/>
  <c r="K1004" i="94" s="1"/>
  <c r="J1003" i="94"/>
  <c r="I1003" i="94"/>
  <c r="K1003" i="94" s="1"/>
  <c r="K1002" i="94"/>
  <c r="J1002" i="94"/>
  <c r="I1002" i="94"/>
  <c r="J1001" i="94"/>
  <c r="J1000" i="94"/>
  <c r="I1000" i="94"/>
  <c r="K1000" i="94" s="1"/>
  <c r="J999" i="94"/>
  <c r="I999" i="94"/>
  <c r="K999" i="94" s="1"/>
  <c r="J998" i="94"/>
  <c r="I998" i="94"/>
  <c r="K998" i="94" s="1"/>
  <c r="J997" i="94"/>
  <c r="J996" i="94"/>
  <c r="I996" i="94"/>
  <c r="K996" i="94" s="1"/>
  <c r="J995" i="94"/>
  <c r="I995" i="94"/>
  <c r="K995" i="94" s="1"/>
  <c r="J994" i="94"/>
  <c r="I994" i="94"/>
  <c r="K994" i="94" s="1"/>
  <c r="J993" i="94"/>
  <c r="J992" i="94"/>
  <c r="I992" i="94"/>
  <c r="K992" i="94" s="1"/>
  <c r="J991" i="94"/>
  <c r="I991" i="94"/>
  <c r="K991" i="94" s="1"/>
  <c r="J990" i="94"/>
  <c r="I990" i="94"/>
  <c r="K990" i="94" s="1"/>
  <c r="J989" i="94"/>
  <c r="J988" i="94"/>
  <c r="I988" i="94"/>
  <c r="K988" i="94" s="1"/>
  <c r="J987" i="94"/>
  <c r="I987" i="94"/>
  <c r="K987" i="94" s="1"/>
  <c r="J986" i="94"/>
  <c r="I986" i="94"/>
  <c r="K986" i="94" s="1"/>
  <c r="J985" i="94"/>
  <c r="J984" i="94"/>
  <c r="I984" i="94"/>
  <c r="K984" i="94" s="1"/>
  <c r="J983" i="94"/>
  <c r="I983" i="94"/>
  <c r="K983" i="94" s="1"/>
  <c r="J982" i="94"/>
  <c r="I982" i="94"/>
  <c r="K982" i="94" s="1"/>
  <c r="J981" i="94"/>
  <c r="J980" i="94"/>
  <c r="I980" i="94"/>
  <c r="K980" i="94" s="1"/>
  <c r="J979" i="94"/>
  <c r="I979" i="94"/>
  <c r="K979" i="94" s="1"/>
  <c r="J978" i="94"/>
  <c r="I978" i="94"/>
  <c r="K978" i="94" s="1"/>
  <c r="J977" i="94"/>
  <c r="J976" i="94"/>
  <c r="I976" i="94"/>
  <c r="K976" i="94" s="1"/>
  <c r="J975" i="94"/>
  <c r="I975" i="94"/>
  <c r="K975" i="94" s="1"/>
  <c r="J974" i="94"/>
  <c r="I974" i="94"/>
  <c r="K974" i="94" s="1"/>
  <c r="J973" i="94"/>
  <c r="J972" i="94"/>
  <c r="I972" i="94"/>
  <c r="K972" i="94" s="1"/>
  <c r="J971" i="94"/>
  <c r="I971" i="94"/>
  <c r="K971" i="94" s="1"/>
  <c r="J970" i="94"/>
  <c r="I970" i="94"/>
  <c r="K970" i="94" s="1"/>
  <c r="J969" i="94"/>
  <c r="J968" i="94"/>
  <c r="I968" i="94"/>
  <c r="K968" i="94" s="1"/>
  <c r="J967" i="94"/>
  <c r="I967" i="94"/>
  <c r="K967" i="94" s="1"/>
  <c r="J966" i="94"/>
  <c r="I966" i="94"/>
  <c r="K966" i="94" s="1"/>
  <c r="J965" i="94"/>
  <c r="J964" i="94"/>
  <c r="I964" i="94"/>
  <c r="K964" i="94" s="1"/>
  <c r="J963" i="94"/>
  <c r="I963" i="94"/>
  <c r="K963" i="94" s="1"/>
  <c r="J962" i="94"/>
  <c r="I962" i="94"/>
  <c r="K962" i="94" s="1"/>
  <c r="J961" i="94"/>
  <c r="J960" i="94"/>
  <c r="I960" i="94"/>
  <c r="K960" i="94" s="1"/>
  <c r="J959" i="94"/>
  <c r="I959" i="94"/>
  <c r="K959" i="94" s="1"/>
  <c r="J958" i="94"/>
  <c r="I958" i="94"/>
  <c r="K958" i="94" s="1"/>
  <c r="J957" i="94"/>
  <c r="J956" i="94"/>
  <c r="I956" i="94"/>
  <c r="K956" i="94" s="1"/>
  <c r="J955" i="94"/>
  <c r="I955" i="94"/>
  <c r="K955" i="94" s="1"/>
  <c r="J954" i="94"/>
  <c r="I954" i="94"/>
  <c r="K954" i="94" s="1"/>
  <c r="J953" i="94"/>
  <c r="J952" i="94"/>
  <c r="I952" i="94"/>
  <c r="K952" i="94" s="1"/>
  <c r="J951" i="94"/>
  <c r="I951" i="94"/>
  <c r="K951" i="94" s="1"/>
  <c r="J950" i="94"/>
  <c r="I950" i="94"/>
  <c r="K950" i="94" s="1"/>
  <c r="J949" i="94"/>
  <c r="J948" i="94"/>
  <c r="I948" i="94"/>
  <c r="K948" i="94" s="1"/>
  <c r="J947" i="94"/>
  <c r="I947" i="94"/>
  <c r="K947" i="94" s="1"/>
  <c r="J946" i="94"/>
  <c r="I946" i="94"/>
  <c r="K946" i="94" s="1"/>
  <c r="J945" i="94"/>
  <c r="J944" i="94"/>
  <c r="I944" i="94"/>
  <c r="K944" i="94" s="1"/>
  <c r="J943" i="94"/>
  <c r="I943" i="94"/>
  <c r="K943" i="94" s="1"/>
  <c r="J942" i="94"/>
  <c r="I942" i="94"/>
  <c r="K942" i="94" s="1"/>
  <c r="J941" i="94"/>
  <c r="J940" i="94"/>
  <c r="I940" i="94"/>
  <c r="K940" i="94" s="1"/>
  <c r="J939" i="94"/>
  <c r="I939" i="94"/>
  <c r="K939" i="94" s="1"/>
  <c r="J938" i="94"/>
  <c r="I938" i="94"/>
  <c r="K938" i="94" s="1"/>
  <c r="J937" i="94"/>
  <c r="J936" i="94"/>
  <c r="I936" i="94"/>
  <c r="K936" i="94" s="1"/>
  <c r="J935" i="94"/>
  <c r="I935" i="94"/>
  <c r="K935" i="94" s="1"/>
  <c r="J934" i="94"/>
  <c r="I934" i="94"/>
  <c r="K934" i="94" s="1"/>
  <c r="J933" i="94"/>
  <c r="J932" i="94"/>
  <c r="I932" i="94"/>
  <c r="K932" i="94" s="1"/>
  <c r="J931" i="94"/>
  <c r="I931" i="94"/>
  <c r="K931" i="94" s="1"/>
  <c r="J930" i="94"/>
  <c r="I930" i="94"/>
  <c r="K930" i="94" s="1"/>
  <c r="J929" i="94"/>
  <c r="J928" i="94"/>
  <c r="I928" i="94"/>
  <c r="K928" i="94" s="1"/>
  <c r="J927" i="94"/>
  <c r="I927" i="94"/>
  <c r="K927" i="94" s="1"/>
  <c r="J926" i="94"/>
  <c r="I926" i="94"/>
  <c r="K926" i="94" s="1"/>
  <c r="J925" i="94"/>
  <c r="J924" i="94"/>
  <c r="I924" i="94"/>
  <c r="K924" i="94" s="1"/>
  <c r="J923" i="94"/>
  <c r="I923" i="94"/>
  <c r="K923" i="94" s="1"/>
  <c r="K922" i="94"/>
  <c r="J922" i="94"/>
  <c r="I922" i="94"/>
  <c r="J921" i="94"/>
  <c r="J920" i="94"/>
  <c r="I920" i="94"/>
  <c r="K920" i="94" s="1"/>
  <c r="J919" i="94"/>
  <c r="I919" i="94"/>
  <c r="K919" i="94" s="1"/>
  <c r="J918" i="94"/>
  <c r="I918" i="94"/>
  <c r="K918" i="94" s="1"/>
  <c r="J917" i="94"/>
  <c r="J916" i="94"/>
  <c r="I916" i="94"/>
  <c r="K916" i="94" s="1"/>
  <c r="J915" i="94"/>
  <c r="I915" i="94"/>
  <c r="K915" i="94" s="1"/>
  <c r="J914" i="94"/>
  <c r="I914" i="94"/>
  <c r="K914" i="94" s="1"/>
  <c r="J913" i="94"/>
  <c r="J912" i="94"/>
  <c r="I912" i="94"/>
  <c r="K912" i="94" s="1"/>
  <c r="J911" i="94"/>
  <c r="I911" i="94"/>
  <c r="K911" i="94" s="1"/>
  <c r="J910" i="94"/>
  <c r="I910" i="94"/>
  <c r="K910" i="94" s="1"/>
  <c r="J909" i="94"/>
  <c r="J908" i="94"/>
  <c r="I908" i="94"/>
  <c r="K908" i="94" s="1"/>
  <c r="J907" i="94"/>
  <c r="I907" i="94"/>
  <c r="K907" i="94" s="1"/>
  <c r="J906" i="94"/>
  <c r="I906" i="94"/>
  <c r="K906" i="94" s="1"/>
  <c r="J905" i="94"/>
  <c r="J904" i="94"/>
  <c r="I904" i="94"/>
  <c r="K904" i="94" s="1"/>
  <c r="J903" i="94"/>
  <c r="I903" i="94"/>
  <c r="K903" i="94" s="1"/>
  <c r="J902" i="94"/>
  <c r="I902" i="94"/>
  <c r="K902" i="94" s="1"/>
  <c r="J901" i="94"/>
  <c r="J900" i="94"/>
  <c r="I900" i="94"/>
  <c r="K900" i="94" s="1"/>
  <c r="J899" i="94"/>
  <c r="I899" i="94"/>
  <c r="K899" i="94" s="1"/>
  <c r="J898" i="94"/>
  <c r="I898" i="94"/>
  <c r="K898" i="94" s="1"/>
  <c r="J897" i="94"/>
  <c r="J896" i="94"/>
  <c r="I896" i="94"/>
  <c r="K896" i="94" s="1"/>
  <c r="J895" i="94"/>
  <c r="I895" i="94"/>
  <c r="K895" i="94" s="1"/>
  <c r="J894" i="94"/>
  <c r="I894" i="94"/>
  <c r="K894" i="94" s="1"/>
  <c r="J893" i="94"/>
  <c r="J892" i="94"/>
  <c r="I892" i="94"/>
  <c r="K892" i="94" s="1"/>
  <c r="J891" i="94"/>
  <c r="I891" i="94"/>
  <c r="K891" i="94" s="1"/>
  <c r="K890" i="94"/>
  <c r="J890" i="94"/>
  <c r="I890" i="94"/>
  <c r="J889" i="94"/>
  <c r="J888" i="94"/>
  <c r="I888" i="94"/>
  <c r="K888" i="94" s="1"/>
  <c r="J887" i="94"/>
  <c r="I887" i="94"/>
  <c r="K887" i="94" s="1"/>
  <c r="J886" i="94"/>
  <c r="I886" i="94"/>
  <c r="K886" i="94" s="1"/>
  <c r="J885" i="94"/>
  <c r="J884" i="94"/>
  <c r="I884" i="94"/>
  <c r="K884" i="94" s="1"/>
  <c r="J883" i="94"/>
  <c r="I883" i="94"/>
  <c r="K883" i="94" s="1"/>
  <c r="J882" i="94"/>
  <c r="I882" i="94"/>
  <c r="K882" i="94" s="1"/>
  <c r="J881" i="94"/>
  <c r="J880" i="94"/>
  <c r="I880" i="94"/>
  <c r="K880" i="94" s="1"/>
  <c r="J879" i="94"/>
  <c r="I879" i="94"/>
  <c r="K879" i="94" s="1"/>
  <c r="J878" i="94"/>
  <c r="I878" i="94"/>
  <c r="K878" i="94" s="1"/>
  <c r="J877" i="94"/>
  <c r="J876" i="94"/>
  <c r="I876" i="94"/>
  <c r="K876" i="94" s="1"/>
  <c r="J875" i="94"/>
  <c r="I875" i="94"/>
  <c r="K875" i="94" s="1"/>
  <c r="J874" i="94"/>
  <c r="I874" i="94"/>
  <c r="K874" i="94" s="1"/>
  <c r="J873" i="94"/>
  <c r="J872" i="94"/>
  <c r="I872" i="94"/>
  <c r="K872" i="94" s="1"/>
  <c r="J871" i="94"/>
  <c r="I871" i="94"/>
  <c r="K871" i="94" s="1"/>
  <c r="J870" i="94"/>
  <c r="I870" i="94"/>
  <c r="K870" i="94" s="1"/>
  <c r="J869" i="94"/>
  <c r="J868" i="94"/>
  <c r="I868" i="94"/>
  <c r="K868" i="94" s="1"/>
  <c r="J867" i="94"/>
  <c r="I867" i="94"/>
  <c r="K867" i="94" s="1"/>
  <c r="J866" i="94"/>
  <c r="I866" i="94"/>
  <c r="K866" i="94" s="1"/>
  <c r="J865" i="94"/>
  <c r="J864" i="94"/>
  <c r="I864" i="94"/>
  <c r="K864" i="94" s="1"/>
  <c r="J863" i="94"/>
  <c r="I863" i="94"/>
  <c r="K863" i="94" s="1"/>
  <c r="J862" i="94"/>
  <c r="I862" i="94"/>
  <c r="K862" i="94" s="1"/>
  <c r="J861" i="94"/>
  <c r="J860" i="94"/>
  <c r="I860" i="94"/>
  <c r="K860" i="94" s="1"/>
  <c r="J859" i="94"/>
  <c r="I859" i="94"/>
  <c r="K859" i="94" s="1"/>
  <c r="J858" i="94"/>
  <c r="I858" i="94"/>
  <c r="K858" i="94" s="1"/>
  <c r="J857" i="94"/>
  <c r="J856" i="94"/>
  <c r="I856" i="94"/>
  <c r="L856" i="94" s="1"/>
  <c r="J855" i="94"/>
  <c r="I855" i="94"/>
  <c r="L855" i="94" s="1"/>
  <c r="J854" i="94"/>
  <c r="I854" i="94"/>
  <c r="L854" i="94" s="1"/>
  <c r="J853" i="94"/>
  <c r="J852" i="94"/>
  <c r="I852" i="94"/>
  <c r="K852" i="94" s="1"/>
  <c r="J851" i="94"/>
  <c r="I851" i="94"/>
  <c r="K851" i="94" s="1"/>
  <c r="J850" i="94"/>
  <c r="I850" i="94"/>
  <c r="K850" i="94" s="1"/>
  <c r="J849" i="94"/>
  <c r="J848" i="94"/>
  <c r="I848" i="94"/>
  <c r="K848" i="94" s="1"/>
  <c r="J847" i="94"/>
  <c r="I847" i="94"/>
  <c r="K847" i="94" s="1"/>
  <c r="J846" i="94"/>
  <c r="I846" i="94"/>
  <c r="K846" i="94" s="1"/>
  <c r="J845" i="94"/>
  <c r="J844" i="94"/>
  <c r="I844" i="94"/>
  <c r="K844" i="94" s="1"/>
  <c r="J843" i="94"/>
  <c r="I843" i="94"/>
  <c r="K843" i="94" s="1"/>
  <c r="K842" i="94"/>
  <c r="J842" i="94"/>
  <c r="I842" i="94"/>
  <c r="J841" i="94"/>
  <c r="J840" i="94"/>
  <c r="I840" i="94"/>
  <c r="K840" i="94" s="1"/>
  <c r="J839" i="94"/>
  <c r="I839" i="94"/>
  <c r="K839" i="94" s="1"/>
  <c r="J838" i="94"/>
  <c r="I838" i="94"/>
  <c r="K838" i="94" s="1"/>
  <c r="J837" i="94"/>
  <c r="J836" i="94"/>
  <c r="I836" i="94"/>
  <c r="K836" i="94" s="1"/>
  <c r="J835" i="94"/>
  <c r="I835" i="94"/>
  <c r="K835" i="94" s="1"/>
  <c r="J834" i="94"/>
  <c r="I834" i="94"/>
  <c r="K834" i="94" s="1"/>
  <c r="J833" i="94"/>
  <c r="J832" i="94"/>
  <c r="I832" i="94"/>
  <c r="K832" i="94" s="1"/>
  <c r="J831" i="94"/>
  <c r="I831" i="94"/>
  <c r="K831" i="94" s="1"/>
  <c r="J830" i="94"/>
  <c r="I830" i="94"/>
  <c r="K830" i="94" s="1"/>
  <c r="J829" i="94"/>
  <c r="J828" i="94"/>
  <c r="I828" i="94"/>
  <c r="K828" i="94" s="1"/>
  <c r="J827" i="94"/>
  <c r="I827" i="94"/>
  <c r="K827" i="94" s="1"/>
  <c r="J826" i="94"/>
  <c r="I826" i="94"/>
  <c r="K826" i="94" s="1"/>
  <c r="J825" i="94"/>
  <c r="J824" i="94"/>
  <c r="I824" i="94"/>
  <c r="K824" i="94" s="1"/>
  <c r="J823" i="94"/>
  <c r="I823" i="94"/>
  <c r="K823" i="94" s="1"/>
  <c r="J822" i="94"/>
  <c r="I822" i="94"/>
  <c r="K822" i="94" s="1"/>
  <c r="J821" i="94"/>
  <c r="J820" i="94"/>
  <c r="I820" i="94"/>
  <c r="K820" i="94" s="1"/>
  <c r="J819" i="94"/>
  <c r="I819" i="94"/>
  <c r="K819" i="94" s="1"/>
  <c r="J818" i="94"/>
  <c r="I818" i="94"/>
  <c r="K818" i="94" s="1"/>
  <c r="J817" i="94"/>
  <c r="J816" i="94"/>
  <c r="I816" i="94"/>
  <c r="K816" i="94" s="1"/>
  <c r="J815" i="94"/>
  <c r="I815" i="94"/>
  <c r="K815" i="94" s="1"/>
  <c r="J814" i="94"/>
  <c r="I814" i="94"/>
  <c r="K814" i="94" s="1"/>
  <c r="J813" i="94"/>
  <c r="J812" i="94"/>
  <c r="I812" i="94"/>
  <c r="K812" i="94" s="1"/>
  <c r="J811" i="94"/>
  <c r="I811" i="94"/>
  <c r="K811" i="94" s="1"/>
  <c r="J810" i="94"/>
  <c r="I810" i="94"/>
  <c r="K810" i="94" s="1"/>
  <c r="J809" i="94"/>
  <c r="J808" i="94"/>
  <c r="I808" i="94"/>
  <c r="K808" i="94" s="1"/>
  <c r="J807" i="94"/>
  <c r="I807" i="94"/>
  <c r="K807" i="94" s="1"/>
  <c r="J806" i="94"/>
  <c r="I806" i="94"/>
  <c r="K806" i="94" s="1"/>
  <c r="J805" i="94"/>
  <c r="J804" i="94"/>
  <c r="I804" i="94"/>
  <c r="K804" i="94" s="1"/>
  <c r="J803" i="94"/>
  <c r="I803" i="94"/>
  <c r="K803" i="94" s="1"/>
  <c r="J802" i="94"/>
  <c r="I802" i="94"/>
  <c r="K802" i="94" s="1"/>
  <c r="J801" i="94"/>
  <c r="J800" i="94"/>
  <c r="I800" i="94"/>
  <c r="K800" i="94" s="1"/>
  <c r="J799" i="94"/>
  <c r="I799" i="94"/>
  <c r="K799" i="94" s="1"/>
  <c r="J798" i="94"/>
  <c r="I798" i="94"/>
  <c r="K798" i="94" s="1"/>
  <c r="J797" i="94"/>
  <c r="J796" i="94"/>
  <c r="I796" i="94"/>
  <c r="K796" i="94" s="1"/>
  <c r="J795" i="94"/>
  <c r="I795" i="94"/>
  <c r="K795" i="94" s="1"/>
  <c r="J794" i="94"/>
  <c r="I794" i="94"/>
  <c r="K794" i="94" s="1"/>
  <c r="J793" i="94"/>
  <c r="J792" i="94"/>
  <c r="I792" i="94"/>
  <c r="K792" i="94" s="1"/>
  <c r="J791" i="94"/>
  <c r="I791" i="94"/>
  <c r="K791" i="94" s="1"/>
  <c r="J790" i="94"/>
  <c r="I790" i="94"/>
  <c r="K790" i="94" s="1"/>
  <c r="J789" i="94"/>
  <c r="J788" i="94"/>
  <c r="I788" i="94"/>
  <c r="K788" i="94" s="1"/>
  <c r="J787" i="94"/>
  <c r="I787" i="94"/>
  <c r="K787" i="94" s="1"/>
  <c r="J786" i="94"/>
  <c r="I786" i="94"/>
  <c r="K786" i="94" s="1"/>
  <c r="J785" i="94"/>
  <c r="J784" i="94"/>
  <c r="I784" i="94"/>
  <c r="K784" i="94" s="1"/>
  <c r="J783" i="94"/>
  <c r="I783" i="94"/>
  <c r="K783" i="94" s="1"/>
  <c r="J782" i="94"/>
  <c r="I782" i="94"/>
  <c r="K782" i="94" s="1"/>
  <c r="J781" i="94"/>
  <c r="J780" i="94"/>
  <c r="I780" i="94"/>
  <c r="K780" i="94" s="1"/>
  <c r="J779" i="94"/>
  <c r="I779" i="94"/>
  <c r="K779" i="94" s="1"/>
  <c r="J778" i="94"/>
  <c r="I778" i="94"/>
  <c r="K778" i="94" s="1"/>
  <c r="J777" i="94"/>
  <c r="J776" i="94"/>
  <c r="I776" i="94"/>
  <c r="K776" i="94" s="1"/>
  <c r="J775" i="94"/>
  <c r="I775" i="94"/>
  <c r="K775" i="94" s="1"/>
  <c r="J774" i="94"/>
  <c r="I774" i="94"/>
  <c r="K774" i="94" s="1"/>
  <c r="J773" i="94"/>
  <c r="J772" i="94"/>
  <c r="I772" i="94"/>
  <c r="K772" i="94" s="1"/>
  <c r="J771" i="94"/>
  <c r="I771" i="94"/>
  <c r="K771" i="94" s="1"/>
  <c r="J770" i="94"/>
  <c r="I770" i="94"/>
  <c r="K770" i="94" s="1"/>
  <c r="J769" i="94"/>
  <c r="J768" i="94"/>
  <c r="I768" i="94"/>
  <c r="K768" i="94" s="1"/>
  <c r="J767" i="94"/>
  <c r="I767" i="94"/>
  <c r="K767" i="94" s="1"/>
  <c r="K766" i="94"/>
  <c r="J766" i="94"/>
  <c r="I766" i="94"/>
  <c r="J765" i="94"/>
  <c r="J764" i="94"/>
  <c r="I764" i="94"/>
  <c r="K764" i="94" s="1"/>
  <c r="J763" i="94"/>
  <c r="I763" i="94"/>
  <c r="K763" i="94" s="1"/>
  <c r="J762" i="94"/>
  <c r="I762" i="94"/>
  <c r="K762" i="94" s="1"/>
  <c r="J761" i="94"/>
  <c r="J760" i="94"/>
  <c r="I760" i="94"/>
  <c r="K760" i="94" s="1"/>
  <c r="J759" i="94"/>
  <c r="I759" i="94"/>
  <c r="K759" i="94" s="1"/>
  <c r="J758" i="94"/>
  <c r="I758" i="94"/>
  <c r="K758" i="94" s="1"/>
  <c r="J757" i="94"/>
  <c r="J756" i="94"/>
  <c r="I756" i="94"/>
  <c r="K756" i="94" s="1"/>
  <c r="J755" i="94"/>
  <c r="I755" i="94"/>
  <c r="K755" i="94" s="1"/>
  <c r="J754" i="94"/>
  <c r="I754" i="94"/>
  <c r="K754" i="94" s="1"/>
  <c r="J753" i="94"/>
  <c r="J752" i="94"/>
  <c r="I752" i="94"/>
  <c r="K752" i="94" s="1"/>
  <c r="J751" i="94"/>
  <c r="I751" i="94"/>
  <c r="K751" i="94" s="1"/>
  <c r="J750" i="94"/>
  <c r="I750" i="94"/>
  <c r="K750" i="94" s="1"/>
  <c r="J749" i="94"/>
  <c r="J748" i="94"/>
  <c r="I748" i="94"/>
  <c r="K748" i="94" s="1"/>
  <c r="J747" i="94"/>
  <c r="I747" i="94"/>
  <c r="K747" i="94" s="1"/>
  <c r="J746" i="94"/>
  <c r="I746" i="94"/>
  <c r="K746" i="94" s="1"/>
  <c r="J745" i="94"/>
  <c r="J744" i="94"/>
  <c r="I744" i="94"/>
  <c r="K744" i="94" s="1"/>
  <c r="J743" i="94"/>
  <c r="I743" i="94"/>
  <c r="K743" i="94" s="1"/>
  <c r="J742" i="94"/>
  <c r="I742" i="94"/>
  <c r="K742" i="94" s="1"/>
  <c r="J741" i="94"/>
  <c r="J740" i="94"/>
  <c r="I740" i="94"/>
  <c r="K740" i="94" s="1"/>
  <c r="J739" i="94"/>
  <c r="I739" i="94"/>
  <c r="K739" i="94" s="1"/>
  <c r="J738" i="94"/>
  <c r="I738" i="94"/>
  <c r="K738" i="94" s="1"/>
  <c r="J737" i="94"/>
  <c r="J736" i="94"/>
  <c r="I736" i="94"/>
  <c r="K736" i="94" s="1"/>
  <c r="J735" i="94"/>
  <c r="I735" i="94"/>
  <c r="K735" i="94" s="1"/>
  <c r="J734" i="94"/>
  <c r="I734" i="94"/>
  <c r="K734" i="94" s="1"/>
  <c r="J733" i="94"/>
  <c r="I733" i="94"/>
  <c r="K733" i="94" s="1"/>
  <c r="J732" i="94"/>
  <c r="I732" i="94"/>
  <c r="K732" i="94" s="1"/>
  <c r="J731" i="94"/>
  <c r="I731" i="94"/>
  <c r="K731" i="94" s="1"/>
  <c r="J730" i="94"/>
  <c r="I730" i="94"/>
  <c r="K730" i="94" s="1"/>
  <c r="J729" i="94"/>
  <c r="I729" i="94"/>
  <c r="K729" i="94" s="1"/>
  <c r="J728" i="94"/>
  <c r="I728" i="94"/>
  <c r="K728" i="94" s="1"/>
  <c r="J727" i="94"/>
  <c r="I727" i="94"/>
  <c r="K727" i="94" s="1"/>
  <c r="J726" i="94"/>
  <c r="I726" i="94"/>
  <c r="K726" i="94" s="1"/>
  <c r="J725" i="94"/>
  <c r="J724" i="94"/>
  <c r="I724" i="94"/>
  <c r="K724" i="94" s="1"/>
  <c r="J723" i="94"/>
  <c r="I723" i="94"/>
  <c r="K723" i="94" s="1"/>
  <c r="J722" i="94"/>
  <c r="I722" i="94"/>
  <c r="K722" i="94" s="1"/>
  <c r="J721" i="94"/>
  <c r="J720" i="94"/>
  <c r="I720" i="94"/>
  <c r="K720" i="94" s="1"/>
  <c r="J719" i="94"/>
  <c r="I719" i="94"/>
  <c r="K719" i="94" s="1"/>
  <c r="J718" i="94"/>
  <c r="I718" i="94"/>
  <c r="K718" i="94" s="1"/>
  <c r="J717" i="94"/>
  <c r="J716" i="94"/>
  <c r="I716" i="94"/>
  <c r="K716" i="94" s="1"/>
  <c r="J715" i="94"/>
  <c r="I715" i="94"/>
  <c r="K715" i="94" s="1"/>
  <c r="J714" i="94"/>
  <c r="I714" i="94"/>
  <c r="K714" i="94" s="1"/>
  <c r="J713" i="94"/>
  <c r="J712" i="94"/>
  <c r="I712" i="94"/>
  <c r="K712" i="94" s="1"/>
  <c r="J711" i="94"/>
  <c r="I711" i="94"/>
  <c r="K711" i="94" s="1"/>
  <c r="J710" i="94"/>
  <c r="I710" i="94"/>
  <c r="K710" i="94" s="1"/>
  <c r="J709" i="94"/>
  <c r="J708" i="94"/>
  <c r="I708" i="94"/>
  <c r="K708" i="94" s="1"/>
  <c r="J707" i="94"/>
  <c r="I707" i="94"/>
  <c r="K707" i="94" s="1"/>
  <c r="J706" i="94"/>
  <c r="I706" i="94"/>
  <c r="K706" i="94" s="1"/>
  <c r="J705" i="94"/>
  <c r="J704" i="94"/>
  <c r="I704" i="94"/>
  <c r="K704" i="94" s="1"/>
  <c r="J703" i="94"/>
  <c r="I703" i="94"/>
  <c r="K703" i="94" s="1"/>
  <c r="J702" i="94"/>
  <c r="I702" i="94"/>
  <c r="K702" i="94" s="1"/>
  <c r="J701" i="94"/>
  <c r="J700" i="94"/>
  <c r="I700" i="94"/>
  <c r="K700" i="94" s="1"/>
  <c r="J699" i="94"/>
  <c r="I699" i="94"/>
  <c r="K699" i="94" s="1"/>
  <c r="J698" i="94"/>
  <c r="I698" i="94"/>
  <c r="K698" i="94" s="1"/>
  <c r="J697" i="94"/>
  <c r="J696" i="94"/>
  <c r="I696" i="94"/>
  <c r="K696" i="94" s="1"/>
  <c r="J695" i="94"/>
  <c r="I695" i="94"/>
  <c r="K695" i="94" s="1"/>
  <c r="J694" i="94"/>
  <c r="I694" i="94"/>
  <c r="K694" i="94" s="1"/>
  <c r="J693" i="94"/>
  <c r="J692" i="94"/>
  <c r="I692" i="94"/>
  <c r="K692" i="94" s="1"/>
  <c r="J691" i="94"/>
  <c r="I691" i="94"/>
  <c r="K691" i="94" s="1"/>
  <c r="J690" i="94"/>
  <c r="I690" i="94"/>
  <c r="K690" i="94" s="1"/>
  <c r="J689" i="94"/>
  <c r="J688" i="94"/>
  <c r="I688" i="94"/>
  <c r="K688" i="94" s="1"/>
  <c r="J687" i="94"/>
  <c r="I687" i="94"/>
  <c r="K687" i="94" s="1"/>
  <c r="K686" i="94"/>
  <c r="J686" i="94"/>
  <c r="I686" i="94"/>
  <c r="J685" i="94"/>
  <c r="I685" i="94"/>
  <c r="K685" i="94" s="1"/>
  <c r="J684" i="94"/>
  <c r="I684" i="94"/>
  <c r="K684" i="94" s="1"/>
  <c r="J683" i="94"/>
  <c r="I683" i="94"/>
  <c r="K683" i="94" s="1"/>
  <c r="J682" i="94"/>
  <c r="I682" i="94"/>
  <c r="K682" i="94" s="1"/>
  <c r="J681" i="94"/>
  <c r="I681" i="94"/>
  <c r="K681" i="94" s="1"/>
  <c r="J680" i="94"/>
  <c r="I680" i="94"/>
  <c r="K680" i="94" s="1"/>
  <c r="J679" i="94"/>
  <c r="I679" i="94"/>
  <c r="K679" i="94" s="1"/>
  <c r="J678" i="94"/>
  <c r="I678" i="94"/>
  <c r="K678" i="94" s="1"/>
  <c r="J677" i="94"/>
  <c r="J676" i="94"/>
  <c r="I676" i="94"/>
  <c r="K676" i="94" s="1"/>
  <c r="J675" i="94"/>
  <c r="I675" i="94"/>
  <c r="K675" i="94" s="1"/>
  <c r="J674" i="94"/>
  <c r="I674" i="94"/>
  <c r="K674" i="94" s="1"/>
  <c r="J673" i="94"/>
  <c r="J672" i="94"/>
  <c r="I672" i="94"/>
  <c r="K672" i="94" s="1"/>
  <c r="J671" i="94"/>
  <c r="I671" i="94"/>
  <c r="K671" i="94" s="1"/>
  <c r="J670" i="94"/>
  <c r="I670" i="94"/>
  <c r="K670" i="94" s="1"/>
  <c r="J669" i="94"/>
  <c r="J668" i="94"/>
  <c r="I668" i="94"/>
  <c r="K668" i="94" s="1"/>
  <c r="J667" i="94"/>
  <c r="I667" i="94"/>
  <c r="K667" i="94" s="1"/>
  <c r="J666" i="94"/>
  <c r="I666" i="94"/>
  <c r="K666" i="94" s="1"/>
  <c r="J665" i="94"/>
  <c r="J664" i="94"/>
  <c r="I664" i="94"/>
  <c r="K664" i="94" s="1"/>
  <c r="J663" i="94"/>
  <c r="I663" i="94"/>
  <c r="K663" i="94" s="1"/>
  <c r="J662" i="94"/>
  <c r="I662" i="94"/>
  <c r="K662" i="94" s="1"/>
  <c r="J661" i="94"/>
  <c r="J660" i="94"/>
  <c r="I660" i="94"/>
  <c r="K660" i="94" s="1"/>
  <c r="J659" i="94"/>
  <c r="I659" i="94"/>
  <c r="K659" i="94" s="1"/>
  <c r="J658" i="94"/>
  <c r="I658" i="94"/>
  <c r="K658" i="94" s="1"/>
  <c r="J657" i="94"/>
  <c r="J656" i="94"/>
  <c r="I656" i="94"/>
  <c r="K656" i="94" s="1"/>
  <c r="J655" i="94"/>
  <c r="I655" i="94"/>
  <c r="K655" i="94" s="1"/>
  <c r="J654" i="94"/>
  <c r="I654" i="94"/>
  <c r="K654" i="94" s="1"/>
  <c r="J653" i="94"/>
  <c r="I653" i="94"/>
  <c r="K653" i="94" s="1"/>
  <c r="J652" i="94"/>
  <c r="I652" i="94"/>
  <c r="K652" i="94" s="1"/>
  <c r="J651" i="94"/>
  <c r="I651" i="94"/>
  <c r="K651" i="94" s="1"/>
  <c r="J650" i="94"/>
  <c r="I650" i="94"/>
  <c r="K650" i="94" s="1"/>
  <c r="J649" i="94"/>
  <c r="I649" i="94"/>
  <c r="K649" i="94" s="1"/>
  <c r="J648" i="94"/>
  <c r="I648" i="94"/>
  <c r="K648" i="94" s="1"/>
  <c r="J647" i="94"/>
  <c r="I647" i="94"/>
  <c r="K647" i="94" s="1"/>
  <c r="J646" i="94"/>
  <c r="I646" i="94"/>
  <c r="K646" i="94" s="1"/>
  <c r="J645" i="94"/>
  <c r="J644" i="94"/>
  <c r="I644" i="94"/>
  <c r="K644" i="94" s="1"/>
  <c r="J643" i="94"/>
  <c r="I643" i="94"/>
  <c r="K643" i="94" s="1"/>
  <c r="J642" i="94"/>
  <c r="I642" i="94"/>
  <c r="K642" i="94" s="1"/>
  <c r="J641" i="94"/>
  <c r="J640" i="94"/>
  <c r="I640" i="94"/>
  <c r="K640" i="94" s="1"/>
  <c r="J639" i="94"/>
  <c r="I639" i="94"/>
  <c r="K639" i="94" s="1"/>
  <c r="K638" i="94"/>
  <c r="J638" i="94"/>
  <c r="I638" i="94"/>
  <c r="J637" i="94"/>
  <c r="J636" i="94"/>
  <c r="I636" i="94"/>
  <c r="K636" i="94" s="1"/>
  <c r="J635" i="94"/>
  <c r="I635" i="94"/>
  <c r="K635" i="94" s="1"/>
  <c r="J634" i="94"/>
  <c r="I634" i="94"/>
  <c r="K634" i="94" s="1"/>
  <c r="J633" i="94"/>
  <c r="J632" i="94"/>
  <c r="I632" i="94"/>
  <c r="K632" i="94" s="1"/>
  <c r="J631" i="94"/>
  <c r="I631" i="94"/>
  <c r="K631" i="94" s="1"/>
  <c r="J630" i="94"/>
  <c r="I630" i="94"/>
  <c r="K630" i="94" s="1"/>
  <c r="J629" i="94"/>
  <c r="J628" i="94"/>
  <c r="I628" i="94"/>
  <c r="K628" i="94" s="1"/>
  <c r="J627" i="94"/>
  <c r="I627" i="94"/>
  <c r="K627" i="94" s="1"/>
  <c r="J626" i="94"/>
  <c r="I626" i="94"/>
  <c r="K626" i="94" s="1"/>
  <c r="J625" i="94"/>
  <c r="J624" i="94"/>
  <c r="I624" i="94"/>
  <c r="K624" i="94" s="1"/>
  <c r="J623" i="94"/>
  <c r="I623" i="94"/>
  <c r="K623" i="94" s="1"/>
  <c r="J622" i="94"/>
  <c r="I622" i="94"/>
  <c r="K622" i="94" s="1"/>
  <c r="J621" i="94"/>
  <c r="J620" i="94"/>
  <c r="I620" i="94"/>
  <c r="K620" i="94" s="1"/>
  <c r="J619" i="94"/>
  <c r="I619" i="94"/>
  <c r="K619" i="94" s="1"/>
  <c r="J618" i="94"/>
  <c r="I618" i="94"/>
  <c r="K618" i="94" s="1"/>
  <c r="J617" i="94"/>
  <c r="J616" i="94"/>
  <c r="I616" i="94"/>
  <c r="K616" i="94" s="1"/>
  <c r="J615" i="94"/>
  <c r="I615" i="94"/>
  <c r="K615" i="94" s="1"/>
  <c r="J614" i="94"/>
  <c r="I614" i="94"/>
  <c r="K614" i="94" s="1"/>
  <c r="J613" i="94"/>
  <c r="J612" i="94"/>
  <c r="I612" i="94"/>
  <c r="K612" i="94" s="1"/>
  <c r="J611" i="94"/>
  <c r="I611" i="94"/>
  <c r="K611" i="94" s="1"/>
  <c r="J610" i="94"/>
  <c r="I610" i="94"/>
  <c r="K610" i="94" s="1"/>
  <c r="J609" i="94"/>
  <c r="J608" i="94"/>
  <c r="I608" i="94"/>
  <c r="K608" i="94" s="1"/>
  <c r="J607" i="94"/>
  <c r="I607" i="94"/>
  <c r="K607" i="94" s="1"/>
  <c r="J606" i="94"/>
  <c r="I606" i="94"/>
  <c r="K606" i="94" s="1"/>
  <c r="J605" i="94"/>
  <c r="I605" i="94"/>
  <c r="K605" i="94" s="1"/>
  <c r="J604" i="94"/>
  <c r="I604" i="94"/>
  <c r="K604" i="94" s="1"/>
  <c r="J603" i="94"/>
  <c r="I603" i="94"/>
  <c r="K603" i="94" s="1"/>
  <c r="J602" i="94"/>
  <c r="I602" i="94"/>
  <c r="K602" i="94" s="1"/>
  <c r="J601" i="94"/>
  <c r="I601" i="94"/>
  <c r="K601" i="94" s="1"/>
  <c r="J600" i="94"/>
  <c r="I600" i="94"/>
  <c r="K600" i="94" s="1"/>
  <c r="J599" i="94"/>
  <c r="I599" i="94"/>
  <c r="K599" i="94" s="1"/>
  <c r="J598" i="94"/>
  <c r="I598" i="94"/>
  <c r="K598" i="94" s="1"/>
  <c r="J597" i="94"/>
  <c r="J596" i="94"/>
  <c r="I596" i="94"/>
  <c r="K596" i="94" s="1"/>
  <c r="J595" i="94"/>
  <c r="I595" i="94"/>
  <c r="K595" i="94" s="1"/>
  <c r="J594" i="94"/>
  <c r="I594" i="94"/>
  <c r="K594" i="94" s="1"/>
  <c r="J593" i="94"/>
  <c r="J592" i="94"/>
  <c r="I592" i="94"/>
  <c r="K592" i="94" s="1"/>
  <c r="J591" i="94"/>
  <c r="I591" i="94"/>
  <c r="K591" i="94" s="1"/>
  <c r="J590" i="94"/>
  <c r="I590" i="94"/>
  <c r="K590" i="94" s="1"/>
  <c r="J589" i="94"/>
  <c r="J588" i="94"/>
  <c r="I588" i="94"/>
  <c r="K588" i="94" s="1"/>
  <c r="J587" i="94"/>
  <c r="I587" i="94"/>
  <c r="K587" i="94" s="1"/>
  <c r="J586" i="94"/>
  <c r="I586" i="94"/>
  <c r="K586" i="94" s="1"/>
  <c r="J585" i="94"/>
  <c r="J584" i="94"/>
  <c r="I584" i="94"/>
  <c r="K584" i="94" s="1"/>
  <c r="J583" i="94"/>
  <c r="I583" i="94"/>
  <c r="K583" i="94" s="1"/>
  <c r="J582" i="94"/>
  <c r="I582" i="94"/>
  <c r="K582" i="94" s="1"/>
  <c r="J581" i="94"/>
  <c r="J580" i="94"/>
  <c r="I580" i="94"/>
  <c r="K580" i="94" s="1"/>
  <c r="J579" i="94"/>
  <c r="I579" i="94"/>
  <c r="K579" i="94" s="1"/>
  <c r="J578" i="94"/>
  <c r="I578" i="94"/>
  <c r="K578" i="94" s="1"/>
  <c r="J577" i="94"/>
  <c r="J576" i="94"/>
  <c r="I576" i="94"/>
  <c r="K576" i="94" s="1"/>
  <c r="J575" i="94"/>
  <c r="I575" i="94"/>
  <c r="K575" i="94" s="1"/>
  <c r="J574" i="94"/>
  <c r="I574" i="94"/>
  <c r="K574" i="94" s="1"/>
  <c r="J573" i="94"/>
  <c r="J572" i="94"/>
  <c r="I572" i="94"/>
  <c r="K572" i="94" s="1"/>
  <c r="J571" i="94"/>
  <c r="I571" i="94"/>
  <c r="K571" i="94" s="1"/>
  <c r="J570" i="94"/>
  <c r="I570" i="94"/>
  <c r="K570" i="94" s="1"/>
  <c r="J569" i="94"/>
  <c r="J568" i="94"/>
  <c r="I568" i="94"/>
  <c r="K568" i="94" s="1"/>
  <c r="J567" i="94"/>
  <c r="I567" i="94"/>
  <c r="K567" i="94" s="1"/>
  <c r="J566" i="94"/>
  <c r="I566" i="94"/>
  <c r="K566" i="94" s="1"/>
  <c r="J565" i="94"/>
  <c r="J564" i="94"/>
  <c r="I564" i="94"/>
  <c r="K564" i="94" s="1"/>
  <c r="J563" i="94"/>
  <c r="I563" i="94"/>
  <c r="K563" i="94" s="1"/>
  <c r="J562" i="94"/>
  <c r="I562" i="94"/>
  <c r="K562" i="94" s="1"/>
  <c r="J561" i="94"/>
  <c r="J560" i="94"/>
  <c r="I560" i="94"/>
  <c r="L560" i="94" s="1"/>
  <c r="J559" i="94"/>
  <c r="I559" i="94"/>
  <c r="L559" i="94" s="1"/>
  <c r="J558" i="94"/>
  <c r="I558" i="94"/>
  <c r="L558" i="94" s="1"/>
  <c r="J557" i="94"/>
  <c r="J556" i="94"/>
  <c r="I556" i="94"/>
  <c r="L556" i="94" s="1"/>
  <c r="J555" i="94"/>
  <c r="I555" i="94"/>
  <c r="L555" i="94" s="1"/>
  <c r="J554" i="94"/>
  <c r="I554" i="94"/>
  <c r="L554" i="94" s="1"/>
  <c r="J553" i="94"/>
  <c r="L552" i="94"/>
  <c r="J552" i="94"/>
  <c r="I552" i="94"/>
  <c r="J551" i="94"/>
  <c r="I551" i="94"/>
  <c r="L551" i="94" s="1"/>
  <c r="J550" i="94"/>
  <c r="I550" i="94"/>
  <c r="L550" i="94" s="1"/>
  <c r="J549" i="94"/>
  <c r="J548" i="94"/>
  <c r="I548" i="94"/>
  <c r="L548" i="94" s="1"/>
  <c r="J547" i="94"/>
  <c r="I547" i="94"/>
  <c r="L547" i="94" s="1"/>
  <c r="J546" i="94"/>
  <c r="I546" i="94"/>
  <c r="K546" i="94" s="1"/>
  <c r="J545" i="94"/>
  <c r="J544" i="94"/>
  <c r="I544" i="94"/>
  <c r="K544" i="94" s="1"/>
  <c r="J543" i="94"/>
  <c r="I543" i="94"/>
  <c r="K543" i="94" s="1"/>
  <c r="J542" i="94"/>
  <c r="I542" i="94"/>
  <c r="K542" i="94" s="1"/>
  <c r="J541" i="94"/>
  <c r="J540" i="94"/>
  <c r="I540" i="94"/>
  <c r="K540" i="94" s="1"/>
  <c r="J539" i="94"/>
  <c r="I539" i="94"/>
  <c r="K539" i="94" s="1"/>
  <c r="J538" i="94"/>
  <c r="I538" i="94"/>
  <c r="K538" i="94" s="1"/>
  <c r="J537" i="94"/>
  <c r="K536" i="94"/>
  <c r="J536" i="94"/>
  <c r="I536" i="94"/>
  <c r="J535" i="94"/>
  <c r="I535" i="94"/>
  <c r="K535" i="94" s="1"/>
  <c r="J534" i="94"/>
  <c r="I534" i="94"/>
  <c r="K534" i="94" s="1"/>
  <c r="J533" i="94"/>
  <c r="J532" i="94"/>
  <c r="I532" i="94"/>
  <c r="K532" i="94" s="1"/>
  <c r="J531" i="94"/>
  <c r="I531" i="94"/>
  <c r="K531" i="94" s="1"/>
  <c r="J530" i="94"/>
  <c r="I530" i="94"/>
  <c r="K530" i="94" s="1"/>
  <c r="J529" i="94"/>
  <c r="J528" i="94"/>
  <c r="I528" i="94"/>
  <c r="K528" i="94" s="1"/>
  <c r="J527" i="94"/>
  <c r="I527" i="94"/>
  <c r="K527" i="94" s="1"/>
  <c r="J526" i="94"/>
  <c r="I526" i="94"/>
  <c r="K526" i="94" s="1"/>
  <c r="J525" i="94"/>
  <c r="J524" i="94"/>
  <c r="I524" i="94"/>
  <c r="K524" i="94" s="1"/>
  <c r="J523" i="94"/>
  <c r="I523" i="94"/>
  <c r="K523" i="94" s="1"/>
  <c r="J522" i="94"/>
  <c r="I522" i="94"/>
  <c r="K522" i="94" s="1"/>
  <c r="J521" i="94"/>
  <c r="J520" i="94"/>
  <c r="I520" i="94"/>
  <c r="K520" i="94" s="1"/>
  <c r="J519" i="94"/>
  <c r="I519" i="94"/>
  <c r="K519" i="94" s="1"/>
  <c r="J518" i="94"/>
  <c r="I518" i="94"/>
  <c r="K518" i="94" s="1"/>
  <c r="J517" i="94"/>
  <c r="J516" i="94"/>
  <c r="I516" i="94"/>
  <c r="K516" i="94" s="1"/>
  <c r="J515" i="94"/>
  <c r="I515" i="94"/>
  <c r="K515" i="94" s="1"/>
  <c r="J514" i="94"/>
  <c r="I514" i="94"/>
  <c r="K514" i="94" s="1"/>
  <c r="J513" i="94"/>
  <c r="J512" i="94"/>
  <c r="I512" i="94"/>
  <c r="K512" i="94" s="1"/>
  <c r="J511" i="94"/>
  <c r="I511" i="94"/>
  <c r="K511" i="94" s="1"/>
  <c r="J510" i="94"/>
  <c r="I510" i="94"/>
  <c r="K510" i="94" s="1"/>
  <c r="J509" i="94"/>
  <c r="J508" i="94"/>
  <c r="I508" i="94"/>
  <c r="K508" i="94" s="1"/>
  <c r="J507" i="94"/>
  <c r="I507" i="94"/>
  <c r="K507" i="94" s="1"/>
  <c r="J506" i="94"/>
  <c r="I506" i="94"/>
  <c r="K506" i="94" s="1"/>
  <c r="J505" i="94"/>
  <c r="J504" i="94"/>
  <c r="I504" i="94"/>
  <c r="K504" i="94" s="1"/>
  <c r="J503" i="94"/>
  <c r="I503" i="94"/>
  <c r="K503" i="94" s="1"/>
  <c r="J502" i="94"/>
  <c r="I502" i="94"/>
  <c r="K502" i="94" s="1"/>
  <c r="J501" i="94"/>
  <c r="J500" i="94"/>
  <c r="I500" i="94"/>
  <c r="K500" i="94" s="1"/>
  <c r="J499" i="94"/>
  <c r="I499" i="94"/>
  <c r="K499" i="94" s="1"/>
  <c r="J498" i="94"/>
  <c r="I498" i="94"/>
  <c r="K498" i="94" s="1"/>
  <c r="J497" i="94"/>
  <c r="J496" i="94"/>
  <c r="I496" i="94"/>
  <c r="K496" i="94" s="1"/>
  <c r="J495" i="94"/>
  <c r="I495" i="94"/>
  <c r="K495" i="94" s="1"/>
  <c r="J494" i="94"/>
  <c r="I494" i="94"/>
  <c r="K494" i="94" s="1"/>
  <c r="J493" i="94"/>
  <c r="J492" i="94"/>
  <c r="I492" i="94"/>
  <c r="K492" i="94" s="1"/>
  <c r="J491" i="94"/>
  <c r="I491" i="94"/>
  <c r="K491" i="94" s="1"/>
  <c r="J490" i="94"/>
  <c r="I490" i="94"/>
  <c r="K490" i="94" s="1"/>
  <c r="J489" i="94"/>
  <c r="J488" i="94"/>
  <c r="I488" i="94"/>
  <c r="K488" i="94" s="1"/>
  <c r="J487" i="94"/>
  <c r="I487" i="94"/>
  <c r="K487" i="94" s="1"/>
  <c r="J486" i="94"/>
  <c r="I486" i="94"/>
  <c r="K486" i="94" s="1"/>
  <c r="J485" i="94"/>
  <c r="J484" i="94"/>
  <c r="I484" i="94"/>
  <c r="K484" i="94" s="1"/>
  <c r="J483" i="94"/>
  <c r="I483" i="94"/>
  <c r="K483" i="94" s="1"/>
  <c r="J482" i="94"/>
  <c r="I482" i="94"/>
  <c r="K482" i="94" s="1"/>
  <c r="J481" i="94"/>
  <c r="J480" i="94"/>
  <c r="I480" i="94"/>
  <c r="K480" i="94" s="1"/>
  <c r="J479" i="94"/>
  <c r="I479" i="94"/>
  <c r="K479" i="94" s="1"/>
  <c r="J478" i="94"/>
  <c r="I478" i="94"/>
  <c r="K478" i="94" s="1"/>
  <c r="J477" i="94"/>
  <c r="J476" i="94"/>
  <c r="I476" i="94"/>
  <c r="K476" i="94" s="1"/>
  <c r="J475" i="94"/>
  <c r="I475" i="94"/>
  <c r="K475" i="94" s="1"/>
  <c r="J474" i="94"/>
  <c r="I474" i="94"/>
  <c r="K474" i="94" s="1"/>
  <c r="J473" i="94"/>
  <c r="J472" i="94"/>
  <c r="I472" i="94"/>
  <c r="K472" i="94" s="1"/>
  <c r="J471" i="94"/>
  <c r="I471" i="94"/>
  <c r="K471" i="94" s="1"/>
  <c r="J470" i="94"/>
  <c r="I470" i="94"/>
  <c r="K470" i="94" s="1"/>
  <c r="J469" i="94"/>
  <c r="J468" i="94"/>
  <c r="I468" i="94"/>
  <c r="K468" i="94" s="1"/>
  <c r="J467" i="94"/>
  <c r="I467" i="94"/>
  <c r="K467" i="94" s="1"/>
  <c r="J466" i="94"/>
  <c r="I466" i="94"/>
  <c r="K466" i="94" s="1"/>
  <c r="J465" i="94"/>
  <c r="J464" i="94"/>
  <c r="I464" i="94"/>
  <c r="K464" i="94" s="1"/>
  <c r="J463" i="94"/>
  <c r="I463" i="94"/>
  <c r="K463" i="94" s="1"/>
  <c r="J462" i="94"/>
  <c r="I462" i="94"/>
  <c r="K462" i="94" s="1"/>
  <c r="J461" i="94"/>
  <c r="J460" i="94"/>
  <c r="I460" i="94"/>
  <c r="K460" i="94" s="1"/>
  <c r="J459" i="94"/>
  <c r="I459" i="94"/>
  <c r="K459" i="94" s="1"/>
  <c r="J458" i="94"/>
  <c r="I458" i="94"/>
  <c r="K458" i="94" s="1"/>
  <c r="J457" i="94"/>
  <c r="K456" i="94"/>
  <c r="J456" i="94"/>
  <c r="I456" i="94"/>
  <c r="J455" i="94"/>
  <c r="I455" i="94"/>
  <c r="K455" i="94" s="1"/>
  <c r="K454" i="94"/>
  <c r="J454" i="94"/>
  <c r="I454" i="94"/>
  <c r="J453" i="94"/>
  <c r="J452" i="94"/>
  <c r="I452" i="94"/>
  <c r="K452" i="94" s="1"/>
  <c r="J451" i="94"/>
  <c r="I451" i="94"/>
  <c r="K451" i="94" s="1"/>
  <c r="J450" i="94"/>
  <c r="I450" i="94"/>
  <c r="K450" i="94" s="1"/>
  <c r="J449" i="94"/>
  <c r="J448" i="94"/>
  <c r="I448" i="94"/>
  <c r="K448" i="94" s="1"/>
  <c r="J447" i="94"/>
  <c r="I447" i="94"/>
  <c r="K447" i="94" s="1"/>
  <c r="J446" i="94"/>
  <c r="I446" i="94"/>
  <c r="K446" i="94" s="1"/>
  <c r="J445" i="94"/>
  <c r="J444" i="94"/>
  <c r="I444" i="94"/>
  <c r="K444" i="94" s="1"/>
  <c r="J443" i="94"/>
  <c r="I443" i="94"/>
  <c r="K443" i="94" s="1"/>
  <c r="J442" i="94"/>
  <c r="I442" i="94"/>
  <c r="K442" i="94" s="1"/>
  <c r="J441" i="94"/>
  <c r="J440" i="94"/>
  <c r="I440" i="94"/>
  <c r="K440" i="94" s="1"/>
  <c r="J439" i="94"/>
  <c r="I439" i="94"/>
  <c r="K439" i="94" s="1"/>
  <c r="J438" i="94"/>
  <c r="I438" i="94"/>
  <c r="K438" i="94" s="1"/>
  <c r="J437" i="94"/>
  <c r="J436" i="94"/>
  <c r="I436" i="94"/>
  <c r="K436" i="94" s="1"/>
  <c r="J435" i="94"/>
  <c r="I435" i="94"/>
  <c r="K435" i="94" s="1"/>
  <c r="J434" i="94"/>
  <c r="I434" i="94"/>
  <c r="K434" i="94" s="1"/>
  <c r="J433" i="94"/>
  <c r="J432" i="94"/>
  <c r="I432" i="94"/>
  <c r="K432" i="94" s="1"/>
  <c r="J431" i="94"/>
  <c r="I431" i="94"/>
  <c r="K431" i="94" s="1"/>
  <c r="J430" i="94"/>
  <c r="I430" i="94"/>
  <c r="K430" i="94" s="1"/>
  <c r="J429" i="94"/>
  <c r="J428" i="94"/>
  <c r="I428" i="94"/>
  <c r="K428" i="94" s="1"/>
  <c r="J427" i="94"/>
  <c r="I427" i="94"/>
  <c r="K427" i="94" s="1"/>
  <c r="J426" i="94"/>
  <c r="I426" i="94"/>
  <c r="K426" i="94" s="1"/>
  <c r="J425" i="94"/>
  <c r="J424" i="94"/>
  <c r="I424" i="94"/>
  <c r="K424" i="94" s="1"/>
  <c r="J423" i="94"/>
  <c r="I423" i="94"/>
  <c r="K423" i="94" s="1"/>
  <c r="J422" i="94"/>
  <c r="I422" i="94"/>
  <c r="K422" i="94" s="1"/>
  <c r="J421" i="94"/>
  <c r="J420" i="94"/>
  <c r="I420" i="94"/>
  <c r="K420" i="94" s="1"/>
  <c r="J419" i="94"/>
  <c r="I419" i="94"/>
  <c r="K419" i="94" s="1"/>
  <c r="J418" i="94"/>
  <c r="I418" i="94"/>
  <c r="K418" i="94" s="1"/>
  <c r="J417" i="94"/>
  <c r="J416" i="94"/>
  <c r="I416" i="94"/>
  <c r="K416" i="94" s="1"/>
  <c r="J415" i="94"/>
  <c r="I415" i="94"/>
  <c r="K415" i="94" s="1"/>
  <c r="J414" i="94"/>
  <c r="I414" i="94"/>
  <c r="K414" i="94" s="1"/>
  <c r="J413" i="94"/>
  <c r="J412" i="94"/>
  <c r="I412" i="94"/>
  <c r="K412" i="94" s="1"/>
  <c r="J411" i="94"/>
  <c r="I411" i="94"/>
  <c r="K411" i="94" s="1"/>
  <c r="J410" i="94"/>
  <c r="I410" i="94"/>
  <c r="K410" i="94" s="1"/>
  <c r="J409" i="94"/>
  <c r="J408" i="94"/>
  <c r="I408" i="94"/>
  <c r="K408" i="94" s="1"/>
  <c r="J407" i="94"/>
  <c r="I407" i="94"/>
  <c r="K407" i="94" s="1"/>
  <c r="J406" i="94"/>
  <c r="I406" i="94"/>
  <c r="K406" i="94" s="1"/>
  <c r="J405" i="94"/>
  <c r="J404" i="94"/>
  <c r="I404" i="94"/>
  <c r="K404" i="94" s="1"/>
  <c r="J403" i="94"/>
  <c r="I403" i="94"/>
  <c r="K403" i="94" s="1"/>
  <c r="J402" i="94"/>
  <c r="I402" i="94"/>
  <c r="K402" i="94" s="1"/>
  <c r="J401" i="94"/>
  <c r="J400" i="94"/>
  <c r="I400" i="94"/>
  <c r="K400" i="94" s="1"/>
  <c r="J399" i="94"/>
  <c r="I399" i="94"/>
  <c r="K399" i="94" s="1"/>
  <c r="J398" i="94"/>
  <c r="I398" i="94"/>
  <c r="K398" i="94" s="1"/>
  <c r="J397" i="94"/>
  <c r="J396" i="94"/>
  <c r="I396" i="94"/>
  <c r="K396" i="94" s="1"/>
  <c r="J395" i="94"/>
  <c r="I395" i="94"/>
  <c r="K395" i="94" s="1"/>
  <c r="J394" i="94"/>
  <c r="I394" i="94"/>
  <c r="K394" i="94" s="1"/>
  <c r="J393" i="94"/>
  <c r="J392" i="94"/>
  <c r="I392" i="94"/>
  <c r="K392" i="94" s="1"/>
  <c r="J391" i="94"/>
  <c r="I391" i="94"/>
  <c r="K391" i="94" s="1"/>
  <c r="K390" i="94"/>
  <c r="J390" i="94"/>
  <c r="I390" i="94"/>
  <c r="J389" i="94"/>
  <c r="J388" i="94"/>
  <c r="I388" i="94"/>
  <c r="K388" i="94" s="1"/>
  <c r="J387" i="94"/>
  <c r="I387" i="94"/>
  <c r="K387" i="94" s="1"/>
  <c r="J386" i="94"/>
  <c r="I386" i="94"/>
  <c r="K386" i="94" s="1"/>
  <c r="J385" i="94"/>
  <c r="J384" i="94"/>
  <c r="I384" i="94"/>
  <c r="K384" i="94" s="1"/>
  <c r="J383" i="94"/>
  <c r="I383" i="94"/>
  <c r="K383" i="94" s="1"/>
  <c r="J382" i="94"/>
  <c r="I382" i="94"/>
  <c r="K382" i="94" s="1"/>
  <c r="J381" i="94"/>
  <c r="J380" i="94"/>
  <c r="I380" i="94"/>
  <c r="K380" i="94" s="1"/>
  <c r="J379" i="94"/>
  <c r="I379" i="94"/>
  <c r="K379" i="94" s="1"/>
  <c r="J378" i="94"/>
  <c r="I378" i="94"/>
  <c r="K378" i="94" s="1"/>
  <c r="J377" i="94"/>
  <c r="J376" i="94"/>
  <c r="I376" i="94"/>
  <c r="K376" i="94" s="1"/>
  <c r="J375" i="94"/>
  <c r="I375" i="94"/>
  <c r="K375" i="94" s="1"/>
  <c r="J374" i="94"/>
  <c r="I374" i="94"/>
  <c r="K374" i="94" s="1"/>
  <c r="J373" i="94"/>
  <c r="J372" i="94"/>
  <c r="I372" i="94"/>
  <c r="K372" i="94" s="1"/>
  <c r="J371" i="94"/>
  <c r="I371" i="94"/>
  <c r="K371" i="94" s="1"/>
  <c r="J370" i="94"/>
  <c r="I370" i="94"/>
  <c r="K370" i="94" s="1"/>
  <c r="J369" i="94"/>
  <c r="J368" i="94"/>
  <c r="I368" i="94"/>
  <c r="K368" i="94" s="1"/>
  <c r="J367" i="94"/>
  <c r="I367" i="94"/>
  <c r="K367" i="94" s="1"/>
  <c r="J366" i="94"/>
  <c r="I366" i="94"/>
  <c r="K366" i="94" s="1"/>
  <c r="J365" i="94"/>
  <c r="J364" i="94"/>
  <c r="I364" i="94"/>
  <c r="K364" i="94" s="1"/>
  <c r="J363" i="94"/>
  <c r="I363" i="94"/>
  <c r="K363" i="94" s="1"/>
  <c r="J362" i="94"/>
  <c r="I362" i="94"/>
  <c r="K362" i="94" s="1"/>
  <c r="J361" i="94"/>
  <c r="J360" i="94"/>
  <c r="I360" i="94"/>
  <c r="K360" i="94" s="1"/>
  <c r="J359" i="94"/>
  <c r="I359" i="94"/>
  <c r="K359" i="94" s="1"/>
  <c r="J358" i="94"/>
  <c r="I358" i="94"/>
  <c r="K358" i="94" s="1"/>
  <c r="J357" i="94"/>
  <c r="J356" i="94"/>
  <c r="I356" i="94"/>
  <c r="K356" i="94" s="1"/>
  <c r="J355" i="94"/>
  <c r="I355" i="94"/>
  <c r="K355" i="94" s="1"/>
  <c r="J354" i="94"/>
  <c r="I354" i="94"/>
  <c r="K354" i="94" s="1"/>
  <c r="J353" i="94"/>
  <c r="J352" i="94"/>
  <c r="I352" i="94"/>
  <c r="K352" i="94" s="1"/>
  <c r="J351" i="94"/>
  <c r="I351" i="94"/>
  <c r="K351" i="94" s="1"/>
  <c r="J350" i="94"/>
  <c r="I350" i="94"/>
  <c r="K350" i="94" s="1"/>
  <c r="J349" i="94"/>
  <c r="J348" i="94"/>
  <c r="I348" i="94"/>
  <c r="K348" i="94" s="1"/>
  <c r="J347" i="94"/>
  <c r="I347" i="94"/>
  <c r="K347" i="94" s="1"/>
  <c r="J346" i="94"/>
  <c r="I346" i="94"/>
  <c r="K346" i="94" s="1"/>
  <c r="J345" i="94"/>
  <c r="J344" i="94"/>
  <c r="I344" i="94"/>
  <c r="K344" i="94" s="1"/>
  <c r="J343" i="94"/>
  <c r="I343" i="94"/>
  <c r="K343" i="94" s="1"/>
  <c r="J342" i="94"/>
  <c r="I342" i="94"/>
  <c r="K342" i="94" s="1"/>
  <c r="J341" i="94"/>
  <c r="J340" i="94"/>
  <c r="I340" i="94"/>
  <c r="K340" i="94" s="1"/>
  <c r="J339" i="94"/>
  <c r="I339" i="94"/>
  <c r="K339" i="94" s="1"/>
  <c r="J338" i="94"/>
  <c r="I338" i="94"/>
  <c r="K338" i="94" s="1"/>
  <c r="J337" i="94"/>
  <c r="J336" i="94"/>
  <c r="I336" i="94"/>
  <c r="K336" i="94" s="1"/>
  <c r="J335" i="94"/>
  <c r="I335" i="94"/>
  <c r="K335" i="94" s="1"/>
  <c r="J334" i="94"/>
  <c r="I334" i="94"/>
  <c r="K334" i="94" s="1"/>
  <c r="J333" i="94"/>
  <c r="J332" i="94"/>
  <c r="I332" i="94"/>
  <c r="K332" i="94" s="1"/>
  <c r="J331" i="94"/>
  <c r="I331" i="94"/>
  <c r="K331" i="94" s="1"/>
  <c r="J330" i="94"/>
  <c r="J329" i="94"/>
  <c r="J328" i="94"/>
  <c r="I328" i="94"/>
  <c r="K328" i="94" s="1"/>
  <c r="J327" i="94"/>
  <c r="I327" i="94"/>
  <c r="K327" i="94" s="1"/>
  <c r="J326" i="94"/>
  <c r="I326" i="94"/>
  <c r="K326" i="94" s="1"/>
  <c r="J325" i="94"/>
  <c r="J324" i="94"/>
  <c r="I324" i="94"/>
  <c r="K324" i="94" s="1"/>
  <c r="J323" i="94"/>
  <c r="I323" i="94"/>
  <c r="K323" i="94" s="1"/>
  <c r="J322" i="94"/>
  <c r="I322" i="94"/>
  <c r="K322" i="94" s="1"/>
  <c r="J321" i="94"/>
  <c r="J320" i="94"/>
  <c r="I320" i="94"/>
  <c r="K320" i="94" s="1"/>
  <c r="J319" i="94"/>
  <c r="I319" i="94"/>
  <c r="K319" i="94" s="1"/>
  <c r="J318" i="94"/>
  <c r="I318" i="94"/>
  <c r="K318" i="94" s="1"/>
  <c r="J317" i="94"/>
  <c r="J316" i="94"/>
  <c r="I316" i="94"/>
  <c r="K316" i="94" s="1"/>
  <c r="J315" i="94"/>
  <c r="I315" i="94"/>
  <c r="K315" i="94" s="1"/>
  <c r="J314" i="94"/>
  <c r="I314" i="94"/>
  <c r="K314" i="94" s="1"/>
  <c r="J313" i="94"/>
  <c r="J312" i="94"/>
  <c r="I312" i="94"/>
  <c r="K312" i="94" s="1"/>
  <c r="J311" i="94"/>
  <c r="I311" i="94"/>
  <c r="K311" i="94" s="1"/>
  <c r="J310" i="94"/>
  <c r="I310" i="94"/>
  <c r="K310" i="94" s="1"/>
  <c r="J309" i="94"/>
  <c r="J308" i="94"/>
  <c r="I308" i="94"/>
  <c r="K308" i="94" s="1"/>
  <c r="J307" i="94"/>
  <c r="I307" i="94"/>
  <c r="K307" i="94" s="1"/>
  <c r="J306" i="94"/>
  <c r="I306" i="94"/>
  <c r="K306" i="94" s="1"/>
  <c r="J305" i="94"/>
  <c r="J304" i="94"/>
  <c r="I304" i="94"/>
  <c r="K304" i="94" s="1"/>
  <c r="J303" i="94"/>
  <c r="I303" i="94"/>
  <c r="K303" i="94" s="1"/>
  <c r="J302" i="94"/>
  <c r="I302" i="94"/>
  <c r="K302" i="94" s="1"/>
  <c r="J301" i="94"/>
  <c r="J300" i="94"/>
  <c r="I300" i="94"/>
  <c r="K300" i="94" s="1"/>
  <c r="J299" i="94"/>
  <c r="I299" i="94"/>
  <c r="K299" i="94" s="1"/>
  <c r="J298" i="94"/>
  <c r="I298" i="94"/>
  <c r="K298" i="94" s="1"/>
  <c r="J297" i="94"/>
  <c r="J296" i="94"/>
  <c r="I296" i="94"/>
  <c r="K296" i="94" s="1"/>
  <c r="J295" i="94"/>
  <c r="I295" i="94"/>
  <c r="K295" i="94" s="1"/>
  <c r="J294" i="94"/>
  <c r="I294" i="94"/>
  <c r="K294" i="94" s="1"/>
  <c r="J293" i="94"/>
  <c r="J292" i="94"/>
  <c r="I292" i="94"/>
  <c r="K292" i="94" s="1"/>
  <c r="J291" i="94"/>
  <c r="I291" i="94"/>
  <c r="K291" i="94" s="1"/>
  <c r="J290" i="94"/>
  <c r="I290" i="94"/>
  <c r="K290" i="94" s="1"/>
  <c r="J289" i="94"/>
  <c r="J288" i="94"/>
  <c r="I288" i="94"/>
  <c r="K288" i="94" s="1"/>
  <c r="J287" i="94"/>
  <c r="I287" i="94"/>
  <c r="K287" i="94" s="1"/>
  <c r="J286" i="94"/>
  <c r="I286" i="94"/>
  <c r="K286" i="94" s="1"/>
  <c r="J285" i="94"/>
  <c r="J284" i="94"/>
  <c r="I284" i="94"/>
  <c r="K284" i="94" s="1"/>
  <c r="J283" i="94"/>
  <c r="I283" i="94"/>
  <c r="K283" i="94" s="1"/>
  <c r="J282" i="94"/>
  <c r="I282" i="94"/>
  <c r="K282" i="94" s="1"/>
  <c r="J281" i="94"/>
  <c r="J280" i="94"/>
  <c r="I280" i="94"/>
  <c r="K280" i="94" s="1"/>
  <c r="J279" i="94"/>
  <c r="I279" i="94"/>
  <c r="K279" i="94" s="1"/>
  <c r="J278" i="94"/>
  <c r="I278" i="94"/>
  <c r="K278" i="94" s="1"/>
  <c r="J277" i="94"/>
  <c r="J276" i="94"/>
  <c r="I276" i="94"/>
  <c r="K276" i="94" s="1"/>
  <c r="J275" i="94"/>
  <c r="I275" i="94"/>
  <c r="K275" i="94" s="1"/>
  <c r="J274" i="94"/>
  <c r="I274" i="94"/>
  <c r="K274" i="94" s="1"/>
  <c r="J273" i="94"/>
  <c r="J272" i="94"/>
  <c r="I272" i="94"/>
  <c r="K272" i="94" s="1"/>
  <c r="J271" i="94"/>
  <c r="I271" i="94"/>
  <c r="K271" i="94" s="1"/>
  <c r="J270" i="94"/>
  <c r="I270" i="94"/>
  <c r="K270" i="94" s="1"/>
  <c r="J269" i="94"/>
  <c r="J268" i="94"/>
  <c r="I268" i="94"/>
  <c r="K268" i="94" s="1"/>
  <c r="J267" i="94"/>
  <c r="I267" i="94"/>
  <c r="K267" i="94" s="1"/>
  <c r="J266" i="94"/>
  <c r="I266" i="94"/>
  <c r="K266" i="94" s="1"/>
  <c r="J265" i="94"/>
  <c r="J264" i="94"/>
  <c r="I264" i="94"/>
  <c r="K264" i="94" s="1"/>
  <c r="J263" i="94"/>
  <c r="I263" i="94"/>
  <c r="K263" i="94" s="1"/>
  <c r="J262" i="94"/>
  <c r="I262" i="94"/>
  <c r="K262" i="94" s="1"/>
  <c r="J261" i="94"/>
  <c r="J260" i="94"/>
  <c r="I260" i="94"/>
  <c r="K260" i="94" s="1"/>
  <c r="J259" i="94"/>
  <c r="I259" i="94"/>
  <c r="K259" i="94" s="1"/>
  <c r="J258" i="94"/>
  <c r="I258" i="94"/>
  <c r="K258" i="94" s="1"/>
  <c r="J257" i="94"/>
  <c r="J256" i="94"/>
  <c r="I256" i="94"/>
  <c r="K256" i="94" s="1"/>
  <c r="J255" i="94"/>
  <c r="I255" i="94"/>
  <c r="K255" i="94" s="1"/>
  <c r="J254" i="94"/>
  <c r="I254" i="94"/>
  <c r="K254" i="94" s="1"/>
  <c r="J253" i="94"/>
  <c r="J252" i="94"/>
  <c r="I252" i="94"/>
  <c r="K252" i="94" s="1"/>
  <c r="J251" i="94"/>
  <c r="I251" i="94"/>
  <c r="K251" i="94" s="1"/>
  <c r="J250" i="94"/>
  <c r="I250" i="94"/>
  <c r="K250" i="94" s="1"/>
  <c r="J249" i="94"/>
  <c r="J248" i="94"/>
  <c r="I248" i="94"/>
  <c r="K248" i="94" s="1"/>
  <c r="J247" i="94"/>
  <c r="I247" i="94"/>
  <c r="K247" i="94" s="1"/>
  <c r="J246" i="94"/>
  <c r="I246" i="94"/>
  <c r="K246" i="94" s="1"/>
  <c r="J245" i="94"/>
  <c r="J244" i="94"/>
  <c r="I244" i="94"/>
  <c r="K244" i="94" s="1"/>
  <c r="J243" i="94"/>
  <c r="I243" i="94"/>
  <c r="K243" i="94" s="1"/>
  <c r="J242" i="94"/>
  <c r="I242" i="94"/>
  <c r="K242" i="94" s="1"/>
  <c r="J241" i="94"/>
  <c r="J240" i="94"/>
  <c r="I240" i="94"/>
  <c r="K240" i="94" s="1"/>
  <c r="J239" i="94"/>
  <c r="I239" i="94"/>
  <c r="K239" i="94" s="1"/>
  <c r="J238" i="94"/>
  <c r="I238" i="94"/>
  <c r="K238" i="94" s="1"/>
  <c r="J237" i="94"/>
  <c r="J236" i="94"/>
  <c r="I236" i="94"/>
  <c r="K236" i="94" s="1"/>
  <c r="J235" i="94"/>
  <c r="I235" i="94"/>
  <c r="K235" i="94" s="1"/>
  <c r="J234" i="94"/>
  <c r="I234" i="94"/>
  <c r="K234" i="94" s="1"/>
  <c r="J233" i="94"/>
  <c r="J232" i="94"/>
  <c r="I232" i="94"/>
  <c r="K232" i="94" s="1"/>
  <c r="J231" i="94"/>
  <c r="I231" i="94"/>
  <c r="K231" i="94" s="1"/>
  <c r="J230" i="94"/>
  <c r="I230" i="94"/>
  <c r="K230" i="94" s="1"/>
  <c r="J229" i="94"/>
  <c r="J228" i="94"/>
  <c r="I228" i="94"/>
  <c r="K228" i="94" s="1"/>
  <c r="J227" i="94"/>
  <c r="I227" i="94"/>
  <c r="K227" i="94" s="1"/>
  <c r="J226" i="94"/>
  <c r="I226" i="94"/>
  <c r="K226" i="94" s="1"/>
  <c r="J225" i="94"/>
  <c r="J224" i="94"/>
  <c r="I224" i="94"/>
  <c r="K224" i="94" s="1"/>
  <c r="J223" i="94"/>
  <c r="I223" i="94"/>
  <c r="K223" i="94" s="1"/>
  <c r="J222" i="94"/>
  <c r="I222" i="94"/>
  <c r="K222" i="94" s="1"/>
  <c r="J221" i="94"/>
  <c r="J220" i="94"/>
  <c r="I220" i="94"/>
  <c r="K220" i="94" s="1"/>
  <c r="J219" i="94"/>
  <c r="I219" i="94"/>
  <c r="K219" i="94" s="1"/>
  <c r="J218" i="94"/>
  <c r="I218" i="94"/>
  <c r="K218" i="94" s="1"/>
  <c r="J217" i="94"/>
  <c r="J216" i="94"/>
  <c r="I216" i="94"/>
  <c r="K216" i="94" s="1"/>
  <c r="J215" i="94"/>
  <c r="I215" i="94"/>
  <c r="K215" i="94" s="1"/>
  <c r="J214" i="94"/>
  <c r="I214" i="94"/>
  <c r="K214" i="94" s="1"/>
  <c r="J213" i="94"/>
  <c r="J212" i="94"/>
  <c r="I212" i="94"/>
  <c r="K212" i="94" s="1"/>
  <c r="J211" i="94"/>
  <c r="I211" i="94"/>
  <c r="K211" i="94" s="1"/>
  <c r="J210" i="94"/>
  <c r="I210" i="94"/>
  <c r="K210" i="94" s="1"/>
  <c r="J209" i="94"/>
  <c r="J208" i="94"/>
  <c r="I208" i="94"/>
  <c r="K208" i="94" s="1"/>
  <c r="J207" i="94"/>
  <c r="I207" i="94"/>
  <c r="K207" i="94" s="1"/>
  <c r="J206" i="94"/>
  <c r="I206" i="94"/>
  <c r="K206" i="94" s="1"/>
  <c r="J205" i="94"/>
  <c r="J204" i="94"/>
  <c r="I204" i="94"/>
  <c r="K204" i="94" s="1"/>
  <c r="J203" i="94"/>
  <c r="I203" i="94"/>
  <c r="K203" i="94" s="1"/>
  <c r="J202" i="94"/>
  <c r="I202" i="94"/>
  <c r="K202" i="94" s="1"/>
  <c r="J201" i="94"/>
  <c r="J200" i="94"/>
  <c r="I200" i="94"/>
  <c r="K200" i="94" s="1"/>
  <c r="J199" i="94"/>
  <c r="I199" i="94"/>
  <c r="K199" i="94" s="1"/>
  <c r="J198" i="94"/>
  <c r="I198" i="94"/>
  <c r="K198" i="94" s="1"/>
  <c r="J197" i="94"/>
  <c r="J196" i="94"/>
  <c r="I196" i="94"/>
  <c r="K196" i="94" s="1"/>
  <c r="J195" i="94"/>
  <c r="I195" i="94"/>
  <c r="K195" i="94" s="1"/>
  <c r="J194" i="94"/>
  <c r="I194" i="94"/>
  <c r="K194" i="94" s="1"/>
  <c r="J193" i="94"/>
  <c r="J192" i="94"/>
  <c r="I192" i="94"/>
  <c r="K192" i="94" s="1"/>
  <c r="J191" i="94"/>
  <c r="I191" i="94"/>
  <c r="K191" i="94" s="1"/>
  <c r="J190" i="94"/>
  <c r="I190" i="94"/>
  <c r="K190" i="94" s="1"/>
  <c r="J189" i="94"/>
  <c r="J188" i="94"/>
  <c r="I188" i="94"/>
  <c r="K188" i="94" s="1"/>
  <c r="J187" i="94"/>
  <c r="I187" i="94"/>
  <c r="K187" i="94" s="1"/>
  <c r="J186" i="94"/>
  <c r="I186" i="94"/>
  <c r="K186" i="94" s="1"/>
  <c r="J185" i="94"/>
  <c r="K184" i="94"/>
  <c r="J184" i="94"/>
  <c r="I184" i="94"/>
  <c r="J183" i="94"/>
  <c r="I183" i="94"/>
  <c r="K183" i="94" s="1"/>
  <c r="J182" i="94"/>
  <c r="I182" i="94"/>
  <c r="K182" i="94" s="1"/>
  <c r="J181" i="94"/>
  <c r="J180" i="94"/>
  <c r="I180" i="94"/>
  <c r="K180" i="94" s="1"/>
  <c r="J179" i="94"/>
  <c r="I179" i="94"/>
  <c r="K179" i="94" s="1"/>
  <c r="J178" i="94"/>
  <c r="I178" i="94"/>
  <c r="K178" i="94" s="1"/>
  <c r="J177" i="94"/>
  <c r="J176" i="94"/>
  <c r="I176" i="94"/>
  <c r="K176" i="94" s="1"/>
  <c r="J175" i="94"/>
  <c r="I175" i="94"/>
  <c r="K175" i="94" s="1"/>
  <c r="J174" i="94"/>
  <c r="I174" i="94"/>
  <c r="K174" i="94" s="1"/>
  <c r="J173" i="94"/>
  <c r="J172" i="94"/>
  <c r="I172" i="94"/>
  <c r="K172" i="94" s="1"/>
  <c r="J171" i="94"/>
  <c r="I171" i="94"/>
  <c r="K171" i="94" s="1"/>
  <c r="J170" i="94"/>
  <c r="I170" i="94"/>
  <c r="K170" i="94" s="1"/>
  <c r="J169" i="94"/>
  <c r="K168" i="94"/>
  <c r="J168" i="94"/>
  <c r="I168" i="94"/>
  <c r="J167" i="94"/>
  <c r="I167" i="94"/>
  <c r="K167" i="94" s="1"/>
  <c r="J166" i="94"/>
  <c r="I166" i="94"/>
  <c r="K166" i="94" s="1"/>
  <c r="J165" i="94"/>
  <c r="I165" i="94"/>
  <c r="K165" i="94" s="1"/>
  <c r="J164" i="94"/>
  <c r="I164" i="94"/>
  <c r="K164" i="94" s="1"/>
  <c r="J163" i="94"/>
  <c r="I163" i="94"/>
  <c r="K163" i="94" s="1"/>
  <c r="J162" i="94"/>
  <c r="I162" i="94"/>
  <c r="K162" i="94" s="1"/>
  <c r="J161" i="94"/>
  <c r="I161" i="94"/>
  <c r="K161" i="94" s="1"/>
  <c r="J160" i="94"/>
  <c r="I160" i="94"/>
  <c r="K160" i="94" s="1"/>
  <c r="J159" i="94"/>
  <c r="I159" i="94"/>
  <c r="K159" i="94" s="1"/>
  <c r="J158" i="94"/>
  <c r="I158" i="94"/>
  <c r="K158" i="94" s="1"/>
  <c r="J157" i="94"/>
  <c r="I157" i="94"/>
  <c r="K157" i="94" s="1"/>
  <c r="J156" i="94"/>
  <c r="I156" i="94"/>
  <c r="K156" i="94" s="1"/>
  <c r="J155" i="94"/>
  <c r="I155" i="94"/>
  <c r="K155" i="94" s="1"/>
  <c r="J154" i="94"/>
  <c r="I154" i="94"/>
  <c r="K154" i="94" s="1"/>
  <c r="J153" i="94"/>
  <c r="J152" i="94"/>
  <c r="I152" i="94"/>
  <c r="K152" i="94" s="1"/>
  <c r="J151" i="94"/>
  <c r="I151" i="94"/>
  <c r="K151" i="94" s="1"/>
  <c r="K150" i="94"/>
  <c r="J150" i="94"/>
  <c r="I150" i="94"/>
  <c r="J149" i="94"/>
  <c r="J148" i="94"/>
  <c r="I148" i="94"/>
  <c r="K148" i="94" s="1"/>
  <c r="J147" i="94"/>
  <c r="I147" i="94"/>
  <c r="K147" i="94" s="1"/>
  <c r="J146" i="94"/>
  <c r="I146" i="94"/>
  <c r="K146" i="94" s="1"/>
  <c r="J145" i="94"/>
  <c r="J144" i="94"/>
  <c r="I144" i="94"/>
  <c r="K144" i="94" s="1"/>
  <c r="J143" i="94"/>
  <c r="I143" i="94"/>
  <c r="K143" i="94" s="1"/>
  <c r="J142" i="94"/>
  <c r="I142" i="94"/>
  <c r="K142" i="94" s="1"/>
  <c r="J141" i="94"/>
  <c r="J140" i="94"/>
  <c r="I140" i="94"/>
  <c r="K140" i="94" s="1"/>
  <c r="J139" i="94"/>
  <c r="I139" i="94"/>
  <c r="K139" i="94" s="1"/>
  <c r="J138" i="94"/>
  <c r="I138" i="94"/>
  <c r="K138" i="94" s="1"/>
  <c r="J137" i="94"/>
  <c r="J136" i="94"/>
  <c r="I136" i="94"/>
  <c r="K136" i="94" s="1"/>
  <c r="J135" i="94"/>
  <c r="I135" i="94"/>
  <c r="K135" i="94" s="1"/>
  <c r="J134" i="94"/>
  <c r="I134" i="94"/>
  <c r="K134" i="94" s="1"/>
  <c r="J133" i="94"/>
  <c r="J132" i="94"/>
  <c r="I132" i="94"/>
  <c r="K132" i="94" s="1"/>
  <c r="J131" i="94"/>
  <c r="I131" i="94"/>
  <c r="K131" i="94" s="1"/>
  <c r="J130" i="94"/>
  <c r="I130" i="94"/>
  <c r="K130" i="94" s="1"/>
  <c r="J129" i="94"/>
  <c r="J128" i="94"/>
  <c r="I128" i="94"/>
  <c r="K128" i="94" s="1"/>
  <c r="J127" i="94"/>
  <c r="I127" i="94"/>
  <c r="K127" i="94" s="1"/>
  <c r="J126" i="94"/>
  <c r="I126" i="94"/>
  <c r="K126" i="94" s="1"/>
  <c r="J125" i="94"/>
  <c r="J124" i="94"/>
  <c r="I124" i="94"/>
  <c r="K124" i="94" s="1"/>
  <c r="J123" i="94"/>
  <c r="I123" i="94"/>
  <c r="K123" i="94" s="1"/>
  <c r="J122" i="94"/>
  <c r="I122" i="94"/>
  <c r="K122" i="94" s="1"/>
  <c r="J121" i="94"/>
  <c r="J120" i="94"/>
  <c r="I120" i="94"/>
  <c r="K120" i="94" s="1"/>
  <c r="J119" i="94"/>
  <c r="I119" i="94"/>
  <c r="K119" i="94" s="1"/>
  <c r="J118" i="94"/>
  <c r="I118" i="94"/>
  <c r="K118" i="94" s="1"/>
  <c r="J117" i="94"/>
  <c r="J116" i="94"/>
  <c r="I116" i="94"/>
  <c r="K116" i="94" s="1"/>
  <c r="J115" i="94"/>
  <c r="I115" i="94"/>
  <c r="K115" i="94" s="1"/>
  <c r="J114" i="94"/>
  <c r="I114" i="94"/>
  <c r="K114" i="94" s="1"/>
  <c r="J113" i="94"/>
  <c r="J112" i="94"/>
  <c r="I112" i="94"/>
  <c r="K112" i="94" s="1"/>
  <c r="J111" i="94"/>
  <c r="I111" i="94"/>
  <c r="K111" i="94" s="1"/>
  <c r="J110" i="94"/>
  <c r="I110" i="94"/>
  <c r="K110" i="94" s="1"/>
  <c r="J109" i="94"/>
  <c r="J108" i="94"/>
  <c r="I108" i="94"/>
  <c r="K108" i="94" s="1"/>
  <c r="J107" i="94"/>
  <c r="I107" i="94"/>
  <c r="K107" i="94" s="1"/>
  <c r="J106" i="94"/>
  <c r="I106" i="94"/>
  <c r="K106" i="94" s="1"/>
  <c r="J105" i="94"/>
  <c r="J104" i="94"/>
  <c r="I104" i="94"/>
  <c r="K104" i="94" s="1"/>
  <c r="J103" i="94"/>
  <c r="I103" i="94"/>
  <c r="K103" i="94" s="1"/>
  <c r="J102" i="94"/>
  <c r="I102" i="94"/>
  <c r="K102" i="94" s="1"/>
  <c r="J101" i="94"/>
  <c r="J100" i="94"/>
  <c r="I100" i="94"/>
  <c r="K100" i="94" s="1"/>
  <c r="J99" i="94"/>
  <c r="I99" i="94"/>
  <c r="K99" i="94" s="1"/>
  <c r="J98" i="94"/>
  <c r="I98" i="94"/>
  <c r="K98" i="94" s="1"/>
  <c r="J97" i="94"/>
  <c r="J96" i="94"/>
  <c r="I96" i="94"/>
  <c r="K96" i="94" s="1"/>
  <c r="J95" i="94"/>
  <c r="I95" i="94"/>
  <c r="K95" i="94" s="1"/>
  <c r="J94" i="94"/>
  <c r="I94" i="94"/>
  <c r="K94" i="94" s="1"/>
  <c r="J93" i="94"/>
  <c r="J92" i="94"/>
  <c r="I92" i="94"/>
  <c r="K92" i="94" s="1"/>
  <c r="J91" i="94"/>
  <c r="I91" i="94"/>
  <c r="K91" i="94" s="1"/>
  <c r="J90" i="94"/>
  <c r="I90" i="94"/>
  <c r="K90" i="94" s="1"/>
  <c r="J89" i="94"/>
  <c r="J88" i="94"/>
  <c r="I88" i="94"/>
  <c r="K88" i="94" s="1"/>
  <c r="J87" i="94"/>
  <c r="I87" i="94"/>
  <c r="K87" i="94" s="1"/>
  <c r="J86" i="94"/>
  <c r="I86" i="94"/>
  <c r="K86" i="94" s="1"/>
  <c r="J85" i="94"/>
  <c r="J84" i="94"/>
  <c r="I84" i="94"/>
  <c r="K84" i="94" s="1"/>
  <c r="J83" i="94"/>
  <c r="I83" i="94"/>
  <c r="K83" i="94" s="1"/>
  <c r="J82" i="94"/>
  <c r="I82" i="94"/>
  <c r="K82" i="94" s="1"/>
  <c r="J81" i="94"/>
  <c r="J80" i="94"/>
  <c r="I80" i="94"/>
  <c r="K80" i="94" s="1"/>
  <c r="J79" i="94"/>
  <c r="I79" i="94"/>
  <c r="K79" i="94" s="1"/>
  <c r="J78" i="94"/>
  <c r="I78" i="94"/>
  <c r="K78" i="94" s="1"/>
  <c r="J77" i="94"/>
  <c r="J76" i="94"/>
  <c r="I76" i="94"/>
  <c r="K76" i="94" s="1"/>
  <c r="J75" i="94"/>
  <c r="I75" i="94"/>
  <c r="K75" i="94" s="1"/>
  <c r="J74" i="94"/>
  <c r="I74" i="94"/>
  <c r="K74" i="94" s="1"/>
  <c r="J73" i="94"/>
  <c r="J72" i="94"/>
  <c r="I72" i="94"/>
  <c r="K72" i="94" s="1"/>
  <c r="J71" i="94"/>
  <c r="I71" i="94"/>
  <c r="K71" i="94" s="1"/>
  <c r="J70" i="94"/>
  <c r="I70" i="94"/>
  <c r="K70" i="94" s="1"/>
  <c r="J69" i="94"/>
  <c r="J68" i="94"/>
  <c r="I68" i="94"/>
  <c r="K68" i="94" s="1"/>
  <c r="J67" i="94"/>
  <c r="I67" i="94"/>
  <c r="K67" i="94" s="1"/>
  <c r="J66" i="94"/>
  <c r="I66" i="94"/>
  <c r="K66" i="94" s="1"/>
  <c r="J65" i="94"/>
  <c r="J64" i="94"/>
  <c r="I64" i="94"/>
  <c r="K64" i="94" s="1"/>
  <c r="J63" i="94"/>
  <c r="I63" i="94"/>
  <c r="K63" i="94" s="1"/>
  <c r="J62" i="94"/>
  <c r="I62" i="94"/>
  <c r="K62" i="94" s="1"/>
  <c r="J61" i="94"/>
  <c r="J60" i="94"/>
  <c r="I60" i="94"/>
  <c r="K60" i="94" s="1"/>
  <c r="J59" i="94"/>
  <c r="I59" i="94"/>
  <c r="K59" i="94" s="1"/>
  <c r="J58" i="94"/>
  <c r="I58" i="94"/>
  <c r="K58" i="94" s="1"/>
  <c r="J57" i="94"/>
  <c r="J56" i="94"/>
  <c r="I56" i="94"/>
  <c r="K56" i="94" s="1"/>
  <c r="J55" i="94"/>
  <c r="I55" i="94"/>
  <c r="K55" i="94" s="1"/>
  <c r="J54" i="94"/>
  <c r="I54" i="94"/>
  <c r="K54" i="94" s="1"/>
  <c r="J53" i="94"/>
  <c r="J52" i="94"/>
  <c r="I52" i="94"/>
  <c r="K52" i="94" s="1"/>
  <c r="J51" i="94"/>
  <c r="I51" i="94"/>
  <c r="K51" i="94" s="1"/>
  <c r="J50" i="94"/>
  <c r="I50" i="94"/>
  <c r="K50" i="94" s="1"/>
  <c r="J49" i="94"/>
  <c r="J48" i="94"/>
  <c r="I48" i="94"/>
  <c r="K48" i="94" s="1"/>
  <c r="J47" i="94"/>
  <c r="I47" i="94"/>
  <c r="K47" i="94" s="1"/>
  <c r="J46" i="94"/>
  <c r="I46" i="94"/>
  <c r="K46" i="94" s="1"/>
  <c r="J45" i="94"/>
  <c r="L44" i="94"/>
  <c r="J44" i="94"/>
  <c r="I44" i="94"/>
  <c r="J43" i="94"/>
  <c r="I43" i="94"/>
  <c r="K43" i="94" s="1"/>
  <c r="J42" i="94"/>
  <c r="I42" i="94"/>
  <c r="K42" i="94" s="1"/>
  <c r="J41" i="94"/>
  <c r="J40" i="94"/>
  <c r="I40" i="94"/>
  <c r="K40" i="94" s="1"/>
  <c r="J39" i="94"/>
  <c r="I39" i="94"/>
  <c r="K39" i="94" s="1"/>
  <c r="J38" i="94"/>
  <c r="I38" i="94"/>
  <c r="K38" i="94" s="1"/>
  <c r="J37" i="94"/>
  <c r="J36" i="94"/>
  <c r="I36" i="94"/>
  <c r="K36" i="94" s="1"/>
  <c r="J35" i="94"/>
  <c r="I35" i="94"/>
  <c r="K35" i="94" s="1"/>
  <c r="J34" i="94"/>
  <c r="I34" i="94"/>
  <c r="K34" i="94" s="1"/>
  <c r="J33" i="94"/>
  <c r="J32" i="94"/>
  <c r="I32" i="94"/>
  <c r="K32" i="94" s="1"/>
  <c r="J31" i="94"/>
  <c r="I31" i="94"/>
  <c r="K31" i="94" s="1"/>
  <c r="J30" i="94"/>
  <c r="I30" i="94"/>
  <c r="K30" i="94" s="1"/>
  <c r="J29" i="94"/>
  <c r="J28" i="94"/>
  <c r="I28" i="94"/>
  <c r="K28" i="94" s="1"/>
  <c r="J27" i="94"/>
  <c r="I27" i="94"/>
  <c r="K27" i="94" s="1"/>
  <c r="J26" i="94"/>
  <c r="I26" i="94"/>
  <c r="K26" i="94" s="1"/>
  <c r="J25" i="94"/>
  <c r="J24" i="94"/>
  <c r="I24" i="94"/>
  <c r="K24" i="94" s="1"/>
  <c r="J23" i="94"/>
  <c r="I23" i="94"/>
  <c r="K23" i="94" s="1"/>
  <c r="J22" i="94"/>
  <c r="I22" i="94"/>
  <c r="K22" i="94" s="1"/>
  <c r="J21" i="94"/>
  <c r="J20" i="94"/>
  <c r="I20" i="94"/>
  <c r="K20" i="94" s="1"/>
  <c r="J19" i="94"/>
  <c r="I19" i="94"/>
  <c r="K19" i="94" s="1"/>
  <c r="J18" i="94"/>
  <c r="I18" i="94"/>
  <c r="K18" i="94" s="1"/>
  <c r="J17" i="94"/>
  <c r="J16" i="94"/>
  <c r="I16" i="94"/>
  <c r="K16" i="94" s="1"/>
  <c r="J15" i="94"/>
  <c r="I15" i="94"/>
  <c r="K15" i="94" s="1"/>
  <c r="J14" i="94"/>
  <c r="I14" i="94"/>
  <c r="K14" i="94" s="1"/>
  <c r="J13" i="94"/>
  <c r="J12" i="94"/>
  <c r="I12" i="94"/>
  <c r="K12" i="94" s="1"/>
  <c r="J11" i="94"/>
  <c r="I11" i="94"/>
  <c r="K11" i="94" s="1"/>
  <c r="J10" i="94"/>
  <c r="I10" i="94"/>
  <c r="K10" i="94" s="1"/>
  <c r="J9" i="94"/>
  <c r="J8" i="94"/>
  <c r="I8" i="94"/>
  <c r="K7" i="94"/>
  <c r="J7" i="94"/>
  <c r="I7" i="94"/>
  <c r="J6" i="94"/>
  <c r="I6" i="94"/>
  <c r="K6" i="94" s="1"/>
  <c r="J5" i="94"/>
  <c r="H4" i="94"/>
  <c r="F4" i="94"/>
  <c r="D4" i="94"/>
  <c r="I1285" i="94" l="1"/>
  <c r="K1285" i="94" s="1"/>
  <c r="I1713" i="94"/>
  <c r="K1713" i="94" s="1"/>
  <c r="I1657" i="94"/>
  <c r="K1657" i="94" s="1"/>
  <c r="I2183" i="94"/>
  <c r="K2183" i="94" s="1"/>
  <c r="I2167" i="94"/>
  <c r="K2167" i="94" s="1"/>
  <c r="I2143" i="94"/>
  <c r="K2143" i="94" s="1"/>
  <c r="I2131" i="94"/>
  <c r="K2131" i="94" s="1"/>
  <c r="I2119" i="94"/>
  <c r="K2119" i="94" s="1"/>
  <c r="I2111" i="94"/>
  <c r="K2111" i="94" s="1"/>
  <c r="I201" i="94"/>
  <c r="K201" i="94" s="1"/>
  <c r="I2151" i="94"/>
  <c r="K2151" i="94" s="1"/>
  <c r="L4" i="94"/>
  <c r="E4" i="94"/>
  <c r="I4" i="94"/>
  <c r="J4" i="94"/>
  <c r="K8" i="94"/>
  <c r="K4" i="94" s="1"/>
  <c r="O15" i="93" l="1"/>
  <c r="K4" i="93" s="1"/>
  <c r="B35" i="93"/>
  <c r="C35" i="93"/>
  <c r="D35" i="93"/>
  <c r="E35" i="93"/>
  <c r="F35" i="93"/>
  <c r="G35" i="93"/>
  <c r="H35" i="93"/>
  <c r="I35" i="93"/>
  <c r="J35" i="93"/>
  <c r="H54" i="1"/>
  <c r="J46" i="1"/>
  <c r="K30" i="93" l="1"/>
  <c r="K27" i="93"/>
  <c r="K19" i="93"/>
  <c r="K23" i="93"/>
  <c r="K15" i="93"/>
  <c r="K31" i="93"/>
  <c r="K22" i="93"/>
  <c r="K11" i="93"/>
  <c r="K26" i="93"/>
  <c r="K18" i="93"/>
  <c r="K7" i="93"/>
  <c r="K34" i="93"/>
  <c r="K29" i="93"/>
  <c r="K25" i="93"/>
  <c r="K21" i="93"/>
  <c r="K17" i="93"/>
  <c r="K14" i="93"/>
  <c r="K10" i="93"/>
  <c r="K6" i="93"/>
  <c r="K32" i="93"/>
  <c r="K28" i="93"/>
  <c r="K24" i="93"/>
  <c r="K20" i="93"/>
  <c r="K16" i="93"/>
  <c r="K13" i="93"/>
  <c r="K9" i="93"/>
  <c r="K5" i="93"/>
  <c r="K12" i="93"/>
  <c r="K8" i="93"/>
  <c r="K35" i="93" l="1"/>
  <c r="M38" i="93" s="1"/>
  <c r="D18" i="72" l="1"/>
  <c r="E18" i="72"/>
  <c r="F18" i="72"/>
  <c r="H25" i="71"/>
  <c r="G6" i="72"/>
  <c r="G7" i="72"/>
  <c r="G8" i="72"/>
  <c r="G9" i="72"/>
  <c r="G10" i="72"/>
  <c r="G11" i="72"/>
  <c r="G12" i="72"/>
  <c r="G13" i="72"/>
  <c r="G14" i="72"/>
  <c r="G15" i="72"/>
  <c r="G16" i="72"/>
  <c r="G17" i="72"/>
  <c r="G5" i="72"/>
  <c r="G18" i="72" s="1"/>
  <c r="G25" i="71"/>
  <c r="F25" i="71"/>
  <c r="E25" i="71"/>
  <c r="D25" i="71"/>
  <c r="H6" i="71"/>
  <c r="H7" i="71"/>
  <c r="H8" i="71"/>
  <c r="H9" i="71"/>
  <c r="H10" i="71"/>
  <c r="H11" i="71"/>
  <c r="H12" i="71"/>
  <c r="H13" i="71"/>
  <c r="H14" i="71"/>
  <c r="H15" i="71"/>
  <c r="H16" i="71"/>
  <c r="H17" i="71"/>
  <c r="H18" i="71"/>
  <c r="H19" i="71"/>
  <c r="H20" i="71"/>
  <c r="H21" i="71"/>
  <c r="H22" i="71"/>
  <c r="H23" i="71"/>
  <c r="H24" i="71"/>
  <c r="H5" i="71"/>
  <c r="G7" i="89"/>
  <c r="G8" i="89"/>
  <c r="G9" i="89"/>
  <c r="G10" i="89"/>
  <c r="G11" i="89"/>
  <c r="G12" i="89"/>
  <c r="G13" i="89"/>
  <c r="G14" i="89"/>
  <c r="G15" i="89"/>
  <c r="G16" i="89"/>
  <c r="G17" i="89"/>
  <c r="G18" i="89"/>
  <c r="G19" i="89"/>
  <c r="G20" i="89"/>
  <c r="G21" i="89"/>
  <c r="G22" i="89"/>
  <c r="G23" i="89"/>
  <c r="G24" i="89"/>
  <c r="G25" i="89"/>
  <c r="G26" i="89"/>
  <c r="G27" i="89"/>
  <c r="G28" i="89"/>
  <c r="G29" i="89"/>
  <c r="G30" i="89"/>
  <c r="G31" i="89"/>
  <c r="G32" i="89"/>
  <c r="G33" i="89"/>
  <c r="G34" i="89"/>
  <c r="G35" i="89"/>
  <c r="G36" i="89"/>
  <c r="G37" i="89"/>
  <c r="G38" i="89"/>
  <c r="G39" i="89"/>
  <c r="G40" i="89"/>
  <c r="G41" i="89"/>
  <c r="G42" i="89"/>
  <c r="G43" i="89"/>
  <c r="G44" i="89"/>
  <c r="G45" i="89"/>
  <c r="G46" i="89"/>
  <c r="G47" i="89"/>
  <c r="G48" i="89"/>
  <c r="G49" i="89"/>
  <c r="G50" i="89"/>
  <c r="G51" i="89"/>
  <c r="G52" i="89"/>
  <c r="G53" i="89"/>
  <c r="G54" i="89"/>
  <c r="G55" i="89"/>
  <c r="G56" i="89"/>
  <c r="G57" i="89"/>
  <c r="G58" i="89"/>
  <c r="G59" i="89"/>
  <c r="G60" i="89"/>
  <c r="G61" i="89"/>
  <c r="G62" i="89"/>
  <c r="G63" i="89"/>
  <c r="G64" i="89"/>
  <c r="G65" i="89"/>
  <c r="G66" i="89"/>
  <c r="G67" i="89"/>
  <c r="G68" i="89"/>
  <c r="G69" i="89"/>
  <c r="G70" i="89"/>
  <c r="G71" i="89"/>
  <c r="G72" i="89"/>
  <c r="G73" i="89"/>
  <c r="G74" i="89"/>
  <c r="G75" i="89"/>
  <c r="G76" i="89"/>
  <c r="G77" i="89"/>
  <c r="G78" i="89"/>
  <c r="G79" i="89"/>
  <c r="G80" i="89"/>
  <c r="G81" i="89"/>
  <c r="G82" i="89"/>
  <c r="G83" i="89"/>
  <c r="G84" i="89"/>
  <c r="G85" i="89"/>
  <c r="G86" i="89"/>
  <c r="G87" i="89"/>
  <c r="G88" i="89"/>
  <c r="G89" i="89"/>
  <c r="G90" i="89"/>
  <c r="G91" i="89"/>
  <c r="G92" i="89"/>
  <c r="G93" i="89"/>
  <c r="G94" i="89"/>
  <c r="G95" i="89"/>
  <c r="G96" i="89"/>
  <c r="G97" i="89"/>
  <c r="G98" i="89"/>
  <c r="G99" i="89"/>
  <c r="G100" i="89"/>
  <c r="G101" i="89"/>
  <c r="G102" i="89"/>
  <c r="G103" i="89"/>
  <c r="G104" i="89"/>
  <c r="G105" i="89"/>
  <c r="G106" i="89"/>
  <c r="G107" i="89"/>
  <c r="G108" i="89"/>
  <c r="G109" i="89"/>
  <c r="G110" i="89"/>
  <c r="G111" i="89"/>
  <c r="G112" i="89"/>
  <c r="G113" i="89"/>
  <c r="G114" i="89"/>
  <c r="G115" i="89"/>
  <c r="G116" i="89"/>
  <c r="G117" i="89"/>
  <c r="G118" i="89"/>
  <c r="G119" i="89"/>
  <c r="G120" i="89"/>
  <c r="G121" i="89"/>
  <c r="G122" i="89"/>
  <c r="G123" i="89"/>
  <c r="G124" i="89"/>
  <c r="G125" i="89"/>
  <c r="G126" i="89"/>
  <c r="G127" i="89"/>
  <c r="G128" i="89"/>
  <c r="G129" i="89"/>
  <c r="G130" i="89"/>
  <c r="G131" i="89"/>
  <c r="G132" i="89"/>
  <c r="G133" i="89"/>
  <c r="G134" i="89"/>
  <c r="G135" i="89"/>
  <c r="G136" i="89"/>
  <c r="G137" i="89"/>
  <c r="G138" i="89"/>
  <c r="G139" i="89"/>
  <c r="G140" i="89"/>
  <c r="G141" i="89"/>
  <c r="G142" i="89"/>
  <c r="G143" i="89"/>
  <c r="G144" i="89"/>
  <c r="G145" i="89"/>
  <c r="G146" i="89"/>
  <c r="G147" i="89"/>
  <c r="G148" i="89"/>
  <c r="G149" i="89"/>
  <c r="G150" i="89"/>
  <c r="G151" i="89"/>
  <c r="G152" i="89"/>
  <c r="G153" i="89"/>
  <c r="G154" i="89"/>
  <c r="G155" i="89"/>
  <c r="G156" i="89"/>
  <c r="G157" i="89"/>
  <c r="G158" i="89"/>
  <c r="G159" i="89"/>
  <c r="G160" i="89"/>
  <c r="G161" i="89"/>
  <c r="G162" i="89"/>
  <c r="G163" i="89"/>
  <c r="G164" i="89"/>
  <c r="G165" i="89"/>
  <c r="G166" i="89"/>
  <c r="G167" i="89"/>
  <c r="G168" i="89"/>
  <c r="G169" i="89"/>
  <c r="G170" i="89"/>
  <c r="G171" i="89"/>
  <c r="G172" i="89"/>
  <c r="G173" i="89"/>
  <c r="G174" i="89"/>
  <c r="G175" i="89"/>
  <c r="G176" i="89"/>
  <c r="G177" i="89"/>
  <c r="G178" i="89"/>
  <c r="G179" i="89"/>
  <c r="G180" i="89"/>
  <c r="G181" i="89"/>
  <c r="G182" i="89"/>
  <c r="G183" i="89"/>
  <c r="G184" i="89"/>
  <c r="G185" i="89"/>
  <c r="G186" i="89"/>
  <c r="G187" i="89"/>
  <c r="G188" i="89"/>
  <c r="G189" i="89"/>
  <c r="G190" i="89"/>
  <c r="G191" i="89"/>
  <c r="G192" i="89"/>
  <c r="G193" i="89"/>
  <c r="G194" i="89"/>
  <c r="G195" i="89"/>
  <c r="G196" i="89"/>
  <c r="G197" i="89"/>
  <c r="G198" i="89"/>
  <c r="G199" i="89"/>
  <c r="G200" i="89"/>
  <c r="G201" i="89"/>
  <c r="G202" i="89"/>
  <c r="G203" i="89"/>
  <c r="G204" i="89"/>
  <c r="G205" i="89"/>
  <c r="G206" i="89"/>
  <c r="G207" i="89"/>
  <c r="G208" i="89"/>
  <c r="G209" i="89"/>
  <c r="G210" i="89"/>
  <c r="G211" i="89"/>
  <c r="G212" i="89"/>
  <c r="G213" i="89"/>
  <c r="G214" i="89"/>
  <c r="G215" i="89"/>
  <c r="G216" i="89"/>
  <c r="G217" i="89"/>
  <c r="G218" i="89"/>
  <c r="G219" i="89"/>
  <c r="G220" i="89"/>
  <c r="G221" i="89"/>
  <c r="G222" i="89"/>
  <c r="G223" i="89"/>
  <c r="G224" i="89"/>
  <c r="G225" i="89"/>
  <c r="G226" i="89"/>
  <c r="G227" i="89"/>
  <c r="G228" i="89"/>
  <c r="G229" i="89"/>
  <c r="G230" i="89"/>
  <c r="G231" i="89"/>
  <c r="G232" i="89"/>
  <c r="G233" i="89"/>
  <c r="G234" i="89"/>
  <c r="G235" i="89"/>
  <c r="G6" i="89"/>
  <c r="E7" i="89"/>
  <c r="E8" i="89"/>
  <c r="E9" i="89"/>
  <c r="E10" i="89"/>
  <c r="E11" i="89"/>
  <c r="E12" i="89"/>
  <c r="E13" i="89"/>
  <c r="E14" i="89"/>
  <c r="E15" i="89"/>
  <c r="E16" i="89"/>
  <c r="E17" i="89"/>
  <c r="E18" i="89"/>
  <c r="E19" i="89"/>
  <c r="E20" i="89"/>
  <c r="E21" i="89"/>
  <c r="E22" i="89"/>
  <c r="E23" i="89"/>
  <c r="E24" i="89"/>
  <c r="E25" i="89"/>
  <c r="E26" i="89"/>
  <c r="E27" i="89"/>
  <c r="E28" i="89"/>
  <c r="E29" i="89"/>
  <c r="E30" i="89"/>
  <c r="E31" i="89"/>
  <c r="E32" i="89"/>
  <c r="E33" i="89"/>
  <c r="E34" i="89"/>
  <c r="E35" i="89"/>
  <c r="E36" i="89"/>
  <c r="E37" i="89"/>
  <c r="E38" i="89"/>
  <c r="E39" i="89"/>
  <c r="E40" i="89"/>
  <c r="E41" i="89"/>
  <c r="E42" i="89"/>
  <c r="E43" i="89"/>
  <c r="E44" i="89"/>
  <c r="E45" i="89"/>
  <c r="E46" i="89"/>
  <c r="E47" i="89"/>
  <c r="E48" i="89"/>
  <c r="E49" i="89"/>
  <c r="E50" i="89"/>
  <c r="E51" i="89"/>
  <c r="E52" i="89"/>
  <c r="E53" i="89"/>
  <c r="E54" i="89"/>
  <c r="E55" i="89"/>
  <c r="E56" i="89"/>
  <c r="E57" i="89"/>
  <c r="E58" i="89"/>
  <c r="E59" i="89"/>
  <c r="E60" i="89"/>
  <c r="E61" i="89"/>
  <c r="E62" i="89"/>
  <c r="E63" i="89"/>
  <c r="E64" i="89"/>
  <c r="E65" i="89"/>
  <c r="E66" i="89"/>
  <c r="E67" i="89"/>
  <c r="E68" i="89"/>
  <c r="E69" i="89"/>
  <c r="E70" i="89"/>
  <c r="E71" i="89"/>
  <c r="E72" i="89"/>
  <c r="E73" i="89"/>
  <c r="E74" i="89"/>
  <c r="E75" i="89"/>
  <c r="E76" i="89"/>
  <c r="E77" i="89"/>
  <c r="E78" i="89"/>
  <c r="E79" i="89"/>
  <c r="E80" i="89"/>
  <c r="E81" i="89"/>
  <c r="E82" i="89"/>
  <c r="E83" i="89"/>
  <c r="E84" i="89"/>
  <c r="E85" i="89"/>
  <c r="E86" i="89"/>
  <c r="E87" i="89"/>
  <c r="E88" i="89"/>
  <c r="E89" i="89"/>
  <c r="E90" i="89"/>
  <c r="E91" i="89"/>
  <c r="E92" i="89"/>
  <c r="E93" i="89"/>
  <c r="E94" i="89"/>
  <c r="E95" i="89"/>
  <c r="E96" i="89"/>
  <c r="E97" i="89"/>
  <c r="E98" i="89"/>
  <c r="E99" i="89"/>
  <c r="E100" i="89"/>
  <c r="E101" i="89"/>
  <c r="E102" i="89"/>
  <c r="E103" i="89"/>
  <c r="E104" i="89"/>
  <c r="E105" i="89"/>
  <c r="E106" i="89"/>
  <c r="E107" i="89"/>
  <c r="E108" i="89"/>
  <c r="E109" i="89"/>
  <c r="E110" i="89"/>
  <c r="E111" i="89"/>
  <c r="E112" i="89"/>
  <c r="E113" i="89"/>
  <c r="E114" i="89"/>
  <c r="E115" i="89"/>
  <c r="E116" i="89"/>
  <c r="E117" i="89"/>
  <c r="E118" i="89"/>
  <c r="E119" i="89"/>
  <c r="E120" i="89"/>
  <c r="E121" i="89"/>
  <c r="E122" i="89"/>
  <c r="E123" i="89"/>
  <c r="E124" i="89"/>
  <c r="E125" i="89"/>
  <c r="E126" i="89"/>
  <c r="E127" i="89"/>
  <c r="E128" i="89"/>
  <c r="E129" i="89"/>
  <c r="E130" i="89"/>
  <c r="E131" i="89"/>
  <c r="E132" i="89"/>
  <c r="E133" i="89"/>
  <c r="E134" i="89"/>
  <c r="E135" i="89"/>
  <c r="E136" i="89"/>
  <c r="E137" i="89"/>
  <c r="E138" i="89"/>
  <c r="E139" i="89"/>
  <c r="E140" i="89"/>
  <c r="E141" i="89"/>
  <c r="E142" i="89"/>
  <c r="E143" i="89"/>
  <c r="E144" i="89"/>
  <c r="E145" i="89"/>
  <c r="E146" i="89"/>
  <c r="E147" i="89"/>
  <c r="E148" i="89"/>
  <c r="E149" i="89"/>
  <c r="E150" i="89"/>
  <c r="E151" i="89"/>
  <c r="E152" i="89"/>
  <c r="E153" i="89"/>
  <c r="E154" i="89"/>
  <c r="E155" i="89"/>
  <c r="E156" i="89"/>
  <c r="E157" i="89"/>
  <c r="E158" i="89"/>
  <c r="E159" i="89"/>
  <c r="E160" i="89"/>
  <c r="E161" i="89"/>
  <c r="E162" i="89"/>
  <c r="E163" i="89"/>
  <c r="E164" i="89"/>
  <c r="E165" i="89"/>
  <c r="E166" i="89"/>
  <c r="E167" i="89"/>
  <c r="E168" i="89"/>
  <c r="E169" i="89"/>
  <c r="E170" i="89"/>
  <c r="E171" i="89"/>
  <c r="E172" i="89"/>
  <c r="E173" i="89"/>
  <c r="E174" i="89"/>
  <c r="E175" i="89"/>
  <c r="E176" i="89"/>
  <c r="E177" i="89"/>
  <c r="E178" i="89"/>
  <c r="E179" i="89"/>
  <c r="E180" i="89"/>
  <c r="E181" i="89"/>
  <c r="E182" i="89"/>
  <c r="E183" i="89"/>
  <c r="E184" i="89"/>
  <c r="E185" i="89"/>
  <c r="E186" i="89"/>
  <c r="E187" i="89"/>
  <c r="E188" i="89"/>
  <c r="E189" i="89"/>
  <c r="E190" i="89"/>
  <c r="E191" i="89"/>
  <c r="E192" i="89"/>
  <c r="E193" i="89"/>
  <c r="E194" i="89"/>
  <c r="E195" i="89"/>
  <c r="E196" i="89"/>
  <c r="E197" i="89"/>
  <c r="E198" i="89"/>
  <c r="E199" i="89"/>
  <c r="E200" i="89"/>
  <c r="E201" i="89"/>
  <c r="E202" i="89"/>
  <c r="E203" i="89"/>
  <c r="E204" i="89"/>
  <c r="E205" i="89"/>
  <c r="E206" i="89"/>
  <c r="E207" i="89"/>
  <c r="E208" i="89"/>
  <c r="E209" i="89"/>
  <c r="E210" i="89"/>
  <c r="E211" i="89"/>
  <c r="E212" i="89"/>
  <c r="E213" i="89"/>
  <c r="E214" i="89"/>
  <c r="E215" i="89"/>
  <c r="E216" i="89"/>
  <c r="E217" i="89"/>
  <c r="E218" i="89"/>
  <c r="E219" i="89"/>
  <c r="E220" i="89"/>
  <c r="E221" i="89"/>
  <c r="E222" i="89"/>
  <c r="E223" i="89"/>
  <c r="E224" i="89"/>
  <c r="E225" i="89"/>
  <c r="E226" i="89"/>
  <c r="E227" i="89"/>
  <c r="E228" i="89"/>
  <c r="E229" i="89"/>
  <c r="E230" i="89"/>
  <c r="E231" i="89"/>
  <c r="E232" i="89"/>
  <c r="E233" i="89"/>
  <c r="E234" i="89"/>
  <c r="E235" i="89"/>
  <c r="E6" i="89"/>
  <c r="G13" i="82"/>
  <c r="G15" i="82"/>
  <c r="G16" i="82"/>
  <c r="G17" i="82"/>
  <c r="G18" i="82"/>
  <c r="G19" i="82"/>
  <c r="G20" i="82"/>
  <c r="G21" i="82"/>
  <c r="G22" i="82"/>
  <c r="G23" i="82"/>
  <c r="G24" i="82"/>
  <c r="G25" i="82"/>
  <c r="G26" i="82"/>
  <c r="G27" i="82"/>
  <c r="G28" i="82"/>
  <c r="G29" i="82"/>
  <c r="G30" i="82"/>
  <c r="G31" i="82"/>
  <c r="G32" i="82"/>
  <c r="G33" i="82"/>
  <c r="G34" i="82"/>
  <c r="G35" i="82"/>
  <c r="G36" i="82"/>
  <c r="G37" i="82"/>
  <c r="G38" i="82"/>
  <c r="G39" i="82"/>
  <c r="G42" i="82"/>
  <c r="G43" i="82"/>
  <c r="G44" i="82"/>
  <c r="G45" i="82"/>
  <c r="G46" i="82"/>
  <c r="G49" i="82"/>
  <c r="G50" i="82"/>
  <c r="G51" i="82"/>
  <c r="G52" i="82"/>
  <c r="G53" i="82"/>
  <c r="G55" i="82"/>
  <c r="G56" i="82"/>
  <c r="G57" i="82"/>
  <c r="G58" i="82"/>
  <c r="G59" i="82"/>
  <c r="G60" i="82"/>
  <c r="G61" i="82"/>
  <c r="G62" i="82"/>
  <c r="G63" i="82"/>
  <c r="G64" i="82"/>
  <c r="G65" i="82"/>
  <c r="G66" i="82"/>
  <c r="G67" i="82"/>
  <c r="G68" i="82"/>
  <c r="G69" i="82"/>
  <c r="G70" i="82"/>
  <c r="G71" i="82"/>
  <c r="G72" i="82"/>
  <c r="G73" i="82"/>
  <c r="G74" i="82"/>
  <c r="G75" i="82"/>
  <c r="G76" i="82"/>
  <c r="G77" i="82"/>
  <c r="G78" i="82"/>
  <c r="G79" i="82"/>
  <c r="G80" i="82"/>
  <c r="G82" i="82"/>
  <c r="G83" i="82"/>
  <c r="G84" i="82"/>
  <c r="G85" i="82"/>
  <c r="G86" i="82"/>
  <c r="G87" i="82"/>
  <c r="G88" i="82"/>
  <c r="G89" i="82"/>
  <c r="G90" i="82"/>
  <c r="G91" i="82"/>
  <c r="G92" i="82"/>
  <c r="G93" i="82"/>
  <c r="G94" i="82"/>
  <c r="G95" i="82"/>
  <c r="G99" i="82"/>
  <c r="G106" i="82"/>
  <c r="G107" i="82"/>
  <c r="G108" i="82"/>
  <c r="G109" i="82"/>
  <c r="G110" i="82"/>
  <c r="G111" i="82"/>
  <c r="G112" i="82"/>
  <c r="G113" i="82"/>
  <c r="G114" i="82"/>
  <c r="G115" i="82"/>
  <c r="G116" i="82"/>
  <c r="G117" i="82"/>
  <c r="G118" i="82"/>
  <c r="G119" i="82"/>
  <c r="G120" i="82"/>
  <c r="G121" i="82"/>
  <c r="G122" i="82"/>
  <c r="G124" i="82"/>
  <c r="G125" i="82"/>
  <c r="G127" i="82"/>
  <c r="G128" i="82"/>
  <c r="G129" i="82"/>
  <c r="G130" i="82"/>
  <c r="G131" i="82"/>
  <c r="G132" i="82"/>
  <c r="G133" i="82"/>
  <c r="G134" i="82"/>
  <c r="G135" i="82"/>
  <c r="G136" i="82"/>
  <c r="G137" i="82"/>
  <c r="G138" i="82"/>
  <c r="G140" i="82"/>
  <c r="G141" i="82"/>
  <c r="G142" i="82"/>
  <c r="G143" i="82"/>
  <c r="G146" i="82"/>
  <c r="G148" i="82"/>
  <c r="G149" i="82"/>
  <c r="G150" i="82"/>
  <c r="G151" i="82"/>
  <c r="G152" i="82"/>
  <c r="G158" i="82"/>
  <c r="G159" i="82"/>
  <c r="G160" i="82"/>
  <c r="G163" i="82"/>
  <c r="G164" i="82"/>
  <c r="G165" i="82"/>
  <c r="G166" i="82"/>
  <c r="G169" i="82"/>
  <c r="G183" i="82"/>
  <c r="G197" i="82"/>
  <c r="G198" i="82"/>
  <c r="G199" i="82"/>
  <c r="G200" i="82"/>
  <c r="G201" i="82"/>
  <c r="G202" i="82"/>
  <c r="G203" i="82"/>
  <c r="G204" i="82"/>
  <c r="G206" i="82"/>
  <c r="G207" i="82"/>
  <c r="G208" i="82"/>
  <c r="G209" i="82"/>
  <c r="G210" i="82"/>
  <c r="G211" i="82"/>
  <c r="G212" i="82"/>
  <c r="G213" i="82"/>
  <c r="G214" i="82"/>
  <c r="G215" i="82"/>
  <c r="G217" i="82"/>
  <c r="G218" i="82"/>
  <c r="G219" i="82"/>
  <c r="G220" i="82"/>
  <c r="G222" i="82"/>
  <c r="G223" i="82"/>
  <c r="G224" i="82"/>
  <c r="G225" i="82"/>
  <c r="G226" i="82"/>
  <c r="G227" i="82"/>
  <c r="G229" i="82"/>
  <c r="G230" i="82"/>
  <c r="G231" i="82"/>
  <c r="G233" i="82"/>
  <c r="G239" i="82"/>
  <c r="G240" i="82"/>
  <c r="G242" i="82"/>
  <c r="G243" i="82"/>
  <c r="G244" i="82"/>
  <c r="G245" i="82"/>
  <c r="G246" i="82"/>
  <c r="G247" i="82"/>
  <c r="G248" i="82"/>
  <c r="G249" i="82"/>
  <c r="G251" i="82"/>
  <c r="G252" i="82"/>
  <c r="G253" i="82"/>
  <c r="G254" i="82"/>
  <c r="G255" i="82"/>
  <c r="G256" i="82"/>
  <c r="G257" i="82"/>
  <c r="G258" i="82"/>
  <c r="G259" i="82"/>
  <c r="G260" i="82"/>
  <c r="G261" i="82"/>
  <c r="G262" i="82"/>
  <c r="G263" i="82"/>
  <c r="G264" i="82"/>
  <c r="G265" i="82"/>
  <c r="G266" i="82"/>
  <c r="G268" i="82"/>
  <c r="G272" i="82"/>
  <c r="G273" i="82"/>
  <c r="G274" i="82"/>
  <c r="G277" i="82"/>
  <c r="G278" i="82"/>
  <c r="G279" i="82"/>
  <c r="G281" i="82"/>
  <c r="G283" i="82"/>
  <c r="G285" i="82"/>
  <c r="G286" i="82"/>
  <c r="G287" i="82"/>
  <c r="G288" i="82"/>
  <c r="G289" i="82"/>
  <c r="G290" i="82"/>
  <c r="G291" i="82"/>
  <c r="G293" i="82"/>
  <c r="G294" i="82"/>
  <c r="G295" i="82"/>
  <c r="G296" i="82"/>
  <c r="G297" i="82"/>
  <c r="G298" i="82"/>
  <c r="G300" i="82"/>
  <c r="G301" i="82"/>
  <c r="G302" i="82"/>
  <c r="G303" i="82"/>
  <c r="G307" i="82"/>
  <c r="G308" i="82"/>
  <c r="G310" i="82"/>
  <c r="G312" i="82"/>
  <c r="G313" i="82"/>
  <c r="G314" i="82"/>
  <c r="G315" i="82"/>
  <c r="G316" i="82"/>
  <c r="G317" i="82"/>
  <c r="G318" i="82"/>
  <c r="G319" i="82"/>
  <c r="G320" i="82"/>
  <c r="G321" i="82"/>
  <c r="G322" i="82"/>
  <c r="G323" i="82"/>
  <c r="G325" i="82"/>
  <c r="G326" i="82"/>
  <c r="G327" i="82"/>
  <c r="G328" i="82"/>
  <c r="G332" i="82"/>
  <c r="G333" i="82"/>
  <c r="G335" i="82"/>
  <c r="G337" i="82"/>
  <c r="G345" i="82"/>
  <c r="G346" i="82"/>
  <c r="G347" i="82"/>
  <c r="G348" i="82"/>
  <c r="G349" i="82"/>
  <c r="G350" i="82"/>
  <c r="G351" i="82"/>
  <c r="G352" i="82"/>
  <c r="G353" i="82"/>
  <c r="G354" i="82"/>
  <c r="G355" i="82"/>
  <c r="G356" i="82"/>
  <c r="G364" i="82"/>
  <c r="G365" i="82"/>
  <c r="G366" i="82"/>
  <c r="G367" i="82"/>
  <c r="G368" i="82"/>
  <c r="G369" i="82"/>
  <c r="G370" i="82"/>
  <c r="G371" i="82"/>
  <c r="G372" i="82"/>
  <c r="G373" i="82"/>
  <c r="G374" i="82"/>
  <c r="G377" i="82"/>
  <c r="G380" i="82"/>
  <c r="G381" i="82"/>
  <c r="G382" i="82"/>
  <c r="G383" i="82"/>
  <c r="G384" i="82"/>
  <c r="G385" i="82"/>
  <c r="G386" i="82"/>
  <c r="G387" i="82"/>
  <c r="G388" i="82"/>
  <c r="G389" i="82"/>
  <c r="G391" i="82"/>
  <c r="G392" i="82"/>
  <c r="G393" i="82"/>
  <c r="G394" i="82"/>
  <c r="G395" i="82"/>
  <c r="G396" i="82"/>
  <c r="G397" i="82"/>
  <c r="G398" i="82"/>
  <c r="G399" i="82"/>
  <c r="G400" i="82"/>
  <c r="G401" i="82"/>
  <c r="G402" i="82"/>
  <c r="G403" i="82"/>
  <c r="G404" i="82"/>
  <c r="G405" i="82"/>
  <c r="G412" i="82"/>
  <c r="G417" i="82"/>
  <c r="G418" i="82"/>
  <c r="G419" i="82"/>
  <c r="G420" i="82"/>
  <c r="G421" i="82"/>
  <c r="G422" i="82"/>
  <c r="G423" i="82"/>
  <c r="G424" i="82"/>
  <c r="G425" i="82"/>
  <c r="G426" i="82"/>
  <c r="G427" i="82"/>
  <c r="G428" i="82"/>
  <c r="G429" i="82"/>
  <c r="G430" i="82"/>
  <c r="G431" i="82"/>
  <c r="G432" i="82"/>
  <c r="G433" i="82"/>
  <c r="G434" i="82"/>
  <c r="G435" i="82"/>
  <c r="G437" i="82"/>
  <c r="G438" i="82"/>
  <c r="G440" i="82"/>
  <c r="G442" i="82"/>
  <c r="G444" i="82"/>
  <c r="G445" i="82"/>
  <c r="G448" i="82"/>
  <c r="G449" i="82"/>
  <c r="G451" i="82"/>
  <c r="G452" i="82"/>
  <c r="G453" i="82"/>
  <c r="G454" i="82"/>
  <c r="G455" i="82"/>
  <c r="G456" i="82"/>
  <c r="G457" i="82"/>
  <c r="G458" i="82"/>
  <c r="G459" i="82"/>
  <c r="G460" i="82"/>
  <c r="G462" i="82"/>
  <c r="G464" i="82"/>
  <c r="G466" i="82"/>
  <c r="G470" i="82"/>
  <c r="G471" i="82"/>
  <c r="G472" i="82"/>
  <c r="G474" i="82"/>
  <c r="G475" i="82"/>
  <c r="G478" i="82"/>
  <c r="G479" i="82"/>
  <c r="G480" i="82"/>
  <c r="G481" i="82"/>
  <c r="G484" i="82"/>
  <c r="G485" i="82"/>
  <c r="G487" i="82"/>
  <c r="G488" i="82"/>
  <c r="G489" i="82"/>
  <c r="G490" i="82"/>
  <c r="G491" i="82"/>
  <c r="G492" i="82"/>
  <c r="G493" i="82"/>
  <c r="G494" i="82"/>
  <c r="G495" i="82"/>
  <c r="G498" i="82"/>
  <c r="G499" i="82"/>
  <c r="G504" i="82"/>
  <c r="G507" i="82"/>
  <c r="G509" i="82"/>
  <c r="G510" i="82"/>
  <c r="G512" i="82"/>
  <c r="G513" i="82"/>
  <c r="G514" i="82"/>
  <c r="G515" i="82"/>
  <c r="G516" i="82"/>
  <c r="G517" i="82"/>
  <c r="G520" i="82"/>
  <c r="G521" i="82"/>
  <c r="G522" i="82"/>
  <c r="G523" i="82"/>
  <c r="G524" i="82"/>
  <c r="G526" i="82"/>
  <c r="G531" i="82"/>
  <c r="G532" i="82"/>
  <c r="G533" i="82"/>
  <c r="G542" i="82"/>
  <c r="G543" i="82"/>
  <c r="G544" i="82"/>
  <c r="G545" i="82"/>
  <c r="G546" i="82"/>
  <c r="G547" i="82"/>
  <c r="G548" i="82"/>
  <c r="G549" i="82"/>
  <c r="G550" i="82"/>
  <c r="G551" i="82"/>
  <c r="G552" i="82"/>
  <c r="G553" i="82"/>
  <c r="G554" i="82"/>
  <c r="G555" i="82"/>
  <c r="G556" i="82"/>
  <c r="G557" i="82"/>
  <c r="G558" i="82"/>
  <c r="G559" i="82"/>
  <c r="G560" i="82"/>
  <c r="G561" i="82"/>
  <c r="G562" i="82"/>
  <c r="G563" i="82"/>
  <c r="G564" i="82"/>
  <c r="G567" i="82"/>
  <c r="G568" i="82"/>
  <c r="G569" i="82"/>
  <c r="G570" i="82"/>
  <c r="G572" i="82"/>
  <c r="G574" i="82"/>
  <c r="G575" i="82"/>
  <c r="G576" i="82"/>
  <c r="G577" i="82"/>
  <c r="G580" i="82"/>
  <c r="G581" i="82"/>
  <c r="G582" i="82"/>
  <c r="G585" i="82"/>
  <c r="G586" i="82"/>
  <c r="G589" i="82"/>
  <c r="G590" i="82"/>
  <c r="G591" i="82"/>
  <c r="G592" i="82"/>
  <c r="G593" i="82"/>
  <c r="G594" i="82"/>
  <c r="G596" i="82"/>
  <c r="G597" i="82"/>
  <c r="G598" i="82"/>
  <c r="G599" i="82"/>
  <c r="G600" i="82"/>
  <c r="G601" i="82"/>
  <c r="G602" i="82"/>
  <c r="G603" i="82"/>
  <c r="G604" i="82"/>
  <c r="G605" i="82"/>
  <c r="G606" i="82"/>
  <c r="G607" i="82"/>
  <c r="G611" i="82"/>
  <c r="G612" i="82"/>
  <c r="G613" i="82"/>
  <c r="G614" i="82"/>
  <c r="G617" i="82"/>
  <c r="G618" i="82"/>
  <c r="G621" i="82"/>
  <c r="G624" i="82"/>
  <c r="G625" i="82"/>
  <c r="G626" i="82"/>
  <c r="G627" i="82"/>
  <c r="G630" i="82"/>
  <c r="G631" i="82"/>
  <c r="G632" i="82"/>
  <c r="G633" i="82"/>
  <c r="G635" i="82"/>
  <c r="G636" i="82"/>
  <c r="G637" i="82"/>
  <c r="G639" i="82"/>
  <c r="G640" i="82"/>
  <c r="G641" i="82"/>
  <c r="G642" i="82"/>
  <c r="G643" i="82"/>
  <c r="G644" i="82"/>
  <c r="G645" i="82"/>
  <c r="G646" i="82"/>
  <c r="G647" i="82"/>
  <c r="G648" i="82"/>
  <c r="G649" i="82"/>
  <c r="G657" i="82"/>
  <c r="G659" i="82"/>
  <c r="G661" i="82"/>
  <c r="G662" i="82"/>
  <c r="G663" i="82"/>
  <c r="G665" i="82"/>
  <c r="G666" i="82"/>
  <c r="G670" i="82"/>
  <c r="G672" i="82"/>
  <c r="G674" i="82"/>
  <c r="G678" i="82"/>
  <c r="G679" i="82"/>
  <c r="G680" i="82"/>
  <c r="G681" i="82"/>
  <c r="G682" i="82"/>
  <c r="G684" i="82"/>
  <c r="G685" i="82"/>
  <c r="G686" i="82"/>
  <c r="G687" i="82"/>
  <c r="G688" i="82"/>
  <c r="G689" i="82"/>
  <c r="G690" i="82"/>
  <c r="G691" i="82"/>
  <c r="G692" i="82"/>
  <c r="G693" i="82"/>
  <c r="G694" i="82"/>
  <c r="G695" i="82"/>
  <c r="G696" i="82"/>
  <c r="G698" i="82"/>
  <c r="G699" i="82"/>
  <c r="G700" i="82"/>
  <c r="G701" i="82"/>
  <c r="G702" i="82"/>
  <c r="G703" i="82"/>
  <c r="G704" i="82"/>
  <c r="G705" i="82"/>
  <c r="G706" i="82"/>
  <c r="G707" i="82"/>
  <c r="G708" i="82"/>
  <c r="G709" i="82"/>
  <c r="G710" i="82"/>
  <c r="G711" i="82"/>
  <c r="G712" i="82"/>
  <c r="G713" i="82"/>
  <c r="G715" i="82"/>
  <c r="G717" i="82"/>
  <c r="G718" i="82"/>
  <c r="G723" i="82"/>
  <c r="G725" i="82"/>
  <c r="G726" i="82"/>
  <c r="G727" i="82"/>
  <c r="G728" i="82"/>
  <c r="G729" i="82"/>
  <c r="G730" i="82"/>
  <c r="G733" i="82"/>
  <c r="G734" i="82"/>
  <c r="G735" i="82"/>
  <c r="G736" i="82"/>
  <c r="G737" i="82"/>
  <c r="G738" i="82"/>
  <c r="G739" i="82"/>
  <c r="G753" i="82"/>
  <c r="G756" i="82"/>
  <c r="G761" i="82"/>
  <c r="G762" i="82"/>
  <c r="G763" i="82"/>
  <c r="G764" i="82"/>
  <c r="G765" i="82"/>
  <c r="G773" i="82"/>
  <c r="G778" i="82"/>
  <c r="G785" i="82"/>
  <c r="G789" i="82"/>
  <c r="G790" i="82"/>
  <c r="G792" i="82"/>
  <c r="G793" i="82"/>
  <c r="G794" i="82"/>
  <c r="G796" i="82"/>
  <c r="G797" i="82"/>
  <c r="G800" i="82"/>
  <c r="G801" i="82"/>
  <c r="G802" i="82"/>
  <c r="G804" i="82"/>
  <c r="G805" i="82"/>
  <c r="G807" i="82"/>
  <c r="G808" i="82"/>
  <c r="G809" i="82"/>
  <c r="G810" i="82"/>
  <c r="G811" i="82"/>
  <c r="G812" i="82"/>
  <c r="G813" i="82"/>
  <c r="G814" i="82"/>
  <c r="G815" i="82"/>
  <c r="G816" i="82"/>
  <c r="G820" i="82"/>
  <c r="G821" i="82"/>
  <c r="G822" i="82"/>
  <c r="G823" i="82"/>
  <c r="G824" i="82"/>
  <c r="G825" i="82"/>
  <c r="G826" i="82"/>
  <c r="G827" i="82"/>
  <c r="G828" i="82"/>
  <c r="G829" i="82"/>
  <c r="G830" i="82"/>
  <c r="G831" i="82"/>
  <c r="G832" i="82"/>
  <c r="G833" i="82"/>
  <c r="G834" i="82"/>
  <c r="G835" i="82"/>
  <c r="G836" i="82"/>
  <c r="G837" i="82"/>
  <c r="G838" i="82"/>
  <c r="G839" i="82"/>
  <c r="G840" i="82"/>
  <c r="G841" i="82"/>
  <c r="G842" i="82"/>
  <c r="G843" i="82"/>
  <c r="G844" i="82"/>
  <c r="G845" i="82"/>
  <c r="G846" i="82"/>
  <c r="G847" i="82"/>
  <c r="G848" i="82"/>
  <c r="G849" i="82"/>
  <c r="G850" i="82"/>
  <c r="G851" i="82"/>
  <c r="G853" i="82"/>
  <c r="G854" i="82"/>
  <c r="G855" i="82"/>
  <c r="G856" i="82"/>
  <c r="G857" i="82"/>
  <c r="G858" i="82"/>
  <c r="G859" i="82"/>
  <c r="G861" i="82"/>
  <c r="G862" i="82"/>
  <c r="G863" i="82"/>
  <c r="G864" i="82"/>
  <c r="G866" i="82"/>
  <c r="G867" i="82"/>
  <c r="G868" i="82"/>
  <c r="G869" i="82"/>
  <c r="G870" i="82"/>
  <c r="G871" i="82"/>
  <c r="G872" i="82"/>
  <c r="G873" i="82"/>
  <c r="G875" i="82"/>
  <c r="G876" i="82"/>
  <c r="G877" i="82"/>
  <c r="G878" i="82"/>
  <c r="G879" i="82"/>
  <c r="G880" i="82"/>
  <c r="G883" i="82"/>
  <c r="G884" i="82"/>
  <c r="G885" i="82"/>
  <c r="G886" i="82"/>
  <c r="G887" i="82"/>
  <c r="G888" i="82"/>
  <c r="G889" i="82"/>
  <c r="G890" i="82"/>
  <c r="G891" i="82"/>
  <c r="G892" i="82"/>
  <c r="G893" i="82"/>
  <c r="G894" i="82"/>
  <c r="G895" i="82"/>
  <c r="G896" i="82"/>
  <c r="G897" i="82"/>
  <c r="G899" i="82"/>
  <c r="G900" i="82"/>
  <c r="G901" i="82"/>
  <c r="G902" i="82"/>
  <c r="G903" i="82"/>
  <c r="G904" i="82"/>
  <c r="G905" i="82"/>
  <c r="G906" i="82"/>
  <c r="G908" i="82"/>
  <c r="G909" i="82"/>
  <c r="G910" i="82"/>
  <c r="G911" i="82"/>
  <c r="G912" i="82"/>
  <c r="G913" i="82"/>
  <c r="G914" i="82"/>
  <c r="G915" i="82"/>
  <c r="G916" i="82"/>
  <c r="G917" i="82"/>
  <c r="G918" i="82"/>
  <c r="G919" i="82"/>
  <c r="G920" i="82"/>
  <c r="G921" i="82"/>
  <c r="G924" i="82"/>
  <c r="G926" i="82"/>
  <c r="G927" i="82"/>
  <c r="G928" i="82"/>
  <c r="G929" i="82"/>
  <c r="G930" i="82"/>
  <c r="G931" i="82"/>
  <c r="G932" i="82"/>
  <c r="G933" i="82"/>
  <c r="G934" i="82"/>
  <c r="G935" i="82"/>
  <c r="G936" i="82"/>
  <c r="G937" i="82"/>
  <c r="G938" i="82"/>
  <c r="G939" i="82"/>
  <c r="G940" i="82"/>
  <c r="G941" i="82"/>
  <c r="G942" i="82"/>
  <c r="G947" i="82"/>
  <c r="G948" i="82"/>
  <c r="G950" i="82"/>
  <c r="G955" i="82"/>
  <c r="G957" i="82"/>
  <c r="G958" i="82"/>
  <c r="G959" i="82"/>
  <c r="G960" i="82"/>
  <c r="G962" i="82"/>
  <c r="G963" i="82"/>
  <c r="G964" i="82"/>
  <c r="G965" i="82"/>
  <c r="G966" i="82"/>
  <c r="G968" i="82"/>
  <c r="G969" i="82"/>
  <c r="G971" i="82"/>
  <c r="G972" i="82"/>
  <c r="G973" i="82"/>
  <c r="G976" i="82"/>
  <c r="G977" i="82"/>
  <c r="G984" i="82"/>
  <c r="G989" i="82"/>
  <c r="G990" i="82"/>
  <c r="G991" i="82"/>
  <c r="G992" i="82"/>
  <c r="G993" i="82"/>
  <c r="G994" i="82"/>
  <c r="G995" i="82"/>
  <c r="G996" i="82"/>
  <c r="G997" i="82"/>
  <c r="G998" i="82"/>
  <c r="G1000" i="82"/>
  <c r="G1001" i="82"/>
  <c r="G1003" i="82"/>
  <c r="G1004" i="82"/>
  <c r="G1006" i="82"/>
  <c r="G1007" i="82"/>
  <c r="G1008" i="82"/>
  <c r="G1016" i="82"/>
  <c r="G1018" i="82"/>
  <c r="G1019" i="82"/>
  <c r="G1021" i="82"/>
  <c r="G1022" i="82"/>
  <c r="G1023" i="82"/>
  <c r="G1024" i="82"/>
  <c r="G1028" i="82"/>
  <c r="G1041" i="82"/>
  <c r="G1042" i="82"/>
  <c r="G1043" i="82"/>
  <c r="G1044" i="82"/>
  <c r="G1045" i="82"/>
  <c r="G1046" i="82"/>
  <c r="G1047" i="82"/>
  <c r="G1048" i="82"/>
  <c r="G1050" i="82"/>
  <c r="G1051" i="82"/>
  <c r="G1053" i="82"/>
  <c r="G1054" i="82"/>
  <c r="G1055" i="82"/>
  <c r="G1057" i="82"/>
  <c r="G1058" i="82"/>
  <c r="G1059" i="82"/>
  <c r="G1061" i="82"/>
  <c r="G1062" i="82"/>
  <c r="G1063" i="82"/>
  <c r="G1064" i="82"/>
  <c r="G1066" i="82"/>
  <c r="G1067" i="82"/>
  <c r="G1068" i="82"/>
  <c r="G1069" i="82"/>
  <c r="G1071" i="82"/>
  <c r="G1073" i="82"/>
  <c r="G1074" i="82"/>
  <c r="G1075" i="82"/>
  <c r="G1076" i="82"/>
  <c r="G1077" i="82"/>
  <c r="G1078" i="82"/>
  <c r="G1079" i="82"/>
  <c r="G1080" i="82"/>
  <c r="G1081" i="82"/>
  <c r="G1082" i="82"/>
  <c r="G1083" i="82"/>
  <c r="G1086" i="82"/>
  <c r="G1087" i="82"/>
  <c r="G1088" i="82"/>
  <c r="G1090" i="82"/>
  <c r="G1091" i="82"/>
  <c r="G1094" i="82"/>
  <c r="G1095" i="82"/>
  <c r="G1097" i="82"/>
  <c r="G1098" i="82"/>
  <c r="G1099" i="82"/>
  <c r="G1101" i="82"/>
  <c r="G1102" i="82"/>
  <c r="G1109" i="82"/>
  <c r="G1110" i="82"/>
  <c r="G1111" i="82"/>
  <c r="G1112" i="82"/>
  <c r="G1113" i="82"/>
  <c r="G1115" i="82"/>
  <c r="G1116" i="82"/>
  <c r="G1117" i="82"/>
  <c r="G1118" i="82"/>
  <c r="G1119" i="82"/>
  <c r="G1121" i="82"/>
  <c r="G1122" i="82"/>
  <c r="G1123" i="82"/>
  <c r="G1124" i="82"/>
  <c r="G1125" i="82"/>
  <c r="G1126" i="82"/>
  <c r="G1127" i="82"/>
  <c r="G1128" i="82"/>
  <c r="G1129" i="82"/>
  <c r="G1130" i="82"/>
  <c r="G1132" i="82"/>
  <c r="G1133" i="82"/>
  <c r="G1138" i="82"/>
  <c r="G1139" i="82"/>
  <c r="G1141" i="82"/>
  <c r="G1142" i="82"/>
  <c r="G1143" i="82"/>
  <c r="G1146" i="82"/>
  <c r="G1147" i="82"/>
  <c r="G1148" i="82"/>
  <c r="G1149" i="82"/>
  <c r="G1150" i="82"/>
  <c r="G1151" i="82"/>
  <c r="G1152" i="82"/>
  <c r="G1153" i="82"/>
  <c r="G1154" i="82"/>
  <c r="G1155" i="82"/>
  <c r="G1156" i="82"/>
  <c r="G1157" i="82"/>
  <c r="G1158" i="82"/>
  <c r="G1159" i="82"/>
  <c r="G1160" i="82"/>
  <c r="G1161" i="82"/>
  <c r="G1162" i="82"/>
  <c r="G1163" i="82"/>
  <c r="G1164" i="82"/>
  <c r="G1165" i="82"/>
  <c r="G1166" i="82"/>
  <c r="G1167" i="82"/>
  <c r="G1168" i="82"/>
  <c r="G1169" i="82"/>
  <c r="G1170" i="82"/>
  <c r="G1171" i="82"/>
  <c r="G1172" i="82"/>
  <c r="G1174" i="82"/>
  <c r="G1177" i="82"/>
  <c r="G1178" i="82"/>
  <c r="G1179" i="82"/>
  <c r="G1180" i="82"/>
  <c r="G1181" i="82"/>
  <c r="G1182" i="82"/>
  <c r="G1183" i="82"/>
  <c r="G1184" i="82"/>
  <c r="G1185" i="82"/>
  <c r="G1186" i="82"/>
  <c r="G1187" i="82"/>
  <c r="G1188" i="82"/>
  <c r="G1190" i="82"/>
  <c r="G1191" i="82"/>
  <c r="G1192" i="82"/>
  <c r="G1193" i="82"/>
  <c r="G1194" i="82"/>
  <c r="G1195" i="82"/>
  <c r="G1196" i="82"/>
  <c r="G1197" i="82"/>
  <c r="G1198" i="82"/>
  <c r="G1199" i="82"/>
  <c r="G1201" i="82"/>
  <c r="G1202" i="82"/>
  <c r="G1203" i="82"/>
  <c r="G1204" i="82"/>
  <c r="G1205" i="82"/>
  <c r="G1206" i="82"/>
  <c r="G1209" i="82"/>
  <c r="G1214" i="82"/>
  <c r="G1215" i="82"/>
  <c r="G1216" i="82"/>
  <c r="G1220" i="82"/>
  <c r="G1224" i="82"/>
  <c r="G1239" i="82"/>
  <c r="G1249" i="82"/>
  <c r="G1250" i="82"/>
  <c r="G1251" i="82"/>
  <c r="G1252" i="82"/>
  <c r="G1253" i="82"/>
  <c r="G1254" i="82"/>
  <c r="G1255" i="82"/>
  <c r="G1256" i="82"/>
  <c r="G1257" i="82"/>
  <c r="G1258" i="82"/>
  <c r="G1263" i="82"/>
  <c r="G1273" i="82"/>
  <c r="G1275" i="82"/>
  <c r="G1279" i="82"/>
  <c r="G1285" i="82"/>
  <c r="G1286" i="82"/>
  <c r="G1289" i="82"/>
  <c r="G1290" i="82"/>
  <c r="G1291" i="82"/>
  <c r="G1292" i="82"/>
  <c r="G1293" i="82"/>
  <c r="G1295" i="82"/>
  <c r="G1296" i="82"/>
  <c r="G1297" i="82"/>
  <c r="G1298" i="82"/>
  <c r="G1300" i="82"/>
  <c r="G1301" i="82"/>
  <c r="G1307" i="82"/>
  <c r="G1308" i="82"/>
  <c r="G1309" i="82"/>
  <c r="G1310" i="82"/>
  <c r="G1312" i="82"/>
  <c r="G1314" i="82"/>
  <c r="G1315" i="82"/>
  <c r="G1316" i="82"/>
  <c r="G1318" i="82"/>
  <c r="G1321" i="82"/>
  <c r="G1323" i="82"/>
  <c r="G1326" i="82"/>
  <c r="G1330" i="82"/>
  <c r="G1338" i="82"/>
  <c r="G1339" i="82"/>
  <c r="G1340" i="82"/>
  <c r="G1341" i="82"/>
  <c r="G1342" i="82"/>
  <c r="G1343" i="82"/>
  <c r="G1346" i="82"/>
  <c r="G1348" i="82"/>
  <c r="G1349" i="82"/>
  <c r="G1351" i="82"/>
  <c r="G1356" i="82"/>
  <c r="G1357" i="82"/>
  <c r="G1359" i="82"/>
  <c r="G1360" i="82"/>
  <c r="G1366" i="82"/>
  <c r="G1367" i="82"/>
  <c r="G1368" i="82"/>
  <c r="G1369" i="82"/>
  <c r="G1372" i="82"/>
  <c r="G1373" i="82"/>
  <c r="G1377" i="82"/>
  <c r="G1378" i="82"/>
  <c r="G1380" i="82"/>
  <c r="G1381" i="82"/>
  <c r="G1382" i="82"/>
  <c r="G1383" i="82"/>
  <c r="G1387" i="82"/>
  <c r="G1388" i="82"/>
  <c r="G1389" i="82"/>
  <c r="G1390" i="82"/>
  <c r="G1391" i="82"/>
  <c r="G1392" i="82"/>
  <c r="G1394" i="82"/>
  <c r="G1406" i="82"/>
  <c r="G1407" i="82"/>
  <c r="G1409" i="82"/>
  <c r="G1410" i="82"/>
  <c r="G1413" i="82"/>
  <c r="G1414" i="82"/>
  <c r="G1415" i="82"/>
  <c r="G1417" i="82"/>
  <c r="G1418" i="82"/>
  <c r="G1419" i="82"/>
  <c r="G1420" i="82"/>
  <c r="G1421" i="82"/>
  <c r="G1428" i="82"/>
  <c r="G1429" i="82"/>
  <c r="G1441" i="82"/>
  <c r="G1442" i="82"/>
  <c r="G1443" i="82"/>
  <c r="G1444" i="82"/>
  <c r="G1445" i="82"/>
  <c r="G1446" i="82"/>
  <c r="G1447" i="82"/>
  <c r="G1448" i="82"/>
  <c r="G1449" i="82"/>
  <c r="G1456" i="82"/>
  <c r="G1457" i="82"/>
  <c r="G1458" i="82"/>
  <c r="G1466" i="82"/>
  <c r="G1467" i="82"/>
  <c r="G1468" i="82"/>
  <c r="G1469" i="82"/>
  <c r="G1474" i="82"/>
  <c r="G1475" i="82"/>
  <c r="G1480" i="82"/>
  <c r="G1482" i="82"/>
  <c r="G1485" i="82"/>
  <c r="G1486" i="82"/>
  <c r="G1487" i="82"/>
  <c r="G1490" i="82"/>
  <c r="G1491" i="82"/>
  <c r="G1494" i="82"/>
  <c r="G1495" i="82"/>
  <c r="G1496" i="82"/>
  <c r="G1498" i="82"/>
  <c r="G1499" i="82"/>
  <c r="G1501" i="82"/>
  <c r="G1502" i="82"/>
  <c r="G1503" i="82"/>
  <c r="G1504" i="82"/>
  <c r="G1505" i="82"/>
  <c r="G1506" i="82"/>
  <c r="G1507" i="82"/>
  <c r="G1508" i="82"/>
  <c r="G1509" i="82"/>
  <c r="G1510" i="82"/>
  <c r="G1511" i="82"/>
  <c r="G1512" i="82"/>
  <c r="G1513" i="82"/>
  <c r="G1514" i="82"/>
  <c r="G1515" i="82"/>
  <c r="G1516" i="82"/>
  <c r="G1517" i="82"/>
  <c r="G1518" i="82"/>
  <c r="G1519" i="82"/>
  <c r="G1520" i="82"/>
  <c r="G1521" i="82"/>
  <c r="G1522" i="82"/>
  <c r="G1523" i="82"/>
  <c r="G1524" i="82"/>
  <c r="G1525" i="82"/>
  <c r="G1526" i="82"/>
  <c r="G1527" i="82"/>
  <c r="G1528" i="82"/>
  <c r="G1529" i="82"/>
  <c r="G1530" i="82"/>
  <c r="G1531" i="82"/>
  <c r="G1532" i="82"/>
  <c r="G1533" i="82"/>
  <c r="G1534" i="82"/>
  <c r="G1535" i="82"/>
  <c r="G1536" i="82"/>
  <c r="G1537" i="82"/>
  <c r="G1540" i="82"/>
  <c r="G1541" i="82"/>
  <c r="G1542" i="82"/>
  <c r="G1543" i="82"/>
  <c r="G1544" i="82"/>
  <c r="G1545" i="82"/>
  <c r="G1546" i="82"/>
  <c r="G1547" i="82"/>
  <c r="G1549" i="82"/>
  <c r="G1552" i="82"/>
  <c r="G1554" i="82"/>
  <c r="G1556" i="82"/>
  <c r="G1583" i="82"/>
  <c r="G1584" i="82"/>
  <c r="G1585" i="82"/>
  <c r="G1590" i="82"/>
  <c r="G1597" i="82"/>
  <c r="G1598" i="82"/>
  <c r="G1599" i="82"/>
  <c r="G1600" i="82"/>
  <c r="G1601" i="82"/>
  <c r="G1602" i="82"/>
  <c r="G1603" i="82"/>
  <c r="G1605" i="82"/>
  <c r="G1606" i="82"/>
  <c r="G1607" i="82"/>
  <c r="G1608" i="82"/>
  <c r="G1609" i="82"/>
  <c r="G1610" i="82"/>
  <c r="G1611" i="82"/>
  <c r="G1616" i="82"/>
  <c r="G1617" i="82"/>
  <c r="G1620" i="82"/>
  <c r="G1624" i="82"/>
  <c r="G1626" i="82"/>
  <c r="G1628" i="82"/>
  <c r="G1629" i="82"/>
  <c r="G1630" i="82"/>
  <c r="G1631" i="82"/>
  <c r="G1632" i="82"/>
  <c r="G1637" i="82"/>
  <c r="G1647" i="82"/>
  <c r="G1648" i="82"/>
  <c r="G1650" i="82"/>
  <c r="G1652" i="82"/>
  <c r="G1653" i="82"/>
  <c r="G1654" i="82"/>
  <c r="G1655" i="82"/>
  <c r="G1656" i="82"/>
  <c r="G1658" i="82"/>
  <c r="G1660" i="82"/>
  <c r="G1663" i="82"/>
  <c r="G1665" i="82"/>
  <c r="G1666" i="82"/>
  <c r="G1667" i="82"/>
  <c r="G1669" i="82"/>
  <c r="G1672" i="82"/>
  <c r="G1673" i="82"/>
  <c r="G1674" i="82"/>
  <c r="G1676" i="82"/>
  <c r="G1678" i="82"/>
  <c r="G1679" i="82"/>
  <c r="G1680" i="82"/>
  <c r="G1681" i="82"/>
  <c r="G1682" i="82"/>
  <c r="G1684" i="82"/>
  <c r="G1685" i="82"/>
  <c r="G1686" i="82"/>
  <c r="G1688" i="82"/>
  <c r="G1689" i="82"/>
  <c r="G1690" i="82"/>
  <c r="G1691" i="82"/>
  <c r="G1692" i="82"/>
  <c r="G1693" i="82"/>
  <c r="G1694" i="82"/>
  <c r="G1695" i="82"/>
  <c r="G1696" i="82"/>
  <c r="G1697" i="82"/>
  <c r="G1707" i="82"/>
  <c r="G1709" i="82"/>
  <c r="G1710" i="82"/>
  <c r="G1711" i="82"/>
  <c r="G1712" i="82"/>
  <c r="G1713" i="82"/>
  <c r="G1714" i="82"/>
  <c r="G1715" i="82"/>
  <c r="G1716" i="82"/>
  <c r="G1718" i="82"/>
  <c r="G1720" i="82"/>
  <c r="G1721" i="82"/>
  <c r="G1723" i="82"/>
  <c r="G1724" i="82"/>
  <c r="G1725" i="82"/>
  <c r="G1726" i="82"/>
  <c r="G1727" i="82"/>
  <c r="G1728" i="82"/>
  <c r="G1729" i="82"/>
  <c r="G1730" i="82"/>
  <c r="G1731" i="82"/>
  <c r="G1732" i="82"/>
  <c r="G1734" i="82"/>
  <c r="G1735" i="82"/>
  <c r="G1736" i="82"/>
  <c r="G1737" i="82"/>
  <c r="G1738" i="82"/>
  <c r="G1739" i="82"/>
  <c r="G1740" i="82"/>
  <c r="G1744" i="82"/>
  <c r="G1745" i="82"/>
  <c r="G1746" i="82"/>
  <c r="G1747" i="82"/>
  <c r="G1748" i="82"/>
  <c r="G1751" i="82"/>
  <c r="G1752" i="82"/>
  <c r="G1753" i="82"/>
  <c r="G1754" i="82"/>
  <c r="G1755" i="82"/>
  <c r="G1756" i="82"/>
  <c r="G1757" i="82"/>
  <c r="G1759" i="82"/>
  <c r="G1761" i="82"/>
  <c r="G1762" i="82"/>
  <c r="G1763" i="82"/>
  <c r="G1764" i="82"/>
  <c r="G1765" i="82"/>
  <c r="G1766" i="82"/>
  <c r="G1769" i="82"/>
  <c r="G1770" i="82"/>
  <c r="G1771" i="82"/>
  <c r="G1773" i="82"/>
  <c r="G1774" i="82"/>
  <c r="G1775" i="82"/>
  <c r="G1784" i="82"/>
  <c r="G1785" i="82"/>
  <c r="G1788" i="82"/>
  <c r="G1790" i="82"/>
  <c r="G1791" i="82"/>
  <c r="G1792" i="82"/>
  <c r="G1793" i="82"/>
  <c r="G1796" i="82"/>
  <c r="G1808" i="82"/>
  <c r="G1809" i="82"/>
  <c r="G1810" i="82"/>
  <c r="G1811" i="82"/>
  <c r="G1813" i="82"/>
  <c r="G1819" i="82"/>
  <c r="G1820" i="82"/>
  <c r="G1822" i="82"/>
  <c r="G1823" i="82"/>
  <c r="G1824" i="82"/>
  <c r="G1825" i="82"/>
  <c r="G1826" i="82"/>
  <c r="G1827" i="82"/>
  <c r="G1828" i="82"/>
  <c r="G1829" i="82"/>
  <c r="G1830" i="82"/>
  <c r="G1832" i="82"/>
  <c r="G1835" i="82"/>
  <c r="G1836" i="82"/>
  <c r="G1837" i="82"/>
  <c r="G1839" i="82"/>
  <c r="G1840" i="82"/>
  <c r="G1841" i="82"/>
  <c r="G1842" i="82"/>
  <c r="G1844" i="82"/>
  <c r="G1845" i="82"/>
  <c r="G1846" i="82"/>
  <c r="G1847" i="82"/>
  <c r="G1848" i="82"/>
  <c r="G1849" i="82"/>
  <c r="G1851" i="82"/>
  <c r="G1852" i="82"/>
  <c r="G1854" i="82"/>
  <c r="G1855" i="82"/>
  <c r="G1856" i="82"/>
  <c r="G1858" i="82"/>
  <c r="G1859" i="82"/>
  <c r="G1860" i="82"/>
  <c r="G1861" i="82"/>
  <c r="G1862" i="82"/>
  <c r="G1863" i="82"/>
  <c r="G1864" i="82"/>
  <c r="G1865" i="82"/>
  <c r="G1866" i="82"/>
  <c r="G1867" i="82"/>
  <c r="G1868" i="82"/>
  <c r="G1869" i="82"/>
  <c r="G1870" i="82"/>
  <c r="G1871" i="82"/>
  <c r="G1872" i="82"/>
  <c r="G1873" i="82"/>
  <c r="G1874" i="82"/>
  <c r="G1875" i="82"/>
  <c r="G1876" i="82"/>
  <c r="G1877" i="82"/>
  <c r="G1878" i="82"/>
  <c r="G1879" i="82"/>
  <c r="G1881" i="82"/>
  <c r="G1882" i="82"/>
  <c r="G1883" i="82"/>
  <c r="G1884" i="82"/>
  <c r="G1894" i="82"/>
  <c r="G1897" i="82"/>
  <c r="G1898" i="82"/>
  <c r="G1899" i="82"/>
  <c r="G1900" i="82"/>
  <c r="G1901" i="82"/>
  <c r="G1902" i="82"/>
  <c r="G1903" i="82"/>
  <c r="G1904" i="82"/>
  <c r="G1905" i="82"/>
  <c r="G1906" i="82"/>
  <c r="G1907" i="82"/>
  <c r="G1908" i="82"/>
  <c r="G1909" i="82"/>
  <c r="G1910" i="82"/>
  <c r="G1911" i="82"/>
  <c r="G1912" i="82"/>
  <c r="G1913" i="82"/>
  <c r="G1914" i="82"/>
  <c r="G1915" i="82"/>
  <c r="G1916" i="82"/>
  <c r="G1917" i="82"/>
  <c r="G1918" i="82"/>
  <c r="G1919" i="82"/>
  <c r="G1920" i="82"/>
  <c r="G1922" i="82"/>
  <c r="G1923" i="82"/>
  <c r="G1924" i="82"/>
  <c r="G1925" i="82"/>
  <c r="G1926" i="82"/>
  <c r="G1927" i="82"/>
  <c r="G1928" i="82"/>
  <c r="G1929" i="82"/>
  <c r="G1931" i="82"/>
  <c r="G1932" i="82"/>
  <c r="G1933" i="82"/>
  <c r="G1934" i="82"/>
  <c r="G1936" i="82"/>
  <c r="G1937" i="82"/>
  <c r="G1939" i="82"/>
  <c r="G1941" i="82"/>
  <c r="G1943" i="82"/>
  <c r="G1944" i="82"/>
  <c r="G1945" i="82"/>
  <c r="G1948" i="82"/>
  <c r="G1954" i="82"/>
  <c r="G1956" i="82"/>
  <c r="G1957" i="82"/>
  <c r="G1959" i="82"/>
  <c r="G1960" i="82"/>
  <c r="G1963" i="82"/>
  <c r="G1964" i="82"/>
  <c r="G1966" i="82"/>
  <c r="G1967" i="82"/>
  <c r="G1969" i="82"/>
  <c r="G1970" i="82"/>
  <c r="G1971" i="82"/>
  <c r="G1972" i="82"/>
  <c r="G1973" i="82"/>
  <c r="G1974" i="82"/>
  <c r="G1975" i="82"/>
  <c r="G1976" i="82"/>
  <c r="G1982" i="82"/>
  <c r="G1983" i="82"/>
  <c r="G1984" i="82"/>
  <c r="G1986" i="82"/>
  <c r="G1987" i="82"/>
  <c r="G1988" i="82"/>
  <c r="G1991" i="82"/>
  <c r="G1994" i="82"/>
  <c r="G1995" i="82"/>
  <c r="G1996" i="82"/>
  <c r="G1998" i="82"/>
  <c r="G1999" i="82"/>
  <c r="G2001" i="82"/>
  <c r="G2003" i="82"/>
  <c r="G2004" i="82"/>
  <c r="G2005" i="82"/>
  <c r="G2011" i="82"/>
  <c r="G2012" i="82"/>
  <c r="G2016" i="82"/>
  <c r="G2018" i="82"/>
  <c r="G2019" i="82"/>
  <c r="G2020" i="82"/>
  <c r="G2021" i="82"/>
  <c r="G2022" i="82"/>
  <c r="G2023" i="82"/>
  <c r="G2037" i="82"/>
  <c r="G2038" i="82"/>
  <c r="G2040" i="82"/>
  <c r="G2047" i="82"/>
  <c r="G2048" i="82"/>
  <c r="G2050" i="82"/>
  <c r="G2052" i="82"/>
  <c r="G2054" i="82"/>
  <c r="G2055" i="82"/>
  <c r="G2056" i="82"/>
  <c r="G2057" i="82"/>
  <c r="G2058" i="82"/>
  <c r="G2059" i="82"/>
  <c r="G2060" i="82"/>
  <c r="G2061" i="82"/>
  <c r="G2062" i="82"/>
  <c r="G2063" i="82"/>
  <c r="G2064" i="82"/>
  <c r="G2065" i="82"/>
  <c r="G2066" i="82"/>
  <c r="G2067" i="82"/>
  <c r="G2069" i="82"/>
  <c r="G10" i="82"/>
  <c r="E6" i="82"/>
  <c r="E7" i="82"/>
  <c r="E8" i="82"/>
  <c r="E9" i="82"/>
  <c r="E10" i="82"/>
  <c r="E11" i="82"/>
  <c r="E12" i="82"/>
  <c r="E13" i="82"/>
  <c r="E14" i="82"/>
  <c r="E15" i="82"/>
  <c r="E16" i="82"/>
  <c r="E17" i="82"/>
  <c r="E18" i="82"/>
  <c r="E19" i="82"/>
  <c r="E21" i="82"/>
  <c r="E22" i="82"/>
  <c r="E23" i="82"/>
  <c r="E24" i="82"/>
  <c r="E25" i="82"/>
  <c r="E26" i="82"/>
  <c r="E27" i="82"/>
  <c r="E28" i="82"/>
  <c r="E29" i="82"/>
  <c r="E30" i="82"/>
  <c r="E31" i="82"/>
  <c r="E32" i="82"/>
  <c r="E33" i="82"/>
  <c r="E34" i="82"/>
  <c r="E36" i="82"/>
  <c r="E37" i="82"/>
  <c r="E38" i="82"/>
  <c r="E39" i="82"/>
  <c r="E40" i="82"/>
  <c r="E41" i="82"/>
  <c r="E42" i="82"/>
  <c r="E44" i="82"/>
  <c r="E45" i="82"/>
  <c r="E46" i="82"/>
  <c r="E47" i="82"/>
  <c r="E48" i="82"/>
  <c r="E49" i="82"/>
  <c r="E50" i="82"/>
  <c r="E51" i="82"/>
  <c r="E52" i="82"/>
  <c r="E53" i="82"/>
  <c r="E54" i="82"/>
  <c r="E55" i="82"/>
  <c r="E56" i="82"/>
  <c r="E57" i="82"/>
  <c r="E58" i="82"/>
  <c r="E60" i="82"/>
  <c r="E61" i="82"/>
  <c r="E62" i="82"/>
  <c r="E63" i="82"/>
  <c r="E64" i="82"/>
  <c r="E65" i="82"/>
  <c r="E67" i="82"/>
  <c r="E68" i="82"/>
  <c r="E69" i="82"/>
  <c r="E70" i="82"/>
  <c r="E71" i="82"/>
  <c r="E72" i="82"/>
  <c r="E73" i="82"/>
  <c r="E76" i="82"/>
  <c r="E77" i="82"/>
  <c r="E78" i="82"/>
  <c r="E79" i="82"/>
  <c r="E80" i="82"/>
  <c r="E81" i="82"/>
  <c r="E82" i="82"/>
  <c r="E83" i="82"/>
  <c r="E84" i="82"/>
  <c r="E85" i="82"/>
  <c r="E87" i="82"/>
  <c r="E88" i="82"/>
  <c r="E89" i="82"/>
  <c r="E90" i="82"/>
  <c r="E91" i="82"/>
  <c r="E92" i="82"/>
  <c r="E93" i="82"/>
  <c r="E96" i="82"/>
  <c r="E97" i="82"/>
  <c r="E98" i="82"/>
  <c r="E99" i="82"/>
  <c r="E100" i="82"/>
  <c r="E101" i="82"/>
  <c r="E102" i="82"/>
  <c r="E103" i="82"/>
  <c r="E104" i="82"/>
  <c r="E105" i="82"/>
  <c r="E106" i="82"/>
  <c r="E111" i="82"/>
  <c r="E112" i="82"/>
  <c r="E113" i="82"/>
  <c r="E114" i="82"/>
  <c r="E115" i="82"/>
  <c r="E116" i="82"/>
  <c r="E117" i="82"/>
  <c r="E118" i="82"/>
  <c r="E119" i="82"/>
  <c r="E120" i="82"/>
  <c r="E121" i="82"/>
  <c r="E122" i="82"/>
  <c r="E123" i="82"/>
  <c r="E124" i="82"/>
  <c r="E125" i="82"/>
  <c r="E126" i="82"/>
  <c r="E127" i="82"/>
  <c r="E128" i="82"/>
  <c r="E129" i="82"/>
  <c r="E130" i="82"/>
  <c r="E131" i="82"/>
  <c r="E132" i="82"/>
  <c r="E133" i="82"/>
  <c r="E134" i="82"/>
  <c r="E135" i="82"/>
  <c r="E136" i="82"/>
  <c r="E137" i="82"/>
  <c r="E138" i="82"/>
  <c r="E139" i="82"/>
  <c r="E140" i="82"/>
  <c r="E143" i="82"/>
  <c r="E144" i="82"/>
  <c r="E145" i="82"/>
  <c r="E146" i="82"/>
  <c r="E147" i="82"/>
  <c r="E148" i="82"/>
  <c r="E149" i="82"/>
  <c r="E150" i="82"/>
  <c r="E151" i="82"/>
  <c r="E152" i="82"/>
  <c r="E153" i="82"/>
  <c r="E154" i="82"/>
  <c r="E155" i="82"/>
  <c r="E156" i="82"/>
  <c r="E157" i="82"/>
  <c r="E158" i="82"/>
  <c r="E159" i="82"/>
  <c r="E160" i="82"/>
  <c r="E161" i="82"/>
  <c r="E162" i="82"/>
  <c r="E163" i="82"/>
  <c r="E165" i="82"/>
  <c r="E166" i="82"/>
  <c r="E167" i="82"/>
  <c r="E168" i="82"/>
  <c r="E169" i="82"/>
  <c r="E170" i="82"/>
  <c r="E171" i="82"/>
  <c r="E172" i="82"/>
  <c r="E173" i="82"/>
  <c r="E174" i="82"/>
  <c r="E175" i="82"/>
  <c r="E176" i="82"/>
  <c r="E177" i="82"/>
  <c r="E178" i="82"/>
  <c r="E179" i="82"/>
  <c r="E180" i="82"/>
  <c r="E181" i="82"/>
  <c r="E182" i="82"/>
  <c r="E183" i="82"/>
  <c r="E184" i="82"/>
  <c r="E185" i="82"/>
  <c r="E186" i="82"/>
  <c r="E187" i="82"/>
  <c r="E188" i="82"/>
  <c r="E189" i="82"/>
  <c r="E190" i="82"/>
  <c r="E191" i="82"/>
  <c r="E192" i="82"/>
  <c r="E193" i="82"/>
  <c r="E194" i="82"/>
  <c r="E195" i="82"/>
  <c r="E196" i="82"/>
  <c r="E197" i="82"/>
  <c r="E198" i="82"/>
  <c r="E199" i="82"/>
  <c r="E200" i="82"/>
  <c r="E201" i="82"/>
  <c r="E202" i="82"/>
  <c r="E203" i="82"/>
  <c r="E204" i="82"/>
  <c r="E206" i="82"/>
  <c r="E207" i="82"/>
  <c r="E208" i="82"/>
  <c r="E209" i="82"/>
  <c r="E210" i="82"/>
  <c r="E211" i="82"/>
  <c r="E212" i="82"/>
  <c r="E213" i="82"/>
  <c r="E214" i="82"/>
  <c r="E215" i="82"/>
  <c r="E216" i="82"/>
  <c r="E217" i="82"/>
  <c r="E218" i="82"/>
  <c r="E219" i="82"/>
  <c r="E220" i="82"/>
  <c r="E221" i="82"/>
  <c r="E222" i="82"/>
  <c r="E225" i="82"/>
  <c r="E228" i="82"/>
  <c r="E231" i="82"/>
  <c r="E232" i="82"/>
  <c r="E233" i="82"/>
  <c r="E234" i="82"/>
  <c r="E235" i="82"/>
  <c r="E236" i="82"/>
  <c r="E237" i="82"/>
  <c r="E238" i="82"/>
  <c r="E239" i="82"/>
  <c r="E240" i="82"/>
  <c r="E241" i="82"/>
  <c r="E242" i="82"/>
  <c r="E243" i="82"/>
  <c r="E244" i="82"/>
  <c r="E245" i="82"/>
  <c r="E246" i="82"/>
  <c r="E247" i="82"/>
  <c r="E248" i="82"/>
  <c r="E249" i="82"/>
  <c r="E250" i="82"/>
  <c r="E251" i="82"/>
  <c r="E252" i="82"/>
  <c r="E253" i="82"/>
  <c r="E257" i="82"/>
  <c r="E258" i="82"/>
  <c r="E260" i="82"/>
  <c r="E261" i="82"/>
  <c r="E262" i="82"/>
  <c r="E263" i="82"/>
  <c r="E264" i="82"/>
  <c r="E265" i="82"/>
  <c r="E266" i="82"/>
  <c r="E267" i="82"/>
  <c r="E268" i="82"/>
  <c r="E269" i="82"/>
  <c r="E270" i="82"/>
  <c r="E271" i="82"/>
  <c r="E272" i="82"/>
  <c r="E273" i="82"/>
  <c r="E274" i="82"/>
  <c r="E275" i="82"/>
  <c r="E276" i="82"/>
  <c r="E277" i="82"/>
  <c r="E279" i="82"/>
  <c r="E280" i="82"/>
  <c r="E282" i="82"/>
  <c r="E283" i="82"/>
  <c r="E284" i="82"/>
  <c r="E286" i="82"/>
  <c r="E288" i="82"/>
  <c r="E289" i="82"/>
  <c r="E290" i="82"/>
  <c r="E291" i="82"/>
  <c r="E292" i="82"/>
  <c r="E293" i="82"/>
  <c r="E294" i="82"/>
  <c r="E295" i="82"/>
  <c r="E296" i="82"/>
  <c r="E297" i="82"/>
  <c r="E298" i="82"/>
  <c r="E299" i="82"/>
  <c r="E300" i="82"/>
  <c r="E302" i="82"/>
  <c r="E303" i="82"/>
  <c r="E304" i="82"/>
  <c r="E305" i="82"/>
  <c r="E306" i="82"/>
  <c r="E309" i="82"/>
  <c r="E310" i="82"/>
  <c r="E311" i="82"/>
  <c r="E312" i="82"/>
  <c r="E313" i="82"/>
  <c r="E314" i="82"/>
  <c r="E315" i="82"/>
  <c r="E316" i="82"/>
  <c r="E317" i="82"/>
  <c r="E318" i="82"/>
  <c r="E319" i="82"/>
  <c r="E320" i="82"/>
  <c r="E321" i="82"/>
  <c r="E322" i="82"/>
  <c r="E323" i="82"/>
  <c r="E324" i="82"/>
  <c r="E326" i="82"/>
  <c r="E327" i="82"/>
  <c r="E329" i="82"/>
  <c r="E330" i="82"/>
  <c r="E331" i="82"/>
  <c r="E332" i="82"/>
  <c r="E333" i="82"/>
  <c r="E334" i="82"/>
  <c r="E335" i="82"/>
  <c r="E336" i="82"/>
  <c r="E337" i="82"/>
  <c r="E338" i="82"/>
  <c r="E339" i="82"/>
  <c r="E340" i="82"/>
  <c r="E341" i="82"/>
  <c r="E342" i="82"/>
  <c r="E343" i="82"/>
  <c r="E344" i="82"/>
  <c r="E346" i="82"/>
  <c r="E347" i="82"/>
  <c r="E348" i="82"/>
  <c r="E349" i="82"/>
  <c r="E350" i="82"/>
  <c r="E351" i="82"/>
  <c r="E352" i="82"/>
  <c r="E353" i="82"/>
  <c r="E354" i="82"/>
  <c r="E355" i="82"/>
  <c r="E356" i="82"/>
  <c r="E357" i="82"/>
  <c r="E358" i="82"/>
  <c r="E359" i="82"/>
  <c r="E360" i="82"/>
  <c r="E361" i="82"/>
  <c r="E362" i="82"/>
  <c r="E363" i="82"/>
  <c r="E364" i="82"/>
  <c r="E365" i="82"/>
  <c r="E366" i="82"/>
  <c r="E367" i="82"/>
  <c r="E368" i="82"/>
  <c r="E369" i="82"/>
  <c r="E370" i="82"/>
  <c r="E371" i="82"/>
  <c r="E372" i="82"/>
  <c r="E373" i="82"/>
  <c r="E374" i="82"/>
  <c r="E375" i="82"/>
  <c r="E376" i="82"/>
  <c r="E377" i="82"/>
  <c r="E379" i="82"/>
  <c r="E381" i="82"/>
  <c r="E382" i="82"/>
  <c r="E383" i="82"/>
  <c r="E384" i="82"/>
  <c r="E385" i="82"/>
  <c r="E386" i="82"/>
  <c r="E387" i="82"/>
  <c r="E388" i="82"/>
  <c r="E390" i="82"/>
  <c r="E391" i="82"/>
  <c r="E392" i="82"/>
  <c r="E393" i="82"/>
  <c r="E394" i="82"/>
  <c r="E395" i="82"/>
  <c r="E396" i="82"/>
  <c r="E397" i="82"/>
  <c r="E398" i="82"/>
  <c r="E399" i="82"/>
  <c r="E400" i="82"/>
  <c r="E402" i="82"/>
  <c r="E403" i="82"/>
  <c r="E404" i="82"/>
  <c r="E405" i="82"/>
  <c r="E406" i="82"/>
  <c r="E407" i="82"/>
  <c r="E408" i="82"/>
  <c r="E409" i="82"/>
  <c r="E410" i="82"/>
  <c r="E411" i="82"/>
  <c r="E412" i="82"/>
  <c r="E413" i="82"/>
  <c r="E414" i="82"/>
  <c r="E415" i="82"/>
  <c r="E416" i="82"/>
  <c r="E417" i="82"/>
  <c r="E418" i="82"/>
  <c r="E419" i="82"/>
  <c r="E420" i="82"/>
  <c r="E421" i="82"/>
  <c r="E422" i="82"/>
  <c r="E423" i="82"/>
  <c r="E424" i="82"/>
  <c r="E425" i="82"/>
  <c r="E426" i="82"/>
  <c r="E427" i="82"/>
  <c r="E428" i="82"/>
  <c r="E430" i="82"/>
  <c r="E431" i="82"/>
  <c r="E433" i="82"/>
  <c r="E434" i="82"/>
  <c r="E436" i="82"/>
  <c r="E437" i="82"/>
  <c r="E438" i="82"/>
  <c r="E439" i="82"/>
  <c r="E440" i="82"/>
  <c r="E441" i="82"/>
  <c r="E442" i="82"/>
  <c r="E443" i="82"/>
  <c r="E444" i="82"/>
  <c r="E445" i="82"/>
  <c r="E446" i="82"/>
  <c r="E447" i="82"/>
  <c r="E449" i="82"/>
  <c r="E450" i="82"/>
  <c r="E451" i="82"/>
  <c r="E452" i="82"/>
  <c r="E453" i="82"/>
  <c r="E454" i="82"/>
  <c r="E455" i="82"/>
  <c r="E456" i="82"/>
  <c r="E457" i="82"/>
  <c r="E458" i="82"/>
  <c r="E459" i="82"/>
  <c r="E460" i="82"/>
  <c r="E461" i="82"/>
  <c r="E462" i="82"/>
  <c r="E463" i="82"/>
  <c r="E464" i="82"/>
  <c r="E465" i="82"/>
  <c r="E466" i="82"/>
  <c r="E467" i="82"/>
  <c r="E468" i="82"/>
  <c r="E469" i="82"/>
  <c r="E470" i="82"/>
  <c r="E471" i="82"/>
  <c r="E472" i="82"/>
  <c r="E473" i="82"/>
  <c r="E474" i="82"/>
  <c r="E475" i="82"/>
  <c r="E476" i="82"/>
  <c r="E477" i="82"/>
  <c r="E478" i="82"/>
  <c r="E482" i="82"/>
  <c r="E483" i="82"/>
  <c r="E484" i="82"/>
  <c r="E485" i="82"/>
  <c r="E486" i="82"/>
  <c r="E488" i="82"/>
  <c r="E489" i="82"/>
  <c r="E490" i="82"/>
  <c r="E491" i="82"/>
  <c r="E492" i="82"/>
  <c r="E493" i="82"/>
  <c r="E494" i="82"/>
  <c r="E496" i="82"/>
  <c r="E497" i="82"/>
  <c r="E498" i="82"/>
  <c r="E499" i="82"/>
  <c r="E500" i="82"/>
  <c r="E501" i="82"/>
  <c r="E502" i="82"/>
  <c r="E503" i="82"/>
  <c r="E504" i="82"/>
  <c r="E505" i="82"/>
  <c r="E506" i="82"/>
  <c r="E507" i="82"/>
  <c r="E508" i="82"/>
  <c r="E509" i="82"/>
  <c r="E510" i="82"/>
  <c r="E511" i="82"/>
  <c r="E512" i="82"/>
  <c r="E514" i="82"/>
  <c r="E515" i="82"/>
  <c r="E516" i="82"/>
  <c r="E517" i="82"/>
  <c r="E518" i="82"/>
  <c r="E519" i="82"/>
  <c r="E520" i="82"/>
  <c r="E521" i="82"/>
  <c r="E522" i="82"/>
  <c r="E523" i="82"/>
  <c r="E524" i="82"/>
  <c r="E525" i="82"/>
  <c r="E526" i="82"/>
  <c r="E527" i="82"/>
  <c r="E528" i="82"/>
  <c r="E529" i="82"/>
  <c r="E530" i="82"/>
  <c r="E531" i="82"/>
  <c r="E532" i="82"/>
  <c r="E533" i="82"/>
  <c r="E534" i="82"/>
  <c r="E535" i="82"/>
  <c r="E536" i="82"/>
  <c r="E537" i="82"/>
  <c r="E538" i="82"/>
  <c r="E539" i="82"/>
  <c r="E540" i="82"/>
  <c r="E541" i="82"/>
  <c r="E544" i="82"/>
  <c r="E545" i="82"/>
  <c r="E546" i="82"/>
  <c r="E547" i="82"/>
  <c r="E548" i="82"/>
  <c r="E549" i="82"/>
  <c r="E550" i="82"/>
  <c r="E551" i="82"/>
  <c r="E552" i="82"/>
  <c r="E553" i="82"/>
  <c r="E554" i="82"/>
  <c r="E555" i="82"/>
  <c r="E556" i="82"/>
  <c r="E557" i="82"/>
  <c r="E558" i="82"/>
  <c r="E559" i="82"/>
  <c r="E560" i="82"/>
  <c r="E561" i="82"/>
  <c r="E562" i="82"/>
  <c r="E563" i="82"/>
  <c r="E564" i="82"/>
  <c r="E565" i="82"/>
  <c r="E566" i="82"/>
  <c r="E568" i="82"/>
  <c r="E569" i="82"/>
  <c r="E570" i="82"/>
  <c r="E571" i="82"/>
  <c r="E573" i="82"/>
  <c r="E574" i="82"/>
  <c r="E575" i="82"/>
  <c r="E576" i="82"/>
  <c r="E577" i="82"/>
  <c r="E578" i="82"/>
  <c r="E579" i="82"/>
  <c r="E580" i="82"/>
  <c r="E581" i="82"/>
  <c r="E583" i="82"/>
  <c r="E584" i="82"/>
  <c r="E585" i="82"/>
  <c r="E586" i="82"/>
  <c r="E587" i="82"/>
  <c r="E588" i="82"/>
  <c r="E589" i="82"/>
  <c r="E590" i="82"/>
  <c r="E591" i="82"/>
  <c r="E594" i="82"/>
  <c r="E595" i="82"/>
  <c r="E597" i="82"/>
  <c r="E598" i="82"/>
  <c r="E599" i="82"/>
  <c r="E600" i="82"/>
  <c r="E602" i="82"/>
  <c r="E603" i="82"/>
  <c r="E604" i="82"/>
  <c r="E605" i="82"/>
  <c r="E606" i="82"/>
  <c r="E607" i="82"/>
  <c r="E608" i="82"/>
  <c r="E609" i="82"/>
  <c r="E610" i="82"/>
  <c r="E611" i="82"/>
  <c r="E612" i="82"/>
  <c r="E614" i="82"/>
  <c r="E615" i="82"/>
  <c r="E616" i="82"/>
  <c r="E617" i="82"/>
  <c r="E618" i="82"/>
  <c r="E619" i="82"/>
  <c r="E620" i="82"/>
  <c r="E621" i="82"/>
  <c r="E622" i="82"/>
  <c r="E623" i="82"/>
  <c r="E624" i="82"/>
  <c r="E625" i="82"/>
  <c r="E626" i="82"/>
  <c r="E627" i="82"/>
  <c r="E628" i="82"/>
  <c r="E630" i="82"/>
  <c r="E631" i="82"/>
  <c r="E632" i="82"/>
  <c r="E633" i="82"/>
  <c r="E634" i="82"/>
  <c r="E635" i="82"/>
  <c r="E636" i="82"/>
  <c r="E637" i="82"/>
  <c r="E638" i="82"/>
  <c r="E639" i="82"/>
  <c r="E640" i="82"/>
  <c r="E641" i="82"/>
  <c r="E643" i="82"/>
  <c r="E644" i="82"/>
  <c r="E645" i="82"/>
  <c r="E646" i="82"/>
  <c r="E648" i="82"/>
  <c r="E649" i="82"/>
  <c r="E650" i="82"/>
  <c r="E651" i="82"/>
  <c r="E652" i="82"/>
  <c r="E653" i="82"/>
  <c r="E654" i="82"/>
  <c r="E655" i="82"/>
  <c r="E656" i="82"/>
  <c r="E657" i="82"/>
  <c r="E658" i="82"/>
  <c r="E659" i="82"/>
  <c r="E660" i="82"/>
  <c r="E661" i="82"/>
  <c r="E662" i="82"/>
  <c r="E663" i="82"/>
  <c r="E664" i="82"/>
  <c r="E665" i="82"/>
  <c r="E666" i="82"/>
  <c r="E667" i="82"/>
  <c r="E668" i="82"/>
  <c r="E670" i="82"/>
  <c r="E671" i="82"/>
  <c r="E673" i="82"/>
  <c r="E675" i="82"/>
  <c r="E676" i="82"/>
  <c r="E677" i="82"/>
  <c r="E678" i="82"/>
  <c r="E679" i="82"/>
  <c r="E680" i="82"/>
  <c r="E681" i="82"/>
  <c r="E682" i="82"/>
  <c r="E683" i="82"/>
  <c r="E684" i="82"/>
  <c r="E685" i="82"/>
  <c r="E686" i="82"/>
  <c r="E687" i="82"/>
  <c r="E688" i="82"/>
  <c r="E689" i="82"/>
  <c r="E690" i="82"/>
  <c r="E691" i="82"/>
  <c r="E692" i="82"/>
  <c r="E693" i="82"/>
  <c r="E694" i="82"/>
  <c r="E695" i="82"/>
  <c r="E696" i="82"/>
  <c r="E698" i="82"/>
  <c r="E699" i="82"/>
  <c r="E700" i="82"/>
  <c r="E701" i="82"/>
  <c r="E702" i="82"/>
  <c r="E703" i="82"/>
  <c r="E704" i="82"/>
  <c r="E705" i="82"/>
  <c r="E706" i="82"/>
  <c r="E707" i="82"/>
  <c r="E708" i="82"/>
  <c r="E709" i="82"/>
  <c r="E710" i="82"/>
  <c r="E711" i="82"/>
  <c r="E712" i="82"/>
  <c r="E713" i="82"/>
  <c r="E714" i="82"/>
  <c r="E715" i="82"/>
  <c r="E716" i="82"/>
  <c r="E717" i="82"/>
  <c r="E718" i="82"/>
  <c r="E719" i="82"/>
  <c r="E720" i="82"/>
  <c r="E721" i="82"/>
  <c r="E722" i="82"/>
  <c r="E723" i="82"/>
  <c r="E724" i="82"/>
  <c r="E725" i="82"/>
  <c r="E726" i="82"/>
  <c r="E727" i="82"/>
  <c r="E728" i="82"/>
  <c r="E729" i="82"/>
  <c r="E730" i="82"/>
  <c r="E731" i="82"/>
  <c r="E732" i="82"/>
  <c r="E733" i="82"/>
  <c r="E734" i="82"/>
  <c r="E735" i="82"/>
  <c r="E736" i="82"/>
  <c r="E737" i="82"/>
  <c r="E738" i="82"/>
  <c r="E739" i="82"/>
  <c r="E740" i="82"/>
  <c r="E741" i="82"/>
  <c r="E742" i="82"/>
  <c r="E743" i="82"/>
  <c r="E744" i="82"/>
  <c r="E745" i="82"/>
  <c r="E746" i="82"/>
  <c r="E747" i="82"/>
  <c r="E748" i="82"/>
  <c r="E749" i="82"/>
  <c r="E750" i="82"/>
  <c r="E751" i="82"/>
  <c r="E752" i="82"/>
  <c r="E754" i="82"/>
  <c r="E755" i="82"/>
  <c r="E756" i="82"/>
  <c r="E757" i="82"/>
  <c r="E758" i="82"/>
  <c r="E759" i="82"/>
  <c r="E760" i="82"/>
  <c r="E761" i="82"/>
  <c r="E762" i="82"/>
  <c r="E763" i="82"/>
  <c r="E764" i="82"/>
  <c r="E765" i="82"/>
  <c r="E766" i="82"/>
  <c r="E767" i="82"/>
  <c r="E768" i="82"/>
  <c r="E769" i="82"/>
  <c r="E770" i="82"/>
  <c r="E771" i="82"/>
  <c r="E772" i="82"/>
  <c r="E773" i="82"/>
  <c r="E774" i="82"/>
  <c r="E775" i="82"/>
  <c r="E776" i="82"/>
  <c r="E777" i="82"/>
  <c r="E778" i="82"/>
  <c r="E779" i="82"/>
  <c r="E780" i="82"/>
  <c r="E781" i="82"/>
  <c r="E782" i="82"/>
  <c r="E783" i="82"/>
  <c r="E784" i="82"/>
  <c r="E785" i="82"/>
  <c r="E786" i="82"/>
  <c r="E787" i="82"/>
  <c r="E788" i="82"/>
  <c r="E790" i="82"/>
  <c r="E791" i="82"/>
  <c r="E792" i="82"/>
  <c r="E793" i="82"/>
  <c r="E794" i="82"/>
  <c r="E795" i="82"/>
  <c r="E796" i="82"/>
  <c r="E797" i="82"/>
  <c r="E798" i="82"/>
  <c r="E799" i="82"/>
  <c r="E800" i="82"/>
  <c r="E801" i="82"/>
  <c r="E802" i="82"/>
  <c r="E803" i="82"/>
  <c r="E804" i="82"/>
  <c r="E805" i="82"/>
  <c r="E806" i="82"/>
  <c r="E808" i="82"/>
  <c r="E809" i="82"/>
  <c r="E810" i="82"/>
  <c r="E813" i="82"/>
  <c r="E814" i="82"/>
  <c r="E815" i="82"/>
  <c r="E816" i="82"/>
  <c r="E817" i="82"/>
  <c r="E818" i="82"/>
  <c r="E819" i="82"/>
  <c r="E823" i="82"/>
  <c r="E824" i="82"/>
  <c r="E826" i="82"/>
  <c r="E827" i="82"/>
  <c r="E828" i="82"/>
  <c r="E830" i="82"/>
  <c r="E831" i="82"/>
  <c r="E832" i="82"/>
  <c r="E833" i="82"/>
  <c r="E834" i="82"/>
  <c r="E835" i="82"/>
  <c r="E836" i="82"/>
  <c r="E837" i="82"/>
  <c r="E838" i="82"/>
  <c r="E839" i="82"/>
  <c r="E840" i="82"/>
  <c r="E841" i="82"/>
  <c r="E842" i="82"/>
  <c r="E843" i="82"/>
  <c r="E845" i="82"/>
  <c r="E846" i="82"/>
  <c r="E847" i="82"/>
  <c r="E848" i="82"/>
  <c r="E849" i="82"/>
  <c r="E850" i="82"/>
  <c r="E851" i="82"/>
  <c r="E852" i="82"/>
  <c r="E853" i="82"/>
  <c r="E854" i="82"/>
  <c r="E855" i="82"/>
  <c r="E856" i="82"/>
  <c r="E857" i="82"/>
  <c r="E858" i="82"/>
  <c r="E859" i="82"/>
  <c r="E860" i="82"/>
  <c r="E861" i="82"/>
  <c r="E862" i="82"/>
  <c r="E863" i="82"/>
  <c r="E864" i="82"/>
  <c r="E865" i="82"/>
  <c r="E866" i="82"/>
  <c r="E867" i="82"/>
  <c r="E868" i="82"/>
  <c r="E869" i="82"/>
  <c r="E870" i="82"/>
  <c r="E871" i="82"/>
  <c r="E872" i="82"/>
  <c r="E873" i="82"/>
  <c r="E874" i="82"/>
  <c r="E875" i="82"/>
  <c r="E878" i="82"/>
  <c r="E879" i="82"/>
  <c r="E880" i="82"/>
  <c r="E881" i="82"/>
  <c r="E883" i="82"/>
  <c r="E884" i="82"/>
  <c r="E886" i="82"/>
  <c r="E887" i="82"/>
  <c r="E888" i="82"/>
  <c r="E889" i="82"/>
  <c r="E890" i="82"/>
  <c r="E891" i="82"/>
  <c r="E892" i="82"/>
  <c r="E893" i="82"/>
  <c r="E894" i="82"/>
  <c r="E895" i="82"/>
  <c r="E896" i="82"/>
  <c r="E897" i="82"/>
  <c r="E898" i="82"/>
  <c r="E899" i="82"/>
  <c r="E900" i="82"/>
  <c r="E901" i="82"/>
  <c r="E902" i="82"/>
  <c r="E903" i="82"/>
  <c r="E904" i="82"/>
  <c r="E905" i="82"/>
  <c r="E906" i="82"/>
  <c r="E907" i="82"/>
  <c r="E908" i="82"/>
  <c r="E909" i="82"/>
  <c r="E910" i="82"/>
  <c r="E911" i="82"/>
  <c r="E912" i="82"/>
  <c r="E913" i="82"/>
  <c r="E914" i="82"/>
  <c r="E915" i="82"/>
  <c r="E917" i="82"/>
  <c r="E918" i="82"/>
  <c r="E919" i="82"/>
  <c r="E920" i="82"/>
  <c r="E921" i="82"/>
  <c r="E922" i="82"/>
  <c r="E924" i="82"/>
  <c r="E925" i="82"/>
  <c r="E928" i="82"/>
  <c r="E929" i="82"/>
  <c r="E930" i="82"/>
  <c r="E931" i="82"/>
  <c r="E932" i="82"/>
  <c r="E933" i="82"/>
  <c r="E934" i="82"/>
  <c r="E935" i="82"/>
  <c r="E936" i="82"/>
  <c r="E937" i="82"/>
  <c r="E938" i="82"/>
  <c r="E939" i="82"/>
  <c r="E940" i="82"/>
  <c r="E941" i="82"/>
  <c r="E942" i="82"/>
  <c r="E943" i="82"/>
  <c r="E944" i="82"/>
  <c r="E945" i="82"/>
  <c r="E946" i="82"/>
  <c r="E947" i="82"/>
  <c r="E948" i="82"/>
  <c r="E949" i="82"/>
  <c r="E950" i="82"/>
  <c r="E951" i="82"/>
  <c r="E952" i="82"/>
  <c r="E953" i="82"/>
  <c r="E954" i="82"/>
  <c r="E955" i="82"/>
  <c r="E956" i="82"/>
  <c r="E957" i="82"/>
  <c r="E958" i="82"/>
  <c r="E959" i="82"/>
  <c r="E960" i="82"/>
  <c r="E961" i="82"/>
  <c r="E962" i="82"/>
  <c r="E963" i="82"/>
  <c r="E965" i="82"/>
  <c r="E966" i="82"/>
  <c r="E967" i="82"/>
  <c r="E968" i="82"/>
  <c r="E969" i="82"/>
  <c r="E970" i="82"/>
  <c r="E971" i="82"/>
  <c r="E972" i="82"/>
  <c r="E973" i="82"/>
  <c r="E974" i="82"/>
  <c r="E975" i="82"/>
  <c r="E976" i="82"/>
  <c r="E977" i="82"/>
  <c r="E978" i="82"/>
  <c r="E979" i="82"/>
  <c r="E980" i="82"/>
  <c r="E981" i="82"/>
  <c r="E982" i="82"/>
  <c r="E983" i="82"/>
  <c r="E984" i="82"/>
  <c r="E985" i="82"/>
  <c r="E986" i="82"/>
  <c r="E987" i="82"/>
  <c r="E988" i="82"/>
  <c r="E992" i="82"/>
  <c r="E993" i="82"/>
  <c r="E994" i="82"/>
  <c r="E995" i="82"/>
  <c r="E996" i="82"/>
  <c r="E997" i="82"/>
  <c r="E998" i="82"/>
  <c r="E999" i="82"/>
  <c r="E1000" i="82"/>
  <c r="E1001" i="82"/>
  <c r="E1002" i="82"/>
  <c r="E1003" i="82"/>
  <c r="E1004" i="82"/>
  <c r="E1005" i="82"/>
  <c r="E1006" i="82"/>
  <c r="E1007" i="82"/>
  <c r="E1008" i="82"/>
  <c r="E1009" i="82"/>
  <c r="E1010" i="82"/>
  <c r="E1011" i="82"/>
  <c r="E1012" i="82"/>
  <c r="E1013" i="82"/>
  <c r="E1014" i="82"/>
  <c r="E1015" i="82"/>
  <c r="E1016" i="82"/>
  <c r="E1017" i="82"/>
  <c r="E1018" i="82"/>
  <c r="E1019" i="82"/>
  <c r="E1020" i="82"/>
  <c r="E1021" i="82"/>
  <c r="E1022" i="82"/>
  <c r="E1023" i="82"/>
  <c r="E1024" i="82"/>
  <c r="E1025" i="82"/>
  <c r="E1026" i="82"/>
  <c r="E1027" i="82"/>
  <c r="E1029" i="82"/>
  <c r="E1030" i="82"/>
  <c r="E1031" i="82"/>
  <c r="E1032" i="82"/>
  <c r="E1033" i="82"/>
  <c r="E1034" i="82"/>
  <c r="E1035" i="82"/>
  <c r="E1036" i="82"/>
  <c r="E1037" i="82"/>
  <c r="E1038" i="82"/>
  <c r="E1039" i="82"/>
  <c r="E1040" i="82"/>
  <c r="E1042" i="82"/>
  <c r="E1044" i="82"/>
  <c r="E1045" i="82"/>
  <c r="E1046" i="82"/>
  <c r="E1047" i="82"/>
  <c r="E1048" i="82"/>
  <c r="E1049" i="82"/>
  <c r="E1050" i="82"/>
  <c r="E1051" i="82"/>
  <c r="E1052" i="82"/>
  <c r="E1053" i="82"/>
  <c r="E1054" i="82"/>
  <c r="E1055" i="82"/>
  <c r="E1056" i="82"/>
  <c r="E1058" i="82"/>
  <c r="E1060" i="82"/>
  <c r="E1061" i="82"/>
  <c r="E1062" i="82"/>
  <c r="E1063" i="82"/>
  <c r="E1064" i="82"/>
  <c r="E1065" i="82"/>
  <c r="E1066" i="82"/>
  <c r="E1067" i="82"/>
  <c r="E1068" i="82"/>
  <c r="E1069" i="82"/>
  <c r="E1070" i="82"/>
  <c r="E1072" i="82"/>
  <c r="E1074" i="82"/>
  <c r="E1075" i="82"/>
  <c r="E1076" i="82"/>
  <c r="E1077" i="82"/>
  <c r="E1078" i="82"/>
  <c r="E1079" i="82"/>
  <c r="E1080" i="82"/>
  <c r="E1081" i="82"/>
  <c r="E1082" i="82"/>
  <c r="E1083" i="82"/>
  <c r="E1084" i="82"/>
  <c r="E1085" i="82"/>
  <c r="E1086" i="82"/>
  <c r="E1087" i="82"/>
  <c r="E1088" i="82"/>
  <c r="E1089" i="82"/>
  <c r="E1090" i="82"/>
  <c r="E1091" i="82"/>
  <c r="E1092" i="82"/>
  <c r="E1093" i="82"/>
  <c r="E1094" i="82"/>
  <c r="E1095" i="82"/>
  <c r="E1096" i="82"/>
  <c r="E1097" i="82"/>
  <c r="E1099" i="82"/>
  <c r="E1100" i="82"/>
  <c r="E1101" i="82"/>
  <c r="E1102" i="82"/>
  <c r="E1103" i="82"/>
  <c r="E1104" i="82"/>
  <c r="E1105" i="82"/>
  <c r="E1106" i="82"/>
  <c r="E1107" i="82"/>
  <c r="E1108" i="82"/>
  <c r="E1109" i="82"/>
  <c r="E1110" i="82"/>
  <c r="E1111" i="82"/>
  <c r="E1112" i="82"/>
  <c r="E1113" i="82"/>
  <c r="E1114" i="82"/>
  <c r="E1115" i="82"/>
  <c r="E1116" i="82"/>
  <c r="E1118" i="82"/>
  <c r="E1120" i="82"/>
  <c r="E1121" i="82"/>
  <c r="E1123" i="82"/>
  <c r="E1124" i="82"/>
  <c r="E1126" i="82"/>
  <c r="E1128" i="82"/>
  <c r="E1130" i="82"/>
  <c r="E1131" i="82"/>
  <c r="E1132" i="82"/>
  <c r="E1133" i="82"/>
  <c r="E1134" i="82"/>
  <c r="E1135" i="82"/>
  <c r="E1136" i="82"/>
  <c r="E1137" i="82"/>
  <c r="E1138" i="82"/>
  <c r="E1139" i="82"/>
  <c r="E1140" i="82"/>
  <c r="E1142" i="82"/>
  <c r="E1143" i="82"/>
  <c r="E1144" i="82"/>
  <c r="E1145" i="82"/>
  <c r="E1146" i="82"/>
  <c r="E1149" i="82"/>
  <c r="E1150" i="82"/>
  <c r="E1151" i="82"/>
  <c r="E1153" i="82"/>
  <c r="E1155" i="82"/>
  <c r="E1156" i="82"/>
  <c r="E1157" i="82"/>
  <c r="E1158" i="82"/>
  <c r="E1159" i="82"/>
  <c r="E1160" i="82"/>
  <c r="E1161" i="82"/>
  <c r="E1162" i="82"/>
  <c r="E1163" i="82"/>
  <c r="E1164" i="82"/>
  <c r="E1165" i="82"/>
  <c r="E1166" i="82"/>
  <c r="E1168" i="82"/>
  <c r="E1169" i="82"/>
  <c r="E1170" i="82"/>
  <c r="E1171" i="82"/>
  <c r="E1172" i="82"/>
  <c r="E1173" i="82"/>
  <c r="E1174" i="82"/>
  <c r="E1175" i="82"/>
  <c r="E1176" i="82"/>
  <c r="E1177" i="82"/>
  <c r="E1178" i="82"/>
  <c r="E1179" i="82"/>
  <c r="E1180" i="82"/>
  <c r="E1181" i="82"/>
  <c r="E1182" i="82"/>
  <c r="E1183" i="82"/>
  <c r="E1184" i="82"/>
  <c r="E1185" i="82"/>
  <c r="E1186" i="82"/>
  <c r="E1187" i="82"/>
  <c r="E1188" i="82"/>
  <c r="E1189" i="82"/>
  <c r="E1190" i="82"/>
  <c r="E1191" i="82"/>
  <c r="E1192" i="82"/>
  <c r="E1194" i="82"/>
  <c r="E1195" i="82"/>
  <c r="E1196" i="82"/>
  <c r="E1200" i="82"/>
  <c r="E1202" i="82"/>
  <c r="E1204" i="82"/>
  <c r="E1205" i="82"/>
  <c r="E1206" i="82"/>
  <c r="E1207" i="82"/>
  <c r="E1208" i="82"/>
  <c r="E1209" i="82"/>
  <c r="E1210" i="82"/>
  <c r="E1211" i="82"/>
  <c r="E1212" i="82"/>
  <c r="E1213" i="82"/>
  <c r="E1214" i="82"/>
  <c r="E1215" i="82"/>
  <c r="E1216" i="82"/>
  <c r="E1217" i="82"/>
  <c r="E1218" i="82"/>
  <c r="E1219" i="82"/>
  <c r="E1220" i="82"/>
  <c r="E1221" i="82"/>
  <c r="E1222" i="82"/>
  <c r="E1223" i="82"/>
  <c r="E1224" i="82"/>
  <c r="E1225" i="82"/>
  <c r="E1226" i="82"/>
  <c r="E1227" i="82"/>
  <c r="E1228" i="82"/>
  <c r="E1229" i="82"/>
  <c r="E1230" i="82"/>
  <c r="E1231" i="82"/>
  <c r="E1232" i="82"/>
  <c r="E1233" i="82"/>
  <c r="E1234" i="82"/>
  <c r="E1235" i="82"/>
  <c r="E1236" i="82"/>
  <c r="E1237" i="82"/>
  <c r="E1238" i="82"/>
  <c r="E1239" i="82"/>
  <c r="E1240" i="82"/>
  <c r="E1241" i="82"/>
  <c r="E1242" i="82"/>
  <c r="E1243" i="82"/>
  <c r="E1244" i="82"/>
  <c r="E1245" i="82"/>
  <c r="E1246" i="82"/>
  <c r="E1247" i="82"/>
  <c r="E1248" i="82"/>
  <c r="E1249" i="82"/>
  <c r="E1250" i="82"/>
  <c r="E1251" i="82"/>
  <c r="E1252" i="82"/>
  <c r="E1253" i="82"/>
  <c r="E1254" i="82"/>
  <c r="E1255" i="82"/>
  <c r="E1256" i="82"/>
  <c r="E1257" i="82"/>
  <c r="E1258" i="82"/>
  <c r="E1259" i="82"/>
  <c r="E1260" i="82"/>
  <c r="E1261" i="82"/>
  <c r="E1262" i="82"/>
  <c r="E1263" i="82"/>
  <c r="E1264" i="82"/>
  <c r="E1265" i="82"/>
  <c r="E1266" i="82"/>
  <c r="E1267" i="82"/>
  <c r="E1268" i="82"/>
  <c r="E1269" i="82"/>
  <c r="E1270" i="82"/>
  <c r="E1271" i="82"/>
  <c r="E1272" i="82"/>
  <c r="E1273" i="82"/>
  <c r="E1274" i="82"/>
  <c r="E1275" i="82"/>
  <c r="E1277" i="82"/>
  <c r="E1278" i="82"/>
  <c r="E1279" i="82"/>
  <c r="E1280" i="82"/>
  <c r="E1281" i="82"/>
  <c r="E1282" i="82"/>
  <c r="E1283" i="82"/>
  <c r="E1284" i="82"/>
  <c r="E1285" i="82"/>
  <c r="E1286" i="82"/>
  <c r="E1287" i="82"/>
  <c r="E1288" i="82"/>
  <c r="E1289" i="82"/>
  <c r="E1292" i="82"/>
  <c r="E1293" i="82"/>
  <c r="E1294" i="82"/>
  <c r="E1295" i="82"/>
  <c r="E1296" i="82"/>
  <c r="E1297" i="82"/>
  <c r="E1298" i="82"/>
  <c r="E1299" i="82"/>
  <c r="E1300" i="82"/>
  <c r="E1301" i="82"/>
  <c r="E1302" i="82"/>
  <c r="E1303" i="82"/>
  <c r="E1304" i="82"/>
  <c r="E1305" i="82"/>
  <c r="E1306" i="82"/>
  <c r="E1309" i="82"/>
  <c r="E1310" i="82"/>
  <c r="E1311" i="82"/>
  <c r="E1313" i="82"/>
  <c r="E1314" i="82"/>
  <c r="E1315" i="82"/>
  <c r="E1316" i="82"/>
  <c r="E1317" i="82"/>
  <c r="E1318" i="82"/>
  <c r="E1319" i="82"/>
  <c r="E1320" i="82"/>
  <c r="E1321" i="82"/>
  <c r="E1322" i="82"/>
  <c r="E1323" i="82"/>
  <c r="E1324" i="82"/>
  <c r="E1325" i="82"/>
  <c r="E1327" i="82"/>
  <c r="E1329" i="82"/>
  <c r="E1330" i="82"/>
  <c r="E1331" i="82"/>
  <c r="E1332" i="82"/>
  <c r="E1333" i="82"/>
  <c r="E1334" i="82"/>
  <c r="E1335" i="82"/>
  <c r="E1336" i="82"/>
  <c r="E1337" i="82"/>
  <c r="E1338" i="82"/>
  <c r="E1339" i="82"/>
  <c r="E1340" i="82"/>
  <c r="E1341" i="82"/>
  <c r="E1342" i="82"/>
  <c r="E1343" i="82"/>
  <c r="E1344" i="82"/>
  <c r="E1345" i="82"/>
  <c r="E1346" i="82"/>
  <c r="E1347" i="82"/>
  <c r="E1348" i="82"/>
  <c r="E1349" i="82"/>
  <c r="E1350" i="82"/>
  <c r="E1351" i="82"/>
  <c r="E1352" i="82"/>
  <c r="E1353" i="82"/>
  <c r="E1354" i="82"/>
  <c r="E1355" i="82"/>
  <c r="E1357" i="82"/>
  <c r="E1358" i="82"/>
  <c r="E1359" i="82"/>
  <c r="E1360" i="82"/>
  <c r="E1361" i="82"/>
  <c r="E1362" i="82"/>
  <c r="E1363" i="82"/>
  <c r="E1364" i="82"/>
  <c r="E1365" i="82"/>
  <c r="E1366" i="82"/>
  <c r="E1370" i="82"/>
  <c r="E1371" i="82"/>
  <c r="E1372" i="82"/>
  <c r="E1373" i="82"/>
  <c r="E1374" i="82"/>
  <c r="E1375" i="82"/>
  <c r="E1376" i="82"/>
  <c r="E1377" i="82"/>
  <c r="E1378" i="82"/>
  <c r="E1379" i="82"/>
  <c r="E1380" i="82"/>
  <c r="E1381" i="82"/>
  <c r="E1382" i="82"/>
  <c r="E1383" i="82"/>
  <c r="E1384" i="82"/>
  <c r="E1385" i="82"/>
  <c r="E1386" i="82"/>
  <c r="E1388" i="82"/>
  <c r="E1389" i="82"/>
  <c r="E1390" i="82"/>
  <c r="E1391" i="82"/>
  <c r="E1392" i="82"/>
  <c r="E1393" i="82"/>
  <c r="E1394" i="82"/>
  <c r="E1395" i="82"/>
  <c r="E1396" i="82"/>
  <c r="E1397" i="82"/>
  <c r="E1398" i="82"/>
  <c r="E1399" i="82"/>
  <c r="E1400" i="82"/>
  <c r="E1401" i="82"/>
  <c r="E1402" i="82"/>
  <c r="E1403" i="82"/>
  <c r="E1404" i="82"/>
  <c r="E1405" i="82"/>
  <c r="E1406" i="82"/>
  <c r="E1408" i="82"/>
  <c r="E1409" i="82"/>
  <c r="E1410" i="82"/>
  <c r="E1411" i="82"/>
  <c r="E1412" i="82"/>
  <c r="E1413" i="82"/>
  <c r="E1414" i="82"/>
  <c r="E1415" i="82"/>
  <c r="E1416" i="82"/>
  <c r="E1418" i="82"/>
  <c r="E1419" i="82"/>
  <c r="E1420" i="82"/>
  <c r="E1422" i="82"/>
  <c r="E1423" i="82"/>
  <c r="E1424" i="82"/>
  <c r="E1425" i="82"/>
  <c r="E1426" i="82"/>
  <c r="E1427" i="82"/>
  <c r="E1428" i="82"/>
  <c r="E1429" i="82"/>
  <c r="E1430" i="82"/>
  <c r="E1431" i="82"/>
  <c r="E1432" i="82"/>
  <c r="E1433" i="82"/>
  <c r="E1434" i="82"/>
  <c r="E1435" i="82"/>
  <c r="E1436" i="82"/>
  <c r="E1437" i="82"/>
  <c r="E1438" i="82"/>
  <c r="E1439" i="82"/>
  <c r="E1440" i="82"/>
  <c r="E1443" i="82"/>
  <c r="E1444" i="82"/>
  <c r="E1445" i="82"/>
  <c r="E1446" i="82"/>
  <c r="E1447" i="82"/>
  <c r="E1448" i="82"/>
  <c r="E1449" i="82"/>
  <c r="E1450" i="82"/>
  <c r="E1451" i="82"/>
  <c r="E1452" i="82"/>
  <c r="E1453" i="82"/>
  <c r="E1454" i="82"/>
  <c r="E1455" i="82"/>
  <c r="E1456" i="82"/>
  <c r="E1457" i="82"/>
  <c r="E1458" i="82"/>
  <c r="E1459" i="82"/>
  <c r="E1460" i="82"/>
  <c r="E1461" i="82"/>
  <c r="E1462" i="82"/>
  <c r="E1463" i="82"/>
  <c r="E1464" i="82"/>
  <c r="E1465" i="82"/>
  <c r="E1466" i="82"/>
  <c r="E1467" i="82"/>
  <c r="E1468" i="82"/>
  <c r="E1469" i="82"/>
  <c r="E1470" i="82"/>
  <c r="E1471" i="82"/>
  <c r="E1472" i="82"/>
  <c r="E1473" i="82"/>
  <c r="E1474" i="82"/>
  <c r="E1475" i="82"/>
  <c r="E1476" i="82"/>
  <c r="E1477" i="82"/>
  <c r="E1478" i="82"/>
  <c r="E1479" i="82"/>
  <c r="E1480" i="82"/>
  <c r="E1481" i="82"/>
  <c r="E1483" i="82"/>
  <c r="E1484" i="82"/>
  <c r="E1485" i="82"/>
  <c r="E1486" i="82"/>
  <c r="E1487" i="82"/>
  <c r="E1488" i="82"/>
  <c r="E1489" i="82"/>
  <c r="E1490" i="82"/>
  <c r="E1491" i="82"/>
  <c r="E1492" i="82"/>
  <c r="E1493" i="82"/>
  <c r="E1494" i="82"/>
  <c r="E1497" i="82"/>
  <c r="E1498" i="82"/>
  <c r="E1500" i="82"/>
  <c r="E1502" i="82"/>
  <c r="E1503" i="82"/>
  <c r="E1504" i="82"/>
  <c r="E1505" i="82"/>
  <c r="E1506" i="82"/>
  <c r="E1507" i="82"/>
  <c r="E1508" i="82"/>
  <c r="E1509" i="82"/>
  <c r="E1510" i="82"/>
  <c r="E1511" i="82"/>
  <c r="E1512" i="82"/>
  <c r="E1513" i="82"/>
  <c r="E1514" i="82"/>
  <c r="E1515" i="82"/>
  <c r="E1516" i="82"/>
  <c r="E1517" i="82"/>
  <c r="E1518" i="82"/>
  <c r="E1519" i="82"/>
  <c r="E1520" i="82"/>
  <c r="E1521" i="82"/>
  <c r="E1522" i="82"/>
  <c r="E1523" i="82"/>
  <c r="E1524" i="82"/>
  <c r="E1525" i="82"/>
  <c r="E1526" i="82"/>
  <c r="E1527" i="82"/>
  <c r="E1528" i="82"/>
  <c r="E1529" i="82"/>
  <c r="E1530" i="82"/>
  <c r="E1531" i="82"/>
  <c r="E1532" i="82"/>
  <c r="E1533" i="82"/>
  <c r="E1534" i="82"/>
  <c r="E1535" i="82"/>
  <c r="E1537" i="82"/>
  <c r="E1538" i="82"/>
  <c r="E1539" i="82"/>
  <c r="E1540" i="82"/>
  <c r="E1541" i="82"/>
  <c r="E1542" i="82"/>
  <c r="E1543" i="82"/>
  <c r="E1544" i="82"/>
  <c r="E1545" i="82"/>
  <c r="E1546" i="82"/>
  <c r="E1548" i="82"/>
  <c r="E1550" i="82"/>
  <c r="E1551" i="82"/>
  <c r="E1553" i="82"/>
  <c r="E1554" i="82"/>
  <c r="E1555" i="82"/>
  <c r="E1556" i="82"/>
  <c r="E1557" i="82"/>
  <c r="E1558" i="82"/>
  <c r="E1559" i="82"/>
  <c r="E1560" i="82"/>
  <c r="E1561" i="82"/>
  <c r="E1562" i="82"/>
  <c r="E1563" i="82"/>
  <c r="E1564" i="82"/>
  <c r="E1565" i="82"/>
  <c r="E1566" i="82"/>
  <c r="E1567" i="82"/>
  <c r="E1568" i="82"/>
  <c r="E1569" i="82"/>
  <c r="E1570" i="82"/>
  <c r="E1571" i="82"/>
  <c r="E1572" i="82"/>
  <c r="E1573" i="82"/>
  <c r="E1574" i="82"/>
  <c r="E1575" i="82"/>
  <c r="E1576" i="82"/>
  <c r="E1577" i="82"/>
  <c r="E1578" i="82"/>
  <c r="E1579" i="82"/>
  <c r="E1580" i="82"/>
  <c r="E1581" i="82"/>
  <c r="E1582" i="82"/>
  <c r="E1583" i="82"/>
  <c r="E1584" i="82"/>
  <c r="E1585" i="82"/>
  <c r="E1586" i="82"/>
  <c r="E1587" i="82"/>
  <c r="E1588" i="82"/>
  <c r="E1589" i="82"/>
  <c r="E1591" i="82"/>
  <c r="E1592" i="82"/>
  <c r="E1593" i="82"/>
  <c r="E1594" i="82"/>
  <c r="E1595" i="82"/>
  <c r="E1596" i="82"/>
  <c r="E1597" i="82"/>
  <c r="E1598" i="82"/>
  <c r="E1599" i="82"/>
  <c r="E1600" i="82"/>
  <c r="E1601" i="82"/>
  <c r="E1602" i="82"/>
  <c r="E1603" i="82"/>
  <c r="E1605" i="82"/>
  <c r="E1606" i="82"/>
  <c r="E1607" i="82"/>
  <c r="E1608" i="82"/>
  <c r="E1609" i="82"/>
  <c r="E1610" i="82"/>
  <c r="E1611" i="82"/>
  <c r="E1612" i="82"/>
  <c r="E1613" i="82"/>
  <c r="E1614" i="82"/>
  <c r="E1615" i="82"/>
  <c r="E1616" i="82"/>
  <c r="E1617" i="82"/>
  <c r="E1618" i="82"/>
  <c r="E1619" i="82"/>
  <c r="E1620" i="82"/>
  <c r="E1621" i="82"/>
  <c r="E1622" i="82"/>
  <c r="E1623" i="82"/>
  <c r="E1624" i="82"/>
  <c r="E1625" i="82"/>
  <c r="E1626" i="82"/>
  <c r="E1627" i="82"/>
  <c r="E1628" i="82"/>
  <c r="E1629" i="82"/>
  <c r="E1630" i="82"/>
  <c r="E1631" i="82"/>
  <c r="E1632" i="82"/>
  <c r="E1633" i="82"/>
  <c r="E1634" i="82"/>
  <c r="E1635" i="82"/>
  <c r="E1637" i="82"/>
  <c r="E1638" i="82"/>
  <c r="E1639" i="82"/>
  <c r="E1640" i="82"/>
  <c r="E1641" i="82"/>
  <c r="E1642" i="82"/>
  <c r="E1643" i="82"/>
  <c r="E1644" i="82"/>
  <c r="E1645" i="82"/>
  <c r="E1646" i="82"/>
  <c r="E1647" i="82"/>
  <c r="E1649" i="82"/>
  <c r="E1650" i="82"/>
  <c r="E1651" i="82"/>
  <c r="E1652" i="82"/>
  <c r="E1653" i="82"/>
  <c r="E1654" i="82"/>
  <c r="E1655" i="82"/>
  <c r="E1656" i="82"/>
  <c r="E1657" i="82"/>
  <c r="E1658" i="82"/>
  <c r="E1659" i="82"/>
  <c r="E1660" i="82"/>
  <c r="E1661" i="82"/>
  <c r="E1662" i="82"/>
  <c r="E1663" i="82"/>
  <c r="E1664" i="82"/>
  <c r="E1665" i="82"/>
  <c r="E1666" i="82"/>
  <c r="E1667" i="82"/>
  <c r="E1668" i="82"/>
  <c r="E1670" i="82"/>
  <c r="E1671" i="82"/>
  <c r="E1672" i="82"/>
  <c r="E1675" i="82"/>
  <c r="E1676" i="82"/>
  <c r="E1677" i="82"/>
  <c r="E1679" i="82"/>
  <c r="E1680" i="82"/>
  <c r="E1681" i="82"/>
  <c r="E1683" i="82"/>
  <c r="E1684" i="82"/>
  <c r="E1685" i="82"/>
  <c r="E1686" i="82"/>
  <c r="E1687" i="82"/>
  <c r="E1688" i="82"/>
  <c r="E1689" i="82"/>
  <c r="E1690" i="82"/>
  <c r="E1691" i="82"/>
  <c r="E1692" i="82"/>
  <c r="E1693" i="82"/>
  <c r="E1694" i="82"/>
  <c r="E1695" i="82"/>
  <c r="E1696" i="82"/>
  <c r="E1697" i="82"/>
  <c r="E1698" i="82"/>
  <c r="E1699" i="82"/>
  <c r="E1700" i="82"/>
  <c r="E1701" i="82"/>
  <c r="E1702" i="82"/>
  <c r="E1703" i="82"/>
  <c r="E1704" i="82"/>
  <c r="E1705" i="82"/>
  <c r="E1706" i="82"/>
  <c r="E1707" i="82"/>
  <c r="E1708" i="82"/>
  <c r="E1709" i="82"/>
  <c r="E1710" i="82"/>
  <c r="E1711" i="82"/>
  <c r="E1712" i="82"/>
  <c r="E1713" i="82"/>
  <c r="E1714" i="82"/>
  <c r="E1715" i="82"/>
  <c r="E1716" i="82"/>
  <c r="E1717" i="82"/>
  <c r="E1718" i="82"/>
  <c r="E1719" i="82"/>
  <c r="E1720" i="82"/>
  <c r="E1721" i="82"/>
  <c r="E1722" i="82"/>
  <c r="E1723" i="82"/>
  <c r="E1724" i="82"/>
  <c r="E1725" i="82"/>
  <c r="E1726" i="82"/>
  <c r="E1727" i="82"/>
  <c r="E1728" i="82"/>
  <c r="E1729" i="82"/>
  <c r="E1731" i="82"/>
  <c r="E1732" i="82"/>
  <c r="E1733" i="82"/>
  <c r="E1734" i="82"/>
  <c r="E1735" i="82"/>
  <c r="E1736" i="82"/>
  <c r="E1737" i="82"/>
  <c r="E1739" i="82"/>
  <c r="E1741" i="82"/>
  <c r="E1742" i="82"/>
  <c r="E1743" i="82"/>
  <c r="E1746" i="82"/>
  <c r="E1747" i="82"/>
  <c r="E1748" i="82"/>
  <c r="E1749" i="82"/>
  <c r="E1750" i="82"/>
  <c r="E1751" i="82"/>
  <c r="E1752" i="82"/>
  <c r="E1753" i="82"/>
  <c r="E1755" i="82"/>
  <c r="E1756" i="82"/>
  <c r="E1757" i="82"/>
  <c r="E1758" i="82"/>
  <c r="E1759" i="82"/>
  <c r="E1760" i="82"/>
  <c r="E1761" i="82"/>
  <c r="E1762" i="82"/>
  <c r="E1763" i="82"/>
  <c r="E1764" i="82"/>
  <c r="E1765" i="82"/>
  <c r="E1766" i="82"/>
  <c r="E1767" i="82"/>
  <c r="E1768" i="82"/>
  <c r="E1769" i="82"/>
  <c r="E1770" i="82"/>
  <c r="E1771" i="82"/>
  <c r="E1772" i="82"/>
  <c r="E1773" i="82"/>
  <c r="E1775" i="82"/>
  <c r="E1776" i="82"/>
  <c r="E1777" i="82"/>
  <c r="E1778" i="82"/>
  <c r="E1779" i="82"/>
  <c r="E1780" i="82"/>
  <c r="E1781" i="82"/>
  <c r="E1782" i="82"/>
  <c r="E1783" i="82"/>
  <c r="E1786" i="82"/>
  <c r="E1787" i="82"/>
  <c r="E1788" i="82"/>
  <c r="E1789" i="82"/>
  <c r="E1790" i="82"/>
  <c r="E1791" i="82"/>
  <c r="E1792" i="82"/>
  <c r="E1793" i="82"/>
  <c r="E1794" i="82"/>
  <c r="E1795" i="82"/>
  <c r="E1796" i="82"/>
  <c r="E1797" i="82"/>
  <c r="E1798" i="82"/>
  <c r="E1799" i="82"/>
  <c r="E1800" i="82"/>
  <c r="E1801" i="82"/>
  <c r="E1802" i="82"/>
  <c r="E1803" i="82"/>
  <c r="E1804" i="82"/>
  <c r="E1805" i="82"/>
  <c r="E1806" i="82"/>
  <c r="E1807" i="82"/>
  <c r="E1809" i="82"/>
  <c r="E1810" i="82"/>
  <c r="E1811" i="82"/>
  <c r="E1812" i="82"/>
  <c r="E1813" i="82"/>
  <c r="E1814" i="82"/>
  <c r="E1815" i="82"/>
  <c r="E1816" i="82"/>
  <c r="E1818" i="82"/>
  <c r="E1819" i="82"/>
  <c r="E1820" i="82"/>
  <c r="E1821" i="82"/>
  <c r="E1822" i="82"/>
  <c r="E1823" i="82"/>
  <c r="E1824" i="82"/>
  <c r="E1825" i="82"/>
  <c r="E1826" i="82"/>
  <c r="E1827" i="82"/>
  <c r="E1828" i="82"/>
  <c r="E1829" i="82"/>
  <c r="E1830" i="82"/>
  <c r="E1831" i="82"/>
  <c r="E1832" i="82"/>
  <c r="E1833" i="82"/>
  <c r="E1834" i="82"/>
  <c r="E1835" i="82"/>
  <c r="E1836" i="82"/>
  <c r="E1837" i="82"/>
  <c r="E1838" i="82"/>
  <c r="E1839" i="82"/>
  <c r="E1841" i="82"/>
  <c r="E1843" i="82"/>
  <c r="E1844" i="82"/>
  <c r="E1845" i="82"/>
  <c r="E1846" i="82"/>
  <c r="E1847" i="82"/>
  <c r="E1849" i="82"/>
  <c r="E1850" i="82"/>
  <c r="E1851" i="82"/>
  <c r="E1852" i="82"/>
  <c r="E1853" i="82"/>
  <c r="E1854" i="82"/>
  <c r="E1855" i="82"/>
  <c r="E1856" i="82"/>
  <c r="E1857" i="82"/>
  <c r="E1859" i="82"/>
  <c r="E1860" i="82"/>
  <c r="E1861" i="82"/>
  <c r="E1862" i="82"/>
  <c r="E1863" i="82"/>
  <c r="E1864" i="82"/>
  <c r="E1865" i="82"/>
  <c r="E1866" i="82"/>
  <c r="E1867" i="82"/>
  <c r="E1868" i="82"/>
  <c r="E1869" i="82"/>
  <c r="E1870" i="82"/>
  <c r="E1871" i="82"/>
  <c r="E1872" i="82"/>
  <c r="E1873" i="82"/>
  <c r="E1874" i="82"/>
  <c r="E1875" i="82"/>
  <c r="E1876" i="82"/>
  <c r="E1877" i="82"/>
  <c r="E1878" i="82"/>
  <c r="E1879" i="82"/>
  <c r="E1880" i="82"/>
  <c r="E1882" i="82"/>
  <c r="E1883" i="82"/>
  <c r="E1884" i="82"/>
  <c r="E1885" i="82"/>
  <c r="E1887" i="82"/>
  <c r="E1888" i="82"/>
  <c r="E1889" i="82"/>
  <c r="E1890" i="82"/>
  <c r="E1891" i="82"/>
  <c r="E1892" i="82"/>
  <c r="E1893" i="82"/>
  <c r="E1894" i="82"/>
  <c r="E1895" i="82"/>
  <c r="E1896" i="82"/>
  <c r="E1897" i="82"/>
  <c r="E1898" i="82"/>
  <c r="E1899" i="82"/>
  <c r="E1900" i="82"/>
  <c r="E1901" i="82"/>
  <c r="E1902" i="82"/>
  <c r="E1903" i="82"/>
  <c r="E1904" i="82"/>
  <c r="E1906" i="82"/>
  <c r="E1907" i="82"/>
  <c r="E1908" i="82"/>
  <c r="E1909" i="82"/>
  <c r="E1910" i="82"/>
  <c r="E1911" i="82"/>
  <c r="E1912" i="82"/>
  <c r="E1913" i="82"/>
  <c r="E1914" i="82"/>
  <c r="E1915" i="82"/>
  <c r="E1916" i="82"/>
  <c r="E1917" i="82"/>
  <c r="E1918" i="82"/>
  <c r="E1919" i="82"/>
  <c r="E1920" i="82"/>
  <c r="E1921" i="82"/>
  <c r="E1922" i="82"/>
  <c r="E1923" i="82"/>
  <c r="E1924" i="82"/>
  <c r="E1925" i="82"/>
  <c r="E1926" i="82"/>
  <c r="E1927" i="82"/>
  <c r="E1928" i="82"/>
  <c r="E1929" i="82"/>
  <c r="E1930" i="82"/>
  <c r="E1931" i="82"/>
  <c r="E1932" i="82"/>
  <c r="E1933" i="82"/>
  <c r="E1934" i="82"/>
  <c r="E1935" i="82"/>
  <c r="E1938" i="82"/>
  <c r="E1939" i="82"/>
  <c r="E1940" i="82"/>
  <c r="E1941" i="82"/>
  <c r="E1942" i="82"/>
  <c r="E1943" i="82"/>
  <c r="E1945" i="82"/>
  <c r="E1946" i="82"/>
  <c r="E1947" i="82"/>
  <c r="E1948" i="82"/>
  <c r="E1949" i="82"/>
  <c r="E1950" i="82"/>
  <c r="E1951" i="82"/>
  <c r="E1952" i="82"/>
  <c r="E1953" i="82"/>
  <c r="E1954" i="82"/>
  <c r="E1955" i="82"/>
  <c r="E1956" i="82"/>
  <c r="E1957" i="82"/>
  <c r="E1958" i="82"/>
  <c r="E1959" i="82"/>
  <c r="E1961" i="82"/>
  <c r="E1962" i="82"/>
  <c r="E1964" i="82"/>
  <c r="E1965" i="82"/>
  <c r="E1967" i="82"/>
  <c r="E1968" i="82"/>
  <c r="E1970" i="82"/>
  <c r="E1971" i="82"/>
  <c r="E1972" i="82"/>
  <c r="E1973" i="82"/>
  <c r="E1974" i="82"/>
  <c r="E1975" i="82"/>
  <c r="E1976" i="82"/>
  <c r="E1977" i="82"/>
  <c r="E1978" i="82"/>
  <c r="E1979" i="82"/>
  <c r="E1980" i="82"/>
  <c r="E1981" i="82"/>
  <c r="E1982" i="82"/>
  <c r="E1983" i="82"/>
  <c r="E1984" i="82"/>
  <c r="E1985" i="82"/>
  <c r="E1987" i="82"/>
  <c r="E1988" i="82"/>
  <c r="E1989" i="82"/>
  <c r="E1990" i="82"/>
  <c r="E1991" i="82"/>
  <c r="E1992" i="82"/>
  <c r="E1993" i="82"/>
  <c r="E1994" i="82"/>
  <c r="E1995" i="82"/>
  <c r="E1996" i="82"/>
  <c r="E1997" i="82"/>
  <c r="E1998" i="82"/>
  <c r="E1999" i="82"/>
  <c r="E2000" i="82"/>
  <c r="E2002" i="82"/>
  <c r="E2003" i="82"/>
  <c r="E2004" i="82"/>
  <c r="E2006" i="82"/>
  <c r="E2007" i="82"/>
  <c r="E2008" i="82"/>
  <c r="E2009" i="82"/>
  <c r="E2010" i="82"/>
  <c r="E2013" i="82"/>
  <c r="E2014" i="82"/>
  <c r="E2015" i="82"/>
  <c r="E2018" i="82"/>
  <c r="E2019" i="82"/>
  <c r="E2020" i="82"/>
  <c r="E2021" i="82"/>
  <c r="E2023" i="82"/>
  <c r="E2024" i="82"/>
  <c r="E2025" i="82"/>
  <c r="E2026" i="82"/>
  <c r="E2027" i="82"/>
  <c r="E2028" i="82"/>
  <c r="E2029" i="82"/>
  <c r="E2030" i="82"/>
  <c r="E2031" i="82"/>
  <c r="E2032" i="82"/>
  <c r="E2033" i="82"/>
  <c r="E2034" i="82"/>
  <c r="E2035" i="82"/>
  <c r="E2036" i="82"/>
  <c r="E2037" i="82"/>
  <c r="E2039" i="82"/>
  <c r="E2040" i="82"/>
  <c r="E2041" i="82"/>
  <c r="E2042" i="82"/>
  <c r="E2043" i="82"/>
  <c r="E2045" i="82"/>
  <c r="E2046" i="82"/>
  <c r="E2049" i="82"/>
  <c r="E2050" i="82"/>
  <c r="E2051" i="82"/>
  <c r="E2054" i="82"/>
  <c r="E2055" i="82"/>
  <c r="E2056" i="82"/>
  <c r="E2057" i="82"/>
  <c r="E2059" i="82"/>
  <c r="E2060" i="82"/>
  <c r="E2061" i="82"/>
  <c r="E2062" i="82"/>
  <c r="E2063" i="82"/>
  <c r="E2064" i="82"/>
  <c r="E2065" i="82"/>
  <c r="E2066" i="82"/>
  <c r="E2068" i="82"/>
  <c r="E2069" i="82"/>
  <c r="E2070" i="82"/>
  <c r="E2071" i="82"/>
  <c r="E2072" i="82"/>
  <c r="E2073" i="82"/>
  <c r="E2074" i="82"/>
  <c r="E2075" i="82"/>
  <c r="E5" i="82"/>
  <c r="C2053" i="82"/>
  <c r="C2044" i="82"/>
  <c r="C2017" i="82"/>
  <c r="C1886" i="82"/>
  <c r="C1817" i="82"/>
  <c r="C1636" i="82"/>
  <c r="C1604" i="82"/>
  <c r="C1562" i="82"/>
  <c r="C1328" i="82"/>
  <c r="C1276" i="82"/>
  <c r="C1238" i="82"/>
  <c r="C1155" i="82"/>
  <c r="C923" i="82"/>
  <c r="C885" i="82"/>
  <c r="C882" i="82"/>
  <c r="C697" i="82"/>
  <c r="C669" i="82"/>
  <c r="C629" i="82"/>
  <c r="C392" i="82"/>
  <c r="C378" i="82"/>
  <c r="H86" i="1" l="1"/>
  <c r="J86" i="1" s="1"/>
  <c r="H28" i="1" l="1"/>
  <c r="H33" i="1"/>
  <c r="H25" i="1"/>
  <c r="C87" i="1"/>
  <c r="G87" i="1"/>
  <c r="C57" i="1"/>
  <c r="G57" i="1"/>
  <c r="G45" i="1"/>
  <c r="C24" i="1"/>
  <c r="G24" i="1"/>
  <c r="C8" i="1"/>
  <c r="G8" i="1"/>
  <c r="C44" i="1" l="1"/>
  <c r="C7" i="1" s="1"/>
  <c r="G44" i="1"/>
  <c r="G7" i="1" s="1"/>
  <c r="K8" i="1" l="1"/>
  <c r="K87" i="1"/>
  <c r="L87" i="1"/>
  <c r="K57" i="1"/>
  <c r="K45" i="1"/>
  <c r="K24" i="1"/>
  <c r="L24" i="1"/>
  <c r="K235" i="89"/>
  <c r="K234" i="89"/>
  <c r="K233" i="89"/>
  <c r="K232" i="89"/>
  <c r="K231" i="89"/>
  <c r="K230" i="89"/>
  <c r="K229" i="89"/>
  <c r="K228" i="89"/>
  <c r="K227" i="89"/>
  <c r="K226" i="89"/>
  <c r="K225" i="89"/>
  <c r="K224" i="89"/>
  <c r="K223" i="89"/>
  <c r="K222" i="89"/>
  <c r="K221" i="89"/>
  <c r="K220" i="89"/>
  <c r="K219" i="89"/>
  <c r="K218" i="89"/>
  <c r="K217" i="89"/>
  <c r="K216" i="89"/>
  <c r="K215" i="89"/>
  <c r="K214" i="89"/>
  <c r="K213" i="89"/>
  <c r="K212" i="89"/>
  <c r="K211" i="89"/>
  <c r="K210" i="89"/>
  <c r="K209" i="89"/>
  <c r="K208" i="89"/>
  <c r="K207" i="89"/>
  <c r="K206" i="89"/>
  <c r="K205" i="89"/>
  <c r="K204" i="89"/>
  <c r="K203" i="89"/>
  <c r="K202" i="89"/>
  <c r="K201" i="89"/>
  <c r="K200" i="89"/>
  <c r="K199" i="89"/>
  <c r="K198" i="89"/>
  <c r="K197" i="89"/>
  <c r="K196" i="89"/>
  <c r="K195" i="89"/>
  <c r="K194" i="89"/>
  <c r="K193" i="89"/>
  <c r="K192" i="89"/>
  <c r="K191" i="89"/>
  <c r="K190" i="89"/>
  <c r="K189" i="89"/>
  <c r="K188" i="89"/>
  <c r="K187" i="89"/>
  <c r="K186" i="89"/>
  <c r="K185" i="89"/>
  <c r="K184" i="89"/>
  <c r="K183" i="89"/>
  <c r="K182" i="89"/>
  <c r="K181" i="89"/>
  <c r="K180" i="89"/>
  <c r="K179" i="89"/>
  <c r="K178" i="89"/>
  <c r="K177" i="89"/>
  <c r="K176" i="89"/>
  <c r="K175" i="89"/>
  <c r="K174" i="89"/>
  <c r="K173" i="89"/>
  <c r="K172" i="89"/>
  <c r="K171" i="89"/>
  <c r="K170" i="89"/>
  <c r="K169" i="89"/>
  <c r="K168" i="89"/>
  <c r="K167" i="89"/>
  <c r="K166" i="89"/>
  <c r="K165" i="89"/>
  <c r="K164" i="89"/>
  <c r="K163" i="89"/>
  <c r="K162" i="89"/>
  <c r="K161" i="89"/>
  <c r="K160" i="89"/>
  <c r="K159" i="89"/>
  <c r="K158" i="89"/>
  <c r="K157" i="89"/>
  <c r="K156" i="89"/>
  <c r="K155" i="89"/>
  <c r="K154" i="89"/>
  <c r="K152" i="89"/>
  <c r="K151" i="89"/>
  <c r="K150" i="89"/>
  <c r="K149" i="89"/>
  <c r="K148" i="89"/>
  <c r="K147" i="89"/>
  <c r="K146" i="89"/>
  <c r="K145" i="89"/>
  <c r="K144" i="89"/>
  <c r="K143" i="89"/>
  <c r="K142" i="89"/>
  <c r="K141" i="89"/>
  <c r="K140" i="89"/>
  <c r="K139" i="89"/>
  <c r="K138" i="89"/>
  <c r="K137" i="89"/>
  <c r="K136" i="89"/>
  <c r="K135" i="89"/>
  <c r="K134" i="89"/>
  <c r="K133" i="89"/>
  <c r="K132" i="89"/>
  <c r="K131" i="89"/>
  <c r="K130" i="89"/>
  <c r="K129" i="89"/>
  <c r="K128" i="89"/>
  <c r="K127" i="89"/>
  <c r="K126" i="89"/>
  <c r="K125" i="89"/>
  <c r="K124" i="89"/>
  <c r="K123" i="89"/>
  <c r="K122" i="89"/>
  <c r="K121" i="89"/>
  <c r="K120" i="89"/>
  <c r="K119" i="89"/>
  <c r="K118" i="89"/>
  <c r="K117" i="89"/>
  <c r="K116" i="89"/>
  <c r="K115" i="89"/>
  <c r="K114" i="89"/>
  <c r="K113" i="89"/>
  <c r="K112" i="89"/>
  <c r="K111" i="89"/>
  <c r="K110" i="89"/>
  <c r="K109" i="89"/>
  <c r="K108" i="89"/>
  <c r="K107" i="89"/>
  <c r="K106" i="89"/>
  <c r="K105" i="89"/>
  <c r="K104" i="89"/>
  <c r="K103" i="89"/>
  <c r="K102" i="89"/>
  <c r="K101" i="89"/>
  <c r="K100" i="89"/>
  <c r="K99" i="89"/>
  <c r="K98" i="89"/>
  <c r="K97" i="89"/>
  <c r="K96" i="89"/>
  <c r="K95" i="89"/>
  <c r="K94" i="89"/>
  <c r="K93" i="89"/>
  <c r="K92" i="89"/>
  <c r="K91" i="89"/>
  <c r="K90" i="89"/>
  <c r="K89" i="89"/>
  <c r="K88" i="89"/>
  <c r="K87" i="89"/>
  <c r="K86" i="89"/>
  <c r="K85" i="89"/>
  <c r="K84" i="89"/>
  <c r="K83" i="89"/>
  <c r="K82" i="89"/>
  <c r="K81" i="89"/>
  <c r="K80" i="89"/>
  <c r="K79" i="89"/>
  <c r="K78" i="89"/>
  <c r="K77" i="89"/>
  <c r="K76" i="89"/>
  <c r="K75" i="89"/>
  <c r="K74" i="89"/>
  <c r="K73" i="89"/>
  <c r="K72" i="89"/>
  <c r="K71" i="89"/>
  <c r="K70" i="89"/>
  <c r="K69" i="89"/>
  <c r="K68" i="89"/>
  <c r="K67" i="89"/>
  <c r="K66" i="89"/>
  <c r="K65" i="89"/>
  <c r="K64" i="89"/>
  <c r="K63" i="89"/>
  <c r="K62" i="89"/>
  <c r="K61" i="89"/>
  <c r="K60" i="89"/>
  <c r="K59" i="89"/>
  <c r="K58" i="89"/>
  <c r="K57" i="89"/>
  <c r="K56" i="89"/>
  <c r="K55" i="89"/>
  <c r="K54" i="89"/>
  <c r="K53" i="89"/>
  <c r="K52" i="89"/>
  <c r="K51" i="89"/>
  <c r="K50" i="89"/>
  <c r="K49" i="89"/>
  <c r="K48" i="89"/>
  <c r="K47" i="89"/>
  <c r="K46" i="89"/>
  <c r="K45" i="89"/>
  <c r="K44" i="89"/>
  <c r="K43" i="89"/>
  <c r="K42" i="89"/>
  <c r="K41" i="89"/>
  <c r="K40" i="89"/>
  <c r="K39" i="89"/>
  <c r="K38" i="89"/>
  <c r="K37" i="89"/>
  <c r="K36" i="89"/>
  <c r="K35" i="89"/>
  <c r="K34" i="89"/>
  <c r="K33" i="89"/>
  <c r="K32" i="89"/>
  <c r="K31" i="89"/>
  <c r="K30" i="89"/>
  <c r="K29" i="89"/>
  <c r="K28" i="89"/>
  <c r="K27" i="89"/>
  <c r="K26" i="89"/>
  <c r="K7" i="89"/>
  <c r="K8" i="89"/>
  <c r="K9" i="89"/>
  <c r="K10" i="89"/>
  <c r="K11" i="89"/>
  <c r="K12" i="89"/>
  <c r="K13" i="89"/>
  <c r="K14" i="89"/>
  <c r="K15" i="89"/>
  <c r="K16" i="89"/>
  <c r="K17" i="89"/>
  <c r="K18" i="89"/>
  <c r="K19" i="89"/>
  <c r="K20" i="89"/>
  <c r="K21" i="89"/>
  <c r="K22" i="89"/>
  <c r="K23" i="89"/>
  <c r="K24" i="89"/>
  <c r="K6" i="89"/>
  <c r="L153" i="89"/>
  <c r="L25" i="89"/>
  <c r="L4" i="82"/>
  <c r="L8" i="1"/>
  <c r="L5" i="89" l="1"/>
  <c r="K44" i="1"/>
  <c r="K7" i="1" s="1"/>
  <c r="K5" i="89"/>
  <c r="F19" i="92"/>
  <c r="F20" i="92" s="1"/>
  <c r="F13" i="92"/>
  <c r="F12" i="92"/>
  <c r="F6" i="92"/>
  <c r="F5" i="92"/>
  <c r="F4" i="92"/>
  <c r="F7" i="92" l="1"/>
  <c r="F8" i="92" s="1"/>
  <c r="F9" i="92" s="1"/>
  <c r="F14" i="92"/>
  <c r="F15" i="92" s="1"/>
  <c r="F16" i="92" s="1"/>
  <c r="F25" i="92" l="1"/>
  <c r="J48" i="1" l="1"/>
  <c r="C933" i="90"/>
  <c r="B933" i="90"/>
  <c r="J5" i="89"/>
  <c r="I5" i="89"/>
  <c r="B16" i="1" s="1"/>
  <c r="H16" i="1" s="1"/>
  <c r="H5" i="89"/>
  <c r="G5" i="89"/>
  <c r="F5" i="89"/>
  <c r="E5" i="89"/>
  <c r="F6" i="88"/>
  <c r="I27" i="86"/>
  <c r="H27" i="86"/>
  <c r="I26" i="86"/>
  <c r="H26" i="86"/>
  <c r="I25" i="86"/>
  <c r="H25" i="86"/>
  <c r="I24" i="86"/>
  <c r="H24" i="86"/>
  <c r="I23" i="86"/>
  <c r="H23" i="86"/>
  <c r="I22" i="86"/>
  <c r="H22" i="86"/>
  <c r="I21" i="86"/>
  <c r="H21" i="86"/>
  <c r="I20" i="86"/>
  <c r="H20" i="86"/>
  <c r="I19" i="86"/>
  <c r="H19" i="86"/>
  <c r="I18" i="86"/>
  <c r="H18" i="86"/>
  <c r="I17" i="86"/>
  <c r="H17" i="86"/>
  <c r="I16" i="86"/>
  <c r="H16" i="86"/>
  <c r="I15" i="86"/>
  <c r="H15" i="86"/>
  <c r="I14" i="86"/>
  <c r="H14" i="86"/>
  <c r="I13" i="86"/>
  <c r="H13" i="86"/>
  <c r="I12" i="86"/>
  <c r="H12" i="86"/>
  <c r="I11" i="86"/>
  <c r="H11" i="86"/>
  <c r="I10" i="86"/>
  <c r="H10" i="86"/>
  <c r="I9" i="86"/>
  <c r="H9" i="86"/>
  <c r="I8" i="86"/>
  <c r="H8" i="86"/>
  <c r="I7" i="86"/>
  <c r="H7" i="86"/>
  <c r="I6" i="86"/>
  <c r="H6" i="86"/>
  <c r="I5" i="86"/>
  <c r="H5" i="86"/>
  <c r="G4" i="86"/>
  <c r="F4" i="86"/>
  <c r="E4" i="86"/>
  <c r="D4" i="86"/>
  <c r="J2075" i="82"/>
  <c r="I2075" i="82"/>
  <c r="K2075" i="82" s="1"/>
  <c r="J2074" i="82"/>
  <c r="I2074" i="82"/>
  <c r="K2074" i="82" s="1"/>
  <c r="J2073" i="82"/>
  <c r="I2073" i="82"/>
  <c r="K2073" i="82" s="1"/>
  <c r="J2072" i="82"/>
  <c r="I2072" i="82"/>
  <c r="K2072" i="82" s="1"/>
  <c r="J2071" i="82"/>
  <c r="I2071" i="82"/>
  <c r="K2071" i="82" s="1"/>
  <c r="J2070" i="82"/>
  <c r="I2070" i="82"/>
  <c r="K2070" i="82" s="1"/>
  <c r="J2069" i="82"/>
  <c r="I2069" i="82"/>
  <c r="K2069" i="82" s="1"/>
  <c r="J2068" i="82"/>
  <c r="I2068" i="82"/>
  <c r="K2068" i="82" s="1"/>
  <c r="J2067" i="82"/>
  <c r="I2067" i="82"/>
  <c r="K2067" i="82" s="1"/>
  <c r="J2066" i="82"/>
  <c r="I2066" i="82"/>
  <c r="K2066" i="82" s="1"/>
  <c r="J2065" i="82"/>
  <c r="I2065" i="82"/>
  <c r="K2065" i="82" s="1"/>
  <c r="J2064" i="82"/>
  <c r="I2064" i="82"/>
  <c r="K2064" i="82" s="1"/>
  <c r="J2063" i="82"/>
  <c r="I2063" i="82"/>
  <c r="K2063" i="82" s="1"/>
  <c r="J2062" i="82"/>
  <c r="I2062" i="82"/>
  <c r="K2062" i="82" s="1"/>
  <c r="J2061" i="82"/>
  <c r="I2061" i="82"/>
  <c r="K2061" i="82" s="1"/>
  <c r="J2060" i="82"/>
  <c r="I2060" i="82"/>
  <c r="K2060" i="82" s="1"/>
  <c r="J2059" i="82"/>
  <c r="I2059" i="82"/>
  <c r="K2059" i="82" s="1"/>
  <c r="J2058" i="82"/>
  <c r="I2058" i="82"/>
  <c r="K2058" i="82" s="1"/>
  <c r="J2057" i="82"/>
  <c r="I2057" i="82"/>
  <c r="K2057" i="82" s="1"/>
  <c r="J2056" i="82"/>
  <c r="I2056" i="82"/>
  <c r="K2056" i="82" s="1"/>
  <c r="J2055" i="82"/>
  <c r="I2055" i="82"/>
  <c r="K2055" i="82" s="1"/>
  <c r="J2054" i="82"/>
  <c r="I2054" i="82"/>
  <c r="K2054" i="82" s="1"/>
  <c r="J2053" i="82"/>
  <c r="I2053" i="82"/>
  <c r="K2053" i="82" s="1"/>
  <c r="J2052" i="82"/>
  <c r="I2052" i="82"/>
  <c r="K2052" i="82" s="1"/>
  <c r="J2051" i="82"/>
  <c r="I2051" i="82"/>
  <c r="K2051" i="82" s="1"/>
  <c r="J2050" i="82"/>
  <c r="I2050" i="82"/>
  <c r="K2050" i="82" s="1"/>
  <c r="J2049" i="82"/>
  <c r="I2049" i="82"/>
  <c r="K2049" i="82" s="1"/>
  <c r="J2048" i="82"/>
  <c r="I2048" i="82"/>
  <c r="K2048" i="82" s="1"/>
  <c r="J2047" i="82"/>
  <c r="I2047" i="82"/>
  <c r="K2047" i="82" s="1"/>
  <c r="J2046" i="82"/>
  <c r="I2046" i="82"/>
  <c r="K2046" i="82" s="1"/>
  <c r="J2045" i="82"/>
  <c r="I2045" i="82"/>
  <c r="K2045" i="82" s="1"/>
  <c r="J2044" i="82"/>
  <c r="I2044" i="82"/>
  <c r="K2044" i="82" s="1"/>
  <c r="J2043" i="82"/>
  <c r="I2043" i="82"/>
  <c r="K2043" i="82" s="1"/>
  <c r="J2042" i="82"/>
  <c r="I2042" i="82"/>
  <c r="K2042" i="82" s="1"/>
  <c r="J2041" i="82"/>
  <c r="I2041" i="82"/>
  <c r="K2041" i="82" s="1"/>
  <c r="J2040" i="82"/>
  <c r="I2040" i="82"/>
  <c r="K2040" i="82" s="1"/>
  <c r="J2039" i="82"/>
  <c r="I2039" i="82"/>
  <c r="K2039" i="82" s="1"/>
  <c r="J2038" i="82"/>
  <c r="I2038" i="82"/>
  <c r="K2038" i="82" s="1"/>
  <c r="J2037" i="82"/>
  <c r="I2037" i="82"/>
  <c r="K2037" i="82" s="1"/>
  <c r="J2036" i="82"/>
  <c r="I2036" i="82"/>
  <c r="K2036" i="82" s="1"/>
  <c r="J2035" i="82"/>
  <c r="I2035" i="82"/>
  <c r="K2035" i="82" s="1"/>
  <c r="J2034" i="82"/>
  <c r="I2034" i="82"/>
  <c r="K2034" i="82" s="1"/>
  <c r="J2033" i="82"/>
  <c r="I2033" i="82"/>
  <c r="K2033" i="82" s="1"/>
  <c r="J2032" i="82"/>
  <c r="I2032" i="82"/>
  <c r="K2032" i="82" s="1"/>
  <c r="J2031" i="82"/>
  <c r="I2031" i="82"/>
  <c r="K2031" i="82" s="1"/>
  <c r="J2030" i="82"/>
  <c r="I2030" i="82"/>
  <c r="K2030" i="82" s="1"/>
  <c r="J2029" i="82"/>
  <c r="I2029" i="82"/>
  <c r="K2029" i="82" s="1"/>
  <c r="J2028" i="82"/>
  <c r="I2028" i="82"/>
  <c r="K2028" i="82" s="1"/>
  <c r="J2027" i="82"/>
  <c r="I2027" i="82"/>
  <c r="K2027" i="82" s="1"/>
  <c r="J2026" i="82"/>
  <c r="I2026" i="82"/>
  <c r="K2026" i="82" s="1"/>
  <c r="J2025" i="82"/>
  <c r="I2025" i="82"/>
  <c r="K2025" i="82" s="1"/>
  <c r="J2024" i="82"/>
  <c r="I2024" i="82"/>
  <c r="K2024" i="82" s="1"/>
  <c r="J2023" i="82"/>
  <c r="I2023" i="82"/>
  <c r="K2023" i="82" s="1"/>
  <c r="J2022" i="82"/>
  <c r="I2022" i="82"/>
  <c r="K2022" i="82" s="1"/>
  <c r="J2021" i="82"/>
  <c r="I2021" i="82"/>
  <c r="K2021" i="82" s="1"/>
  <c r="J2020" i="82"/>
  <c r="I2020" i="82"/>
  <c r="K2020" i="82" s="1"/>
  <c r="J2019" i="82"/>
  <c r="I2019" i="82"/>
  <c r="K2019" i="82" s="1"/>
  <c r="J2018" i="82"/>
  <c r="I2018" i="82"/>
  <c r="K2018" i="82" s="1"/>
  <c r="J2017" i="82"/>
  <c r="I2017" i="82"/>
  <c r="K2017" i="82" s="1"/>
  <c r="J2016" i="82"/>
  <c r="I2016" i="82"/>
  <c r="K2016" i="82" s="1"/>
  <c r="J2015" i="82"/>
  <c r="I2015" i="82"/>
  <c r="K2015" i="82" s="1"/>
  <c r="J2014" i="82"/>
  <c r="I2014" i="82"/>
  <c r="K2014" i="82" s="1"/>
  <c r="J2013" i="82"/>
  <c r="I2013" i="82"/>
  <c r="K2013" i="82" s="1"/>
  <c r="J2012" i="82"/>
  <c r="I2012" i="82"/>
  <c r="K2012" i="82" s="1"/>
  <c r="J2011" i="82"/>
  <c r="I2011" i="82"/>
  <c r="K2011" i="82" s="1"/>
  <c r="J2010" i="82"/>
  <c r="I2010" i="82"/>
  <c r="K2010" i="82" s="1"/>
  <c r="J2009" i="82"/>
  <c r="I2009" i="82"/>
  <c r="K2009" i="82" s="1"/>
  <c r="J2008" i="82"/>
  <c r="I2008" i="82"/>
  <c r="K2008" i="82" s="1"/>
  <c r="J2007" i="82"/>
  <c r="I2007" i="82"/>
  <c r="J2006" i="82"/>
  <c r="I2006" i="82"/>
  <c r="J2005" i="82"/>
  <c r="I2005" i="82"/>
  <c r="J2004" i="82"/>
  <c r="I2004" i="82"/>
  <c r="J2003" i="82"/>
  <c r="I2003" i="82"/>
  <c r="J2002" i="82"/>
  <c r="I2002" i="82"/>
  <c r="J2001" i="82"/>
  <c r="I2001" i="82"/>
  <c r="J2000" i="82"/>
  <c r="I2000" i="82"/>
  <c r="J1999" i="82"/>
  <c r="I1999" i="82"/>
  <c r="J1998" i="82"/>
  <c r="I1998" i="82"/>
  <c r="J1997" i="82"/>
  <c r="I1997" i="82"/>
  <c r="J1996" i="82"/>
  <c r="I1996" i="82"/>
  <c r="J1995" i="82"/>
  <c r="I1995" i="82"/>
  <c r="J1994" i="82"/>
  <c r="I1994" i="82"/>
  <c r="J1993" i="82"/>
  <c r="I1993" i="82"/>
  <c r="J1992" i="82"/>
  <c r="I1992" i="82"/>
  <c r="J1991" i="82"/>
  <c r="I1991" i="82"/>
  <c r="J1990" i="82"/>
  <c r="I1990" i="82"/>
  <c r="K1990" i="82" s="1"/>
  <c r="J1989" i="82"/>
  <c r="I1989" i="82"/>
  <c r="K1989" i="82" s="1"/>
  <c r="J1988" i="82"/>
  <c r="I1988" i="82"/>
  <c r="K1988" i="82" s="1"/>
  <c r="J1987" i="82"/>
  <c r="I1987" i="82"/>
  <c r="K1987" i="82" s="1"/>
  <c r="J1986" i="82"/>
  <c r="I1986" i="82"/>
  <c r="K1986" i="82" s="1"/>
  <c r="J1985" i="82"/>
  <c r="I1985" i="82"/>
  <c r="K1985" i="82" s="1"/>
  <c r="J1984" i="82"/>
  <c r="I1984" i="82"/>
  <c r="K1984" i="82" s="1"/>
  <c r="J1983" i="82"/>
  <c r="I1983" i="82"/>
  <c r="K1983" i="82" s="1"/>
  <c r="J1982" i="82"/>
  <c r="I1982" i="82"/>
  <c r="K1982" i="82" s="1"/>
  <c r="J1981" i="82"/>
  <c r="I1981" i="82"/>
  <c r="K1981" i="82" s="1"/>
  <c r="J1980" i="82"/>
  <c r="I1980" i="82"/>
  <c r="K1980" i="82" s="1"/>
  <c r="J1979" i="82"/>
  <c r="I1979" i="82"/>
  <c r="K1979" i="82" s="1"/>
  <c r="J1978" i="82"/>
  <c r="I1978" i="82"/>
  <c r="K1978" i="82" s="1"/>
  <c r="J1977" i="82"/>
  <c r="I1977" i="82"/>
  <c r="K1977" i="82" s="1"/>
  <c r="J1976" i="82"/>
  <c r="I1976" i="82"/>
  <c r="K1976" i="82" s="1"/>
  <c r="J1975" i="82"/>
  <c r="I1975" i="82"/>
  <c r="K1975" i="82" s="1"/>
  <c r="J1974" i="82"/>
  <c r="I1974" i="82"/>
  <c r="K1974" i="82" s="1"/>
  <c r="J1973" i="82"/>
  <c r="I1973" i="82"/>
  <c r="K1973" i="82" s="1"/>
  <c r="J1972" i="82"/>
  <c r="I1972" i="82"/>
  <c r="K1972" i="82" s="1"/>
  <c r="J1971" i="82"/>
  <c r="I1971" i="82"/>
  <c r="K1971" i="82" s="1"/>
  <c r="J1970" i="82"/>
  <c r="I1970" i="82"/>
  <c r="K1970" i="82" s="1"/>
  <c r="J1969" i="82"/>
  <c r="I1969" i="82"/>
  <c r="K1969" i="82" s="1"/>
  <c r="J1968" i="82"/>
  <c r="I1968" i="82"/>
  <c r="K1968" i="82" s="1"/>
  <c r="J1967" i="82"/>
  <c r="I1967" i="82"/>
  <c r="K1967" i="82" s="1"/>
  <c r="J1966" i="82"/>
  <c r="I1966" i="82"/>
  <c r="K1966" i="82" s="1"/>
  <c r="J1965" i="82"/>
  <c r="I1965" i="82"/>
  <c r="K1965" i="82" s="1"/>
  <c r="J1964" i="82"/>
  <c r="I1964" i="82"/>
  <c r="K1964" i="82" s="1"/>
  <c r="J1963" i="82"/>
  <c r="I1963" i="82"/>
  <c r="K1963" i="82" s="1"/>
  <c r="J1962" i="82"/>
  <c r="I1962" i="82"/>
  <c r="K1962" i="82" s="1"/>
  <c r="J1961" i="82"/>
  <c r="I1961" i="82"/>
  <c r="K1961" i="82" s="1"/>
  <c r="J1960" i="82"/>
  <c r="I1960" i="82"/>
  <c r="K1960" i="82" s="1"/>
  <c r="J1959" i="82"/>
  <c r="I1959" i="82"/>
  <c r="K1959" i="82" s="1"/>
  <c r="J1958" i="82"/>
  <c r="I1958" i="82"/>
  <c r="K1958" i="82" s="1"/>
  <c r="J1957" i="82"/>
  <c r="I1957" i="82"/>
  <c r="K1957" i="82" s="1"/>
  <c r="J1956" i="82"/>
  <c r="I1956" i="82"/>
  <c r="K1956" i="82" s="1"/>
  <c r="J1955" i="82"/>
  <c r="I1955" i="82"/>
  <c r="K1955" i="82" s="1"/>
  <c r="J1954" i="82"/>
  <c r="I1954" i="82"/>
  <c r="K1954" i="82" s="1"/>
  <c r="J1953" i="82"/>
  <c r="I1953" i="82"/>
  <c r="K1953" i="82" s="1"/>
  <c r="J1952" i="82"/>
  <c r="I1952" i="82"/>
  <c r="K1952" i="82" s="1"/>
  <c r="J1951" i="82"/>
  <c r="I1951" i="82"/>
  <c r="K1951" i="82" s="1"/>
  <c r="J1950" i="82"/>
  <c r="I1950" i="82"/>
  <c r="K1950" i="82" s="1"/>
  <c r="J1949" i="82"/>
  <c r="I1949" i="82"/>
  <c r="K1949" i="82" s="1"/>
  <c r="J1948" i="82"/>
  <c r="I1948" i="82"/>
  <c r="K1948" i="82" s="1"/>
  <c r="J1947" i="82"/>
  <c r="I1947" i="82"/>
  <c r="K1947" i="82" s="1"/>
  <c r="J1946" i="82"/>
  <c r="I1946" i="82"/>
  <c r="K1946" i="82" s="1"/>
  <c r="J1945" i="82"/>
  <c r="I1945" i="82"/>
  <c r="K1945" i="82" s="1"/>
  <c r="J1944" i="82"/>
  <c r="I1944" i="82"/>
  <c r="K1944" i="82" s="1"/>
  <c r="J1943" i="82"/>
  <c r="I1943" i="82"/>
  <c r="K1943" i="82" s="1"/>
  <c r="J1942" i="82"/>
  <c r="I1942" i="82"/>
  <c r="K1942" i="82" s="1"/>
  <c r="J1941" i="82"/>
  <c r="I1941" i="82"/>
  <c r="K1941" i="82" s="1"/>
  <c r="J1940" i="82"/>
  <c r="I1940" i="82"/>
  <c r="K1940" i="82" s="1"/>
  <c r="J1939" i="82"/>
  <c r="I1939" i="82"/>
  <c r="K1939" i="82" s="1"/>
  <c r="J1938" i="82"/>
  <c r="I1938" i="82"/>
  <c r="K1938" i="82" s="1"/>
  <c r="J1937" i="82"/>
  <c r="I1937" i="82"/>
  <c r="K1937" i="82" s="1"/>
  <c r="J1936" i="82"/>
  <c r="I1936" i="82"/>
  <c r="K1936" i="82" s="1"/>
  <c r="J1935" i="82"/>
  <c r="I1935" i="82"/>
  <c r="K1935" i="82" s="1"/>
  <c r="J1934" i="82"/>
  <c r="I1934" i="82"/>
  <c r="K1934" i="82" s="1"/>
  <c r="J1933" i="82"/>
  <c r="I1933" i="82"/>
  <c r="K1933" i="82" s="1"/>
  <c r="J1932" i="82"/>
  <c r="I1932" i="82"/>
  <c r="K1932" i="82" s="1"/>
  <c r="J1931" i="82"/>
  <c r="I1931" i="82"/>
  <c r="K1931" i="82" s="1"/>
  <c r="J1930" i="82"/>
  <c r="I1930" i="82"/>
  <c r="K1930" i="82" s="1"/>
  <c r="J1929" i="82"/>
  <c r="I1929" i="82"/>
  <c r="K1929" i="82" s="1"/>
  <c r="J1928" i="82"/>
  <c r="I1928" i="82"/>
  <c r="K1928" i="82" s="1"/>
  <c r="J1927" i="82"/>
  <c r="I1927" i="82"/>
  <c r="K1927" i="82" s="1"/>
  <c r="J1926" i="82"/>
  <c r="I1926" i="82"/>
  <c r="K1926" i="82" s="1"/>
  <c r="J1925" i="82"/>
  <c r="I1925" i="82"/>
  <c r="K1925" i="82" s="1"/>
  <c r="J1924" i="82"/>
  <c r="I1924" i="82"/>
  <c r="K1924" i="82" s="1"/>
  <c r="J1923" i="82"/>
  <c r="I1923" i="82"/>
  <c r="K1923" i="82" s="1"/>
  <c r="J1922" i="82"/>
  <c r="I1922" i="82"/>
  <c r="K1922" i="82" s="1"/>
  <c r="J1921" i="82"/>
  <c r="I1921" i="82"/>
  <c r="K1921" i="82" s="1"/>
  <c r="J1920" i="82"/>
  <c r="I1920" i="82"/>
  <c r="K1920" i="82" s="1"/>
  <c r="J1919" i="82"/>
  <c r="I1919" i="82"/>
  <c r="K1919" i="82" s="1"/>
  <c r="J1918" i="82"/>
  <c r="I1918" i="82"/>
  <c r="K1918" i="82" s="1"/>
  <c r="J1917" i="82"/>
  <c r="I1917" i="82"/>
  <c r="K1917" i="82" s="1"/>
  <c r="J1916" i="82"/>
  <c r="I1916" i="82"/>
  <c r="K1916" i="82" s="1"/>
  <c r="J1915" i="82"/>
  <c r="I1915" i="82"/>
  <c r="K1915" i="82" s="1"/>
  <c r="J1914" i="82"/>
  <c r="I1914" i="82"/>
  <c r="K1914" i="82" s="1"/>
  <c r="J1913" i="82"/>
  <c r="I1913" i="82"/>
  <c r="K1913" i="82" s="1"/>
  <c r="J1912" i="82"/>
  <c r="I1912" i="82"/>
  <c r="K1912" i="82" s="1"/>
  <c r="J1911" i="82"/>
  <c r="I1911" i="82"/>
  <c r="K1911" i="82" s="1"/>
  <c r="J1910" i="82"/>
  <c r="I1910" i="82"/>
  <c r="K1910" i="82" s="1"/>
  <c r="J1909" i="82"/>
  <c r="I1909" i="82"/>
  <c r="K1909" i="82" s="1"/>
  <c r="J1908" i="82"/>
  <c r="I1908" i="82"/>
  <c r="K1908" i="82" s="1"/>
  <c r="J1907" i="82"/>
  <c r="I1907" i="82"/>
  <c r="K1907" i="82" s="1"/>
  <c r="J1906" i="82"/>
  <c r="I1906" i="82"/>
  <c r="K1906" i="82" s="1"/>
  <c r="J1905" i="82"/>
  <c r="I1905" i="82"/>
  <c r="K1905" i="82" s="1"/>
  <c r="J1904" i="82"/>
  <c r="I1904" i="82"/>
  <c r="K1904" i="82" s="1"/>
  <c r="J1903" i="82"/>
  <c r="I1903" i="82"/>
  <c r="K1903" i="82" s="1"/>
  <c r="J1902" i="82"/>
  <c r="I1902" i="82"/>
  <c r="K1902" i="82" s="1"/>
  <c r="J1901" i="82"/>
  <c r="I1901" i="82"/>
  <c r="K1901" i="82" s="1"/>
  <c r="J1900" i="82"/>
  <c r="I1900" i="82"/>
  <c r="K1900" i="82" s="1"/>
  <c r="J1899" i="82"/>
  <c r="I1899" i="82"/>
  <c r="K1899" i="82" s="1"/>
  <c r="J1898" i="82"/>
  <c r="I1898" i="82"/>
  <c r="K1898" i="82" s="1"/>
  <c r="J1897" i="82"/>
  <c r="I1897" i="82"/>
  <c r="K1897" i="82" s="1"/>
  <c r="J1896" i="82"/>
  <c r="I1896" i="82"/>
  <c r="K1896" i="82" s="1"/>
  <c r="J1895" i="82"/>
  <c r="I1895" i="82"/>
  <c r="K1895" i="82" s="1"/>
  <c r="J1894" i="82"/>
  <c r="I1894" i="82"/>
  <c r="K1894" i="82" s="1"/>
  <c r="J1893" i="82"/>
  <c r="I1893" i="82"/>
  <c r="K1893" i="82" s="1"/>
  <c r="J1892" i="82"/>
  <c r="I1892" i="82"/>
  <c r="K1892" i="82" s="1"/>
  <c r="J1891" i="82"/>
  <c r="I1891" i="82"/>
  <c r="K1891" i="82" s="1"/>
  <c r="J1890" i="82"/>
  <c r="I1890" i="82"/>
  <c r="K1890" i="82" s="1"/>
  <c r="J1889" i="82"/>
  <c r="I1889" i="82"/>
  <c r="K1889" i="82" s="1"/>
  <c r="J1888" i="82"/>
  <c r="I1888" i="82"/>
  <c r="K1888" i="82" s="1"/>
  <c r="J1887" i="82"/>
  <c r="I1887" i="82"/>
  <c r="K1887" i="82" s="1"/>
  <c r="J1886" i="82"/>
  <c r="I1886" i="82"/>
  <c r="K1886" i="82" s="1"/>
  <c r="J1885" i="82"/>
  <c r="I1885" i="82"/>
  <c r="K1885" i="82" s="1"/>
  <c r="J1884" i="82"/>
  <c r="I1884" i="82"/>
  <c r="K1884" i="82" s="1"/>
  <c r="J1883" i="82"/>
  <c r="I1883" i="82"/>
  <c r="K1883" i="82" s="1"/>
  <c r="J1882" i="82"/>
  <c r="I1882" i="82"/>
  <c r="K1882" i="82" s="1"/>
  <c r="J1881" i="82"/>
  <c r="I1881" i="82"/>
  <c r="K1881" i="82" s="1"/>
  <c r="J1880" i="82"/>
  <c r="I1880" i="82"/>
  <c r="K1880" i="82" s="1"/>
  <c r="J1879" i="82"/>
  <c r="I1879" i="82"/>
  <c r="K1879" i="82" s="1"/>
  <c r="J1878" i="82"/>
  <c r="I1878" i="82"/>
  <c r="K1878" i="82" s="1"/>
  <c r="J1877" i="82"/>
  <c r="I1877" i="82"/>
  <c r="K1877" i="82" s="1"/>
  <c r="J1876" i="82"/>
  <c r="I1876" i="82"/>
  <c r="K1876" i="82" s="1"/>
  <c r="J1875" i="82"/>
  <c r="I1875" i="82"/>
  <c r="K1875" i="82" s="1"/>
  <c r="J1874" i="82"/>
  <c r="I1874" i="82"/>
  <c r="K1874" i="82" s="1"/>
  <c r="J1873" i="82"/>
  <c r="I1873" i="82"/>
  <c r="K1873" i="82" s="1"/>
  <c r="J1872" i="82"/>
  <c r="I1872" i="82"/>
  <c r="K1872" i="82" s="1"/>
  <c r="J1871" i="82"/>
  <c r="I1871" i="82"/>
  <c r="K1871" i="82" s="1"/>
  <c r="J1870" i="82"/>
  <c r="I1870" i="82"/>
  <c r="K1870" i="82" s="1"/>
  <c r="J1869" i="82"/>
  <c r="I1869" i="82"/>
  <c r="K1869" i="82" s="1"/>
  <c r="J1868" i="82"/>
  <c r="I1868" i="82"/>
  <c r="K1868" i="82" s="1"/>
  <c r="J1867" i="82"/>
  <c r="I1867" i="82"/>
  <c r="K1867" i="82" s="1"/>
  <c r="J1866" i="82"/>
  <c r="I1866" i="82"/>
  <c r="K1866" i="82" s="1"/>
  <c r="J1865" i="82"/>
  <c r="I1865" i="82"/>
  <c r="K1865" i="82" s="1"/>
  <c r="J1864" i="82"/>
  <c r="I1864" i="82"/>
  <c r="K1864" i="82" s="1"/>
  <c r="J1863" i="82"/>
  <c r="I1863" i="82"/>
  <c r="K1863" i="82" s="1"/>
  <c r="J1862" i="82"/>
  <c r="I1862" i="82"/>
  <c r="K1862" i="82" s="1"/>
  <c r="J1861" i="82"/>
  <c r="I1861" i="82"/>
  <c r="K1861" i="82" s="1"/>
  <c r="J1860" i="82"/>
  <c r="I1860" i="82"/>
  <c r="K1860" i="82" s="1"/>
  <c r="J1859" i="82"/>
  <c r="I1859" i="82"/>
  <c r="K1859" i="82" s="1"/>
  <c r="J1858" i="82"/>
  <c r="I1858" i="82"/>
  <c r="K1858" i="82" s="1"/>
  <c r="J1857" i="82"/>
  <c r="I1857" i="82"/>
  <c r="K1857" i="82" s="1"/>
  <c r="J1856" i="82"/>
  <c r="I1856" i="82"/>
  <c r="K1856" i="82" s="1"/>
  <c r="J1855" i="82"/>
  <c r="I1855" i="82"/>
  <c r="K1855" i="82" s="1"/>
  <c r="J1854" i="82"/>
  <c r="I1854" i="82"/>
  <c r="K1854" i="82" s="1"/>
  <c r="J1853" i="82"/>
  <c r="I1853" i="82"/>
  <c r="K1853" i="82" s="1"/>
  <c r="J1852" i="82"/>
  <c r="I1852" i="82"/>
  <c r="K1852" i="82" s="1"/>
  <c r="J1851" i="82"/>
  <c r="I1851" i="82"/>
  <c r="K1851" i="82" s="1"/>
  <c r="J1850" i="82"/>
  <c r="I1850" i="82"/>
  <c r="K1850" i="82" s="1"/>
  <c r="J1849" i="82"/>
  <c r="I1849" i="82"/>
  <c r="K1849" i="82" s="1"/>
  <c r="J1848" i="82"/>
  <c r="I1848" i="82"/>
  <c r="K1848" i="82" s="1"/>
  <c r="J1847" i="82"/>
  <c r="I1847" i="82"/>
  <c r="K1847" i="82" s="1"/>
  <c r="J1846" i="82"/>
  <c r="I1846" i="82"/>
  <c r="K1846" i="82" s="1"/>
  <c r="J1845" i="82"/>
  <c r="I1845" i="82"/>
  <c r="K1845" i="82" s="1"/>
  <c r="J1844" i="82"/>
  <c r="I1844" i="82"/>
  <c r="K1844" i="82" s="1"/>
  <c r="J1843" i="82"/>
  <c r="I1843" i="82"/>
  <c r="K1843" i="82" s="1"/>
  <c r="J1842" i="82"/>
  <c r="I1842" i="82"/>
  <c r="K1842" i="82" s="1"/>
  <c r="J1841" i="82"/>
  <c r="I1841" i="82"/>
  <c r="K1841" i="82" s="1"/>
  <c r="J1840" i="82"/>
  <c r="I1840" i="82"/>
  <c r="K1840" i="82" s="1"/>
  <c r="J1839" i="82"/>
  <c r="I1839" i="82"/>
  <c r="K1839" i="82" s="1"/>
  <c r="J1838" i="82"/>
  <c r="I1838" i="82"/>
  <c r="K1838" i="82" s="1"/>
  <c r="J1837" i="82"/>
  <c r="I1837" i="82"/>
  <c r="K1837" i="82" s="1"/>
  <c r="J1836" i="82"/>
  <c r="I1836" i="82"/>
  <c r="K1836" i="82" s="1"/>
  <c r="J1835" i="82"/>
  <c r="I1835" i="82"/>
  <c r="K1835" i="82" s="1"/>
  <c r="J1834" i="82"/>
  <c r="I1834" i="82"/>
  <c r="K1834" i="82" s="1"/>
  <c r="J1833" i="82"/>
  <c r="I1833" i="82"/>
  <c r="K1833" i="82" s="1"/>
  <c r="J1832" i="82"/>
  <c r="I1832" i="82"/>
  <c r="K1832" i="82" s="1"/>
  <c r="J1831" i="82"/>
  <c r="I1831" i="82"/>
  <c r="K1831" i="82" s="1"/>
  <c r="J1830" i="82"/>
  <c r="I1830" i="82"/>
  <c r="K1830" i="82" s="1"/>
  <c r="J1829" i="82"/>
  <c r="I1829" i="82"/>
  <c r="K1829" i="82" s="1"/>
  <c r="J1828" i="82"/>
  <c r="I1828" i="82"/>
  <c r="K1828" i="82" s="1"/>
  <c r="J1827" i="82"/>
  <c r="I1827" i="82"/>
  <c r="K1827" i="82" s="1"/>
  <c r="J1826" i="82"/>
  <c r="I1826" i="82"/>
  <c r="K1826" i="82" s="1"/>
  <c r="J1825" i="82"/>
  <c r="I1825" i="82"/>
  <c r="K1825" i="82" s="1"/>
  <c r="J1824" i="82"/>
  <c r="I1824" i="82"/>
  <c r="K1824" i="82" s="1"/>
  <c r="J1823" i="82"/>
  <c r="I1823" i="82"/>
  <c r="K1823" i="82" s="1"/>
  <c r="J1822" i="82"/>
  <c r="I1822" i="82"/>
  <c r="K1822" i="82" s="1"/>
  <c r="J1821" i="82"/>
  <c r="I1821" i="82"/>
  <c r="K1821" i="82" s="1"/>
  <c r="J1820" i="82"/>
  <c r="I1820" i="82"/>
  <c r="K1820" i="82" s="1"/>
  <c r="J1819" i="82"/>
  <c r="I1819" i="82"/>
  <c r="K1819" i="82" s="1"/>
  <c r="J1818" i="82"/>
  <c r="I1818" i="82"/>
  <c r="K1818" i="82" s="1"/>
  <c r="J1817" i="82"/>
  <c r="I1817" i="82"/>
  <c r="K1817" i="82" s="1"/>
  <c r="J1816" i="82"/>
  <c r="I1816" i="82"/>
  <c r="K1816" i="82" s="1"/>
  <c r="J1815" i="82"/>
  <c r="I1815" i="82"/>
  <c r="K1815" i="82" s="1"/>
  <c r="J1814" i="82"/>
  <c r="I1814" i="82"/>
  <c r="K1814" i="82" s="1"/>
  <c r="J1813" i="82"/>
  <c r="I1813" i="82"/>
  <c r="K1813" i="82" s="1"/>
  <c r="J1812" i="82"/>
  <c r="I1812" i="82"/>
  <c r="K1812" i="82" s="1"/>
  <c r="J1811" i="82"/>
  <c r="I1811" i="82"/>
  <c r="K1811" i="82" s="1"/>
  <c r="J1810" i="82"/>
  <c r="I1810" i="82"/>
  <c r="K1810" i="82" s="1"/>
  <c r="J1809" i="82"/>
  <c r="I1809" i="82"/>
  <c r="K1809" i="82" s="1"/>
  <c r="J1808" i="82"/>
  <c r="I1808" i="82"/>
  <c r="K1808" i="82" s="1"/>
  <c r="J1807" i="82"/>
  <c r="I1807" i="82"/>
  <c r="K1807" i="82" s="1"/>
  <c r="J1806" i="82"/>
  <c r="I1806" i="82"/>
  <c r="K1806" i="82" s="1"/>
  <c r="J1805" i="82"/>
  <c r="I1805" i="82"/>
  <c r="K1805" i="82" s="1"/>
  <c r="J1804" i="82"/>
  <c r="I1804" i="82"/>
  <c r="K1804" i="82" s="1"/>
  <c r="J1803" i="82"/>
  <c r="I1803" i="82"/>
  <c r="K1803" i="82" s="1"/>
  <c r="J1802" i="82"/>
  <c r="I1802" i="82"/>
  <c r="K1802" i="82" s="1"/>
  <c r="J1801" i="82"/>
  <c r="I1801" i="82"/>
  <c r="K1801" i="82" s="1"/>
  <c r="J1800" i="82"/>
  <c r="I1800" i="82"/>
  <c r="K1800" i="82" s="1"/>
  <c r="J1799" i="82"/>
  <c r="I1799" i="82"/>
  <c r="K1799" i="82" s="1"/>
  <c r="J1798" i="82"/>
  <c r="I1798" i="82"/>
  <c r="K1798" i="82" s="1"/>
  <c r="J1797" i="82"/>
  <c r="I1797" i="82"/>
  <c r="K1797" i="82" s="1"/>
  <c r="J1796" i="82"/>
  <c r="I1796" i="82"/>
  <c r="K1796" i="82" s="1"/>
  <c r="J1795" i="82"/>
  <c r="I1795" i="82"/>
  <c r="K1795" i="82" s="1"/>
  <c r="J1794" i="82"/>
  <c r="I1794" i="82"/>
  <c r="K1794" i="82" s="1"/>
  <c r="J1793" i="82"/>
  <c r="I1793" i="82"/>
  <c r="K1793" i="82" s="1"/>
  <c r="J1792" i="82"/>
  <c r="I1792" i="82"/>
  <c r="K1792" i="82" s="1"/>
  <c r="J1791" i="82"/>
  <c r="I1791" i="82"/>
  <c r="K1791" i="82" s="1"/>
  <c r="J1790" i="82"/>
  <c r="I1790" i="82"/>
  <c r="K1790" i="82" s="1"/>
  <c r="J1789" i="82"/>
  <c r="I1789" i="82"/>
  <c r="K1789" i="82" s="1"/>
  <c r="J1788" i="82"/>
  <c r="I1788" i="82"/>
  <c r="K1788" i="82" s="1"/>
  <c r="J1787" i="82"/>
  <c r="I1787" i="82"/>
  <c r="K1787" i="82" s="1"/>
  <c r="J1786" i="82"/>
  <c r="I1786" i="82"/>
  <c r="K1786" i="82" s="1"/>
  <c r="J1785" i="82"/>
  <c r="I1785" i="82"/>
  <c r="K1785" i="82" s="1"/>
  <c r="J1784" i="82"/>
  <c r="I1784" i="82"/>
  <c r="K1784" i="82" s="1"/>
  <c r="J1783" i="82"/>
  <c r="I1783" i="82"/>
  <c r="K1783" i="82" s="1"/>
  <c r="J1782" i="82"/>
  <c r="I1782" i="82"/>
  <c r="K1782" i="82" s="1"/>
  <c r="J1781" i="82"/>
  <c r="I1781" i="82"/>
  <c r="K1781" i="82" s="1"/>
  <c r="J1780" i="82"/>
  <c r="I1780" i="82"/>
  <c r="K1780" i="82" s="1"/>
  <c r="J1779" i="82"/>
  <c r="I1779" i="82"/>
  <c r="K1779" i="82" s="1"/>
  <c r="J1778" i="82"/>
  <c r="I1778" i="82"/>
  <c r="K1778" i="82" s="1"/>
  <c r="J1777" i="82"/>
  <c r="I1777" i="82"/>
  <c r="K1777" i="82" s="1"/>
  <c r="J1776" i="82"/>
  <c r="I1776" i="82"/>
  <c r="K1776" i="82" s="1"/>
  <c r="J1775" i="82"/>
  <c r="I1775" i="82"/>
  <c r="K1775" i="82" s="1"/>
  <c r="J1774" i="82"/>
  <c r="I1774" i="82"/>
  <c r="K1774" i="82" s="1"/>
  <c r="J1773" i="82"/>
  <c r="I1773" i="82"/>
  <c r="K1773" i="82" s="1"/>
  <c r="J1772" i="82"/>
  <c r="I1772" i="82"/>
  <c r="K1772" i="82" s="1"/>
  <c r="J1771" i="82"/>
  <c r="I1771" i="82"/>
  <c r="K1771" i="82" s="1"/>
  <c r="J1770" i="82"/>
  <c r="I1770" i="82"/>
  <c r="K1770" i="82" s="1"/>
  <c r="J1769" i="82"/>
  <c r="I1769" i="82"/>
  <c r="K1769" i="82" s="1"/>
  <c r="J1768" i="82"/>
  <c r="I1768" i="82"/>
  <c r="K1768" i="82" s="1"/>
  <c r="J1767" i="82"/>
  <c r="I1767" i="82"/>
  <c r="K1767" i="82" s="1"/>
  <c r="J1766" i="82"/>
  <c r="I1766" i="82"/>
  <c r="K1766" i="82" s="1"/>
  <c r="J1765" i="82"/>
  <c r="I1765" i="82"/>
  <c r="K1765" i="82" s="1"/>
  <c r="J1764" i="82"/>
  <c r="I1764" i="82"/>
  <c r="K1764" i="82" s="1"/>
  <c r="J1763" i="82"/>
  <c r="I1763" i="82"/>
  <c r="K1763" i="82" s="1"/>
  <c r="J1762" i="82"/>
  <c r="I1762" i="82"/>
  <c r="K1762" i="82" s="1"/>
  <c r="J1761" i="82"/>
  <c r="I1761" i="82"/>
  <c r="K1761" i="82" s="1"/>
  <c r="J1760" i="82"/>
  <c r="I1760" i="82"/>
  <c r="K1760" i="82" s="1"/>
  <c r="J1759" i="82"/>
  <c r="I1759" i="82"/>
  <c r="K1759" i="82" s="1"/>
  <c r="J1758" i="82"/>
  <c r="I1758" i="82"/>
  <c r="K1758" i="82" s="1"/>
  <c r="J1757" i="82"/>
  <c r="I1757" i="82"/>
  <c r="K1757" i="82" s="1"/>
  <c r="J1756" i="82"/>
  <c r="I1756" i="82"/>
  <c r="K1756" i="82" s="1"/>
  <c r="J1755" i="82"/>
  <c r="I1755" i="82"/>
  <c r="K1755" i="82" s="1"/>
  <c r="J1754" i="82"/>
  <c r="I1754" i="82"/>
  <c r="K1754" i="82" s="1"/>
  <c r="J1753" i="82"/>
  <c r="I1753" i="82"/>
  <c r="K1753" i="82" s="1"/>
  <c r="J1752" i="82"/>
  <c r="I1752" i="82"/>
  <c r="K1752" i="82" s="1"/>
  <c r="J1751" i="82"/>
  <c r="I1751" i="82"/>
  <c r="K1751" i="82" s="1"/>
  <c r="J1750" i="82"/>
  <c r="I1750" i="82"/>
  <c r="K1750" i="82" s="1"/>
  <c r="J1749" i="82"/>
  <c r="I1749" i="82"/>
  <c r="K1749" i="82" s="1"/>
  <c r="J1748" i="82"/>
  <c r="I1748" i="82"/>
  <c r="K1748" i="82" s="1"/>
  <c r="J1747" i="82"/>
  <c r="I1747" i="82"/>
  <c r="K1747" i="82" s="1"/>
  <c r="J1746" i="82"/>
  <c r="I1746" i="82"/>
  <c r="K1746" i="82" s="1"/>
  <c r="J1745" i="82"/>
  <c r="I1745" i="82"/>
  <c r="K1745" i="82" s="1"/>
  <c r="J1744" i="82"/>
  <c r="I1744" i="82"/>
  <c r="K1744" i="82" s="1"/>
  <c r="J1743" i="82"/>
  <c r="I1743" i="82"/>
  <c r="K1743" i="82" s="1"/>
  <c r="J1742" i="82"/>
  <c r="I1742" i="82"/>
  <c r="K1742" i="82" s="1"/>
  <c r="J1741" i="82"/>
  <c r="I1741" i="82"/>
  <c r="K1741" i="82" s="1"/>
  <c r="J1740" i="82"/>
  <c r="I1740" i="82"/>
  <c r="K1740" i="82" s="1"/>
  <c r="J1739" i="82"/>
  <c r="I1739" i="82"/>
  <c r="K1739" i="82" s="1"/>
  <c r="J1738" i="82"/>
  <c r="I1738" i="82"/>
  <c r="K1738" i="82" s="1"/>
  <c r="J1737" i="82"/>
  <c r="I1737" i="82"/>
  <c r="K1737" i="82" s="1"/>
  <c r="J1736" i="82"/>
  <c r="I1736" i="82"/>
  <c r="K1736" i="82" s="1"/>
  <c r="J1735" i="82"/>
  <c r="I1735" i="82"/>
  <c r="K1735" i="82" s="1"/>
  <c r="J1734" i="82"/>
  <c r="I1734" i="82"/>
  <c r="K1734" i="82" s="1"/>
  <c r="J1733" i="82"/>
  <c r="I1733" i="82"/>
  <c r="K1733" i="82" s="1"/>
  <c r="J1732" i="82"/>
  <c r="I1732" i="82"/>
  <c r="K1732" i="82" s="1"/>
  <c r="J1731" i="82"/>
  <c r="I1731" i="82"/>
  <c r="K1731" i="82" s="1"/>
  <c r="J1730" i="82"/>
  <c r="I1730" i="82"/>
  <c r="K1730" i="82" s="1"/>
  <c r="J1729" i="82"/>
  <c r="I1729" i="82"/>
  <c r="K1729" i="82" s="1"/>
  <c r="J1728" i="82"/>
  <c r="I1728" i="82"/>
  <c r="K1728" i="82" s="1"/>
  <c r="J1727" i="82"/>
  <c r="I1727" i="82"/>
  <c r="K1727" i="82" s="1"/>
  <c r="J1726" i="82"/>
  <c r="I1726" i="82"/>
  <c r="K1726" i="82" s="1"/>
  <c r="J1725" i="82"/>
  <c r="I1725" i="82"/>
  <c r="K1725" i="82" s="1"/>
  <c r="J1724" i="82"/>
  <c r="I1724" i="82"/>
  <c r="K1724" i="82" s="1"/>
  <c r="J1723" i="82"/>
  <c r="I1723" i="82"/>
  <c r="K1723" i="82" s="1"/>
  <c r="J1722" i="82"/>
  <c r="I1722" i="82"/>
  <c r="K1722" i="82" s="1"/>
  <c r="J1721" i="82"/>
  <c r="I1721" i="82"/>
  <c r="K1721" i="82" s="1"/>
  <c r="J1720" i="82"/>
  <c r="I1720" i="82"/>
  <c r="K1720" i="82" s="1"/>
  <c r="J1719" i="82"/>
  <c r="I1719" i="82"/>
  <c r="K1719" i="82" s="1"/>
  <c r="J1718" i="82"/>
  <c r="I1718" i="82"/>
  <c r="K1718" i="82" s="1"/>
  <c r="J1717" i="82"/>
  <c r="I1717" i="82"/>
  <c r="K1717" i="82" s="1"/>
  <c r="J1716" i="82"/>
  <c r="I1716" i="82"/>
  <c r="K1716" i="82" s="1"/>
  <c r="J1715" i="82"/>
  <c r="I1715" i="82"/>
  <c r="K1715" i="82" s="1"/>
  <c r="J1714" i="82"/>
  <c r="I1714" i="82"/>
  <c r="K1714" i="82" s="1"/>
  <c r="J1713" i="82"/>
  <c r="I1713" i="82"/>
  <c r="K1713" i="82" s="1"/>
  <c r="J1712" i="82"/>
  <c r="I1712" i="82"/>
  <c r="K1712" i="82" s="1"/>
  <c r="J1711" i="82"/>
  <c r="I1711" i="82"/>
  <c r="K1711" i="82" s="1"/>
  <c r="J1710" i="82"/>
  <c r="I1710" i="82"/>
  <c r="K1710" i="82" s="1"/>
  <c r="J1709" i="82"/>
  <c r="I1709" i="82"/>
  <c r="K1709" i="82" s="1"/>
  <c r="J1708" i="82"/>
  <c r="I1708" i="82"/>
  <c r="K1708" i="82" s="1"/>
  <c r="J1707" i="82"/>
  <c r="I1707" i="82"/>
  <c r="K1707" i="82" s="1"/>
  <c r="J1706" i="82"/>
  <c r="I1706" i="82"/>
  <c r="K1706" i="82" s="1"/>
  <c r="J1705" i="82"/>
  <c r="I1705" i="82"/>
  <c r="K1705" i="82" s="1"/>
  <c r="J1704" i="82"/>
  <c r="I1704" i="82"/>
  <c r="K1704" i="82" s="1"/>
  <c r="J1703" i="82"/>
  <c r="I1703" i="82"/>
  <c r="K1703" i="82" s="1"/>
  <c r="J1702" i="82"/>
  <c r="I1702" i="82"/>
  <c r="K1702" i="82" s="1"/>
  <c r="J1701" i="82"/>
  <c r="I1701" i="82"/>
  <c r="K1701" i="82" s="1"/>
  <c r="J1700" i="82"/>
  <c r="I1700" i="82"/>
  <c r="K1700" i="82" s="1"/>
  <c r="J1699" i="82"/>
  <c r="I1699" i="82"/>
  <c r="K1699" i="82" s="1"/>
  <c r="J1698" i="82"/>
  <c r="I1698" i="82"/>
  <c r="K1698" i="82" s="1"/>
  <c r="J1697" i="82"/>
  <c r="I1697" i="82"/>
  <c r="K1697" i="82" s="1"/>
  <c r="J1696" i="82"/>
  <c r="I1696" i="82"/>
  <c r="K1696" i="82" s="1"/>
  <c r="J1695" i="82"/>
  <c r="I1695" i="82"/>
  <c r="K1695" i="82" s="1"/>
  <c r="J1694" i="82"/>
  <c r="I1694" i="82"/>
  <c r="K1694" i="82" s="1"/>
  <c r="J1693" i="82"/>
  <c r="I1693" i="82"/>
  <c r="K1693" i="82" s="1"/>
  <c r="J1692" i="82"/>
  <c r="I1692" i="82"/>
  <c r="K1692" i="82" s="1"/>
  <c r="J1691" i="82"/>
  <c r="I1691" i="82"/>
  <c r="K1691" i="82" s="1"/>
  <c r="J1690" i="82"/>
  <c r="I1690" i="82"/>
  <c r="K1690" i="82" s="1"/>
  <c r="J1689" i="82"/>
  <c r="I1689" i="82"/>
  <c r="K1689" i="82" s="1"/>
  <c r="J1688" i="82"/>
  <c r="I1688" i="82"/>
  <c r="K1688" i="82" s="1"/>
  <c r="J1687" i="82"/>
  <c r="I1687" i="82"/>
  <c r="K1687" i="82" s="1"/>
  <c r="J1686" i="82"/>
  <c r="I1686" i="82"/>
  <c r="K1686" i="82" s="1"/>
  <c r="J1685" i="82"/>
  <c r="I1685" i="82"/>
  <c r="K1685" i="82" s="1"/>
  <c r="J1684" i="82"/>
  <c r="I1684" i="82"/>
  <c r="K1684" i="82" s="1"/>
  <c r="J1683" i="82"/>
  <c r="I1683" i="82"/>
  <c r="K1683" i="82" s="1"/>
  <c r="J1682" i="82"/>
  <c r="I1682" i="82"/>
  <c r="K1682" i="82" s="1"/>
  <c r="J1681" i="82"/>
  <c r="I1681" i="82"/>
  <c r="K1681" i="82" s="1"/>
  <c r="J1680" i="82"/>
  <c r="I1680" i="82"/>
  <c r="K1680" i="82" s="1"/>
  <c r="J1679" i="82"/>
  <c r="I1679" i="82"/>
  <c r="K1679" i="82" s="1"/>
  <c r="J1678" i="82"/>
  <c r="I1678" i="82"/>
  <c r="K1678" i="82" s="1"/>
  <c r="J1677" i="82"/>
  <c r="I1677" i="82"/>
  <c r="K1677" i="82" s="1"/>
  <c r="J1676" i="82"/>
  <c r="I1676" i="82"/>
  <c r="K1676" i="82" s="1"/>
  <c r="J1675" i="82"/>
  <c r="I1675" i="82"/>
  <c r="K1675" i="82" s="1"/>
  <c r="J1674" i="82"/>
  <c r="I1674" i="82"/>
  <c r="K1674" i="82" s="1"/>
  <c r="J1673" i="82"/>
  <c r="I1673" i="82"/>
  <c r="K1673" i="82" s="1"/>
  <c r="J1672" i="82"/>
  <c r="I1672" i="82"/>
  <c r="K1672" i="82" s="1"/>
  <c r="J1671" i="82"/>
  <c r="I1671" i="82"/>
  <c r="K1671" i="82" s="1"/>
  <c r="J1670" i="82"/>
  <c r="I1670" i="82"/>
  <c r="K1670" i="82" s="1"/>
  <c r="J1669" i="82"/>
  <c r="I1669" i="82"/>
  <c r="K1669" i="82" s="1"/>
  <c r="J1668" i="82"/>
  <c r="I1668" i="82"/>
  <c r="K1668" i="82" s="1"/>
  <c r="J1667" i="82"/>
  <c r="I1667" i="82"/>
  <c r="K1667" i="82" s="1"/>
  <c r="J1666" i="82"/>
  <c r="I1666" i="82"/>
  <c r="K1666" i="82" s="1"/>
  <c r="J1665" i="82"/>
  <c r="I1665" i="82"/>
  <c r="K1665" i="82" s="1"/>
  <c r="J1664" i="82"/>
  <c r="I1664" i="82"/>
  <c r="K1664" i="82" s="1"/>
  <c r="J1663" i="82"/>
  <c r="I1663" i="82"/>
  <c r="K1663" i="82" s="1"/>
  <c r="J1662" i="82"/>
  <c r="I1662" i="82"/>
  <c r="K1662" i="82" s="1"/>
  <c r="J1661" i="82"/>
  <c r="I1661" i="82"/>
  <c r="K1661" i="82" s="1"/>
  <c r="J1660" i="82"/>
  <c r="I1660" i="82"/>
  <c r="K1660" i="82" s="1"/>
  <c r="J1659" i="82"/>
  <c r="I1659" i="82"/>
  <c r="K1659" i="82" s="1"/>
  <c r="J1658" i="82"/>
  <c r="I1658" i="82"/>
  <c r="K1658" i="82" s="1"/>
  <c r="J1657" i="82"/>
  <c r="I1657" i="82"/>
  <c r="K1657" i="82" s="1"/>
  <c r="J1656" i="82"/>
  <c r="I1656" i="82"/>
  <c r="K1656" i="82" s="1"/>
  <c r="J1655" i="82"/>
  <c r="I1655" i="82"/>
  <c r="K1655" i="82" s="1"/>
  <c r="J1654" i="82"/>
  <c r="I1654" i="82"/>
  <c r="K1654" i="82" s="1"/>
  <c r="J1653" i="82"/>
  <c r="I1653" i="82"/>
  <c r="K1653" i="82" s="1"/>
  <c r="J1652" i="82"/>
  <c r="I1652" i="82"/>
  <c r="K1652" i="82" s="1"/>
  <c r="J1651" i="82"/>
  <c r="I1651" i="82"/>
  <c r="K1651" i="82" s="1"/>
  <c r="J1650" i="82"/>
  <c r="I1650" i="82"/>
  <c r="K1650" i="82" s="1"/>
  <c r="J1649" i="82"/>
  <c r="I1649" i="82"/>
  <c r="K1649" i="82" s="1"/>
  <c r="J1648" i="82"/>
  <c r="I1648" i="82"/>
  <c r="K1648" i="82" s="1"/>
  <c r="J1647" i="82"/>
  <c r="I1647" i="82"/>
  <c r="K1647" i="82" s="1"/>
  <c r="J1646" i="82"/>
  <c r="I1646" i="82"/>
  <c r="K1646" i="82" s="1"/>
  <c r="J1645" i="82"/>
  <c r="I1645" i="82"/>
  <c r="K1645" i="82" s="1"/>
  <c r="J1644" i="82"/>
  <c r="I1644" i="82"/>
  <c r="K1644" i="82" s="1"/>
  <c r="J1643" i="82"/>
  <c r="I1643" i="82"/>
  <c r="K1643" i="82" s="1"/>
  <c r="J1642" i="82"/>
  <c r="I1642" i="82"/>
  <c r="K1642" i="82" s="1"/>
  <c r="J1641" i="82"/>
  <c r="I1641" i="82"/>
  <c r="K1641" i="82" s="1"/>
  <c r="J1640" i="82"/>
  <c r="I1640" i="82"/>
  <c r="K1640" i="82" s="1"/>
  <c r="J1639" i="82"/>
  <c r="I1639" i="82"/>
  <c r="K1639" i="82" s="1"/>
  <c r="J1638" i="82"/>
  <c r="I1638" i="82"/>
  <c r="K1638" i="82" s="1"/>
  <c r="J1637" i="82"/>
  <c r="I1637" i="82"/>
  <c r="K1637" i="82" s="1"/>
  <c r="J1636" i="82"/>
  <c r="I1636" i="82"/>
  <c r="K1636" i="82" s="1"/>
  <c r="J1635" i="82"/>
  <c r="I1635" i="82"/>
  <c r="K1635" i="82" s="1"/>
  <c r="J1634" i="82"/>
  <c r="I1634" i="82"/>
  <c r="K1634" i="82" s="1"/>
  <c r="J1633" i="82"/>
  <c r="I1633" i="82"/>
  <c r="K1633" i="82" s="1"/>
  <c r="J1632" i="82"/>
  <c r="I1632" i="82"/>
  <c r="K1632" i="82" s="1"/>
  <c r="J1631" i="82"/>
  <c r="I1631" i="82"/>
  <c r="K1631" i="82" s="1"/>
  <c r="J1630" i="82"/>
  <c r="I1630" i="82"/>
  <c r="K1630" i="82" s="1"/>
  <c r="J1629" i="82"/>
  <c r="I1629" i="82"/>
  <c r="K1629" i="82" s="1"/>
  <c r="J1628" i="82"/>
  <c r="I1628" i="82"/>
  <c r="K1628" i="82" s="1"/>
  <c r="J1627" i="82"/>
  <c r="I1627" i="82"/>
  <c r="K1627" i="82" s="1"/>
  <c r="J1626" i="82"/>
  <c r="I1626" i="82"/>
  <c r="K1626" i="82" s="1"/>
  <c r="J1625" i="82"/>
  <c r="I1625" i="82"/>
  <c r="K1625" i="82" s="1"/>
  <c r="J1624" i="82"/>
  <c r="I1624" i="82"/>
  <c r="K1624" i="82" s="1"/>
  <c r="J1623" i="82"/>
  <c r="I1623" i="82"/>
  <c r="K1623" i="82" s="1"/>
  <c r="J1622" i="82"/>
  <c r="I1622" i="82"/>
  <c r="K1622" i="82" s="1"/>
  <c r="J1621" i="82"/>
  <c r="I1621" i="82"/>
  <c r="K1621" i="82" s="1"/>
  <c r="J1620" i="82"/>
  <c r="I1620" i="82"/>
  <c r="K1620" i="82" s="1"/>
  <c r="J1619" i="82"/>
  <c r="I1619" i="82"/>
  <c r="K1619" i="82" s="1"/>
  <c r="J1618" i="82"/>
  <c r="I1618" i="82"/>
  <c r="K1618" i="82" s="1"/>
  <c r="J1617" i="82"/>
  <c r="I1617" i="82"/>
  <c r="K1617" i="82" s="1"/>
  <c r="J1616" i="82"/>
  <c r="I1616" i="82"/>
  <c r="K1616" i="82" s="1"/>
  <c r="J1615" i="82"/>
  <c r="I1615" i="82"/>
  <c r="K1615" i="82" s="1"/>
  <c r="J1614" i="82"/>
  <c r="I1614" i="82"/>
  <c r="K1614" i="82" s="1"/>
  <c r="J1613" i="82"/>
  <c r="I1613" i="82"/>
  <c r="K1613" i="82" s="1"/>
  <c r="J1612" i="82"/>
  <c r="I1612" i="82"/>
  <c r="K1612" i="82" s="1"/>
  <c r="J1611" i="82"/>
  <c r="I1611" i="82"/>
  <c r="K1611" i="82" s="1"/>
  <c r="J1610" i="82"/>
  <c r="I1610" i="82"/>
  <c r="K1610" i="82" s="1"/>
  <c r="J1609" i="82"/>
  <c r="I1609" i="82"/>
  <c r="K1609" i="82" s="1"/>
  <c r="J1608" i="82"/>
  <c r="I1608" i="82"/>
  <c r="K1608" i="82" s="1"/>
  <c r="J1607" i="82"/>
  <c r="I1607" i="82"/>
  <c r="K1607" i="82" s="1"/>
  <c r="J1606" i="82"/>
  <c r="I1606" i="82"/>
  <c r="K1606" i="82" s="1"/>
  <c r="J1605" i="82"/>
  <c r="I1605" i="82"/>
  <c r="K1605" i="82" s="1"/>
  <c r="J1604" i="82"/>
  <c r="I1604" i="82"/>
  <c r="K1604" i="82" s="1"/>
  <c r="J1603" i="82"/>
  <c r="I1603" i="82"/>
  <c r="K1603" i="82" s="1"/>
  <c r="J1602" i="82"/>
  <c r="I1602" i="82"/>
  <c r="K1602" i="82" s="1"/>
  <c r="J1601" i="82"/>
  <c r="I1601" i="82"/>
  <c r="K1601" i="82" s="1"/>
  <c r="J1600" i="82"/>
  <c r="I1600" i="82"/>
  <c r="K1600" i="82" s="1"/>
  <c r="J1599" i="82"/>
  <c r="I1599" i="82"/>
  <c r="K1599" i="82" s="1"/>
  <c r="J1598" i="82"/>
  <c r="I1598" i="82"/>
  <c r="K1598" i="82" s="1"/>
  <c r="J1597" i="82"/>
  <c r="I1597" i="82"/>
  <c r="K1597" i="82" s="1"/>
  <c r="J1596" i="82"/>
  <c r="I1596" i="82"/>
  <c r="K1596" i="82" s="1"/>
  <c r="J1595" i="82"/>
  <c r="I1595" i="82"/>
  <c r="K1595" i="82" s="1"/>
  <c r="J1594" i="82"/>
  <c r="I1594" i="82"/>
  <c r="K1594" i="82" s="1"/>
  <c r="J1593" i="82"/>
  <c r="I1593" i="82"/>
  <c r="K1593" i="82" s="1"/>
  <c r="J1592" i="82"/>
  <c r="I1592" i="82"/>
  <c r="K1592" i="82" s="1"/>
  <c r="J1591" i="82"/>
  <c r="I1591" i="82"/>
  <c r="K1591" i="82" s="1"/>
  <c r="J1590" i="82"/>
  <c r="I1590" i="82"/>
  <c r="K1590" i="82" s="1"/>
  <c r="J1589" i="82"/>
  <c r="I1589" i="82"/>
  <c r="K1589" i="82" s="1"/>
  <c r="J1588" i="82"/>
  <c r="I1588" i="82"/>
  <c r="K1588" i="82" s="1"/>
  <c r="J1587" i="82"/>
  <c r="I1587" i="82"/>
  <c r="K1587" i="82" s="1"/>
  <c r="J1586" i="82"/>
  <c r="I1586" i="82"/>
  <c r="K1586" i="82" s="1"/>
  <c r="J1585" i="82"/>
  <c r="I1585" i="82"/>
  <c r="K1585" i="82" s="1"/>
  <c r="J1584" i="82"/>
  <c r="I1584" i="82"/>
  <c r="K1584" i="82" s="1"/>
  <c r="J1583" i="82"/>
  <c r="I1583" i="82"/>
  <c r="K1583" i="82" s="1"/>
  <c r="J1582" i="82"/>
  <c r="I1582" i="82"/>
  <c r="K1582" i="82" s="1"/>
  <c r="J1581" i="82"/>
  <c r="I1581" i="82"/>
  <c r="K1581" i="82" s="1"/>
  <c r="J1580" i="82"/>
  <c r="I1580" i="82"/>
  <c r="K1580" i="82" s="1"/>
  <c r="J1579" i="82"/>
  <c r="I1579" i="82"/>
  <c r="K1579" i="82" s="1"/>
  <c r="J1578" i="82"/>
  <c r="I1578" i="82"/>
  <c r="K1578" i="82" s="1"/>
  <c r="J1577" i="82"/>
  <c r="I1577" i="82"/>
  <c r="K1577" i="82" s="1"/>
  <c r="J1576" i="82"/>
  <c r="I1576" i="82"/>
  <c r="K1576" i="82" s="1"/>
  <c r="J1575" i="82"/>
  <c r="I1575" i="82"/>
  <c r="K1575" i="82" s="1"/>
  <c r="J1574" i="82"/>
  <c r="I1574" i="82"/>
  <c r="K1574" i="82" s="1"/>
  <c r="J1573" i="82"/>
  <c r="I1573" i="82"/>
  <c r="K1573" i="82" s="1"/>
  <c r="J1572" i="82"/>
  <c r="I1572" i="82"/>
  <c r="K1572" i="82" s="1"/>
  <c r="J1571" i="82"/>
  <c r="I1571" i="82"/>
  <c r="K1571" i="82" s="1"/>
  <c r="J1570" i="82"/>
  <c r="I1570" i="82"/>
  <c r="K1570" i="82" s="1"/>
  <c r="J1569" i="82"/>
  <c r="I1569" i="82"/>
  <c r="K1569" i="82" s="1"/>
  <c r="J1568" i="82"/>
  <c r="I1568" i="82"/>
  <c r="K1568" i="82" s="1"/>
  <c r="J1567" i="82"/>
  <c r="I1567" i="82"/>
  <c r="K1567" i="82" s="1"/>
  <c r="J1566" i="82"/>
  <c r="I1566" i="82"/>
  <c r="K1566" i="82" s="1"/>
  <c r="J1565" i="82"/>
  <c r="I1565" i="82"/>
  <c r="K1565" i="82" s="1"/>
  <c r="J1564" i="82"/>
  <c r="I1564" i="82"/>
  <c r="K1564" i="82" s="1"/>
  <c r="J1563" i="82"/>
  <c r="I1563" i="82"/>
  <c r="K1563" i="82" s="1"/>
  <c r="J1562" i="82"/>
  <c r="I1562" i="82"/>
  <c r="K1562" i="82" s="1"/>
  <c r="J1561" i="82"/>
  <c r="I1561" i="82"/>
  <c r="K1561" i="82" s="1"/>
  <c r="J1560" i="82"/>
  <c r="I1560" i="82"/>
  <c r="K1560" i="82" s="1"/>
  <c r="J1559" i="82"/>
  <c r="I1559" i="82"/>
  <c r="K1559" i="82" s="1"/>
  <c r="J1558" i="82"/>
  <c r="I1558" i="82"/>
  <c r="K1558" i="82" s="1"/>
  <c r="J1557" i="82"/>
  <c r="I1557" i="82"/>
  <c r="K1557" i="82" s="1"/>
  <c r="J1556" i="82"/>
  <c r="I1556" i="82"/>
  <c r="K1556" i="82" s="1"/>
  <c r="J1555" i="82"/>
  <c r="I1555" i="82"/>
  <c r="K1555" i="82" s="1"/>
  <c r="J1554" i="82"/>
  <c r="I1554" i="82"/>
  <c r="K1554" i="82" s="1"/>
  <c r="J1553" i="82"/>
  <c r="I1553" i="82"/>
  <c r="K1553" i="82" s="1"/>
  <c r="J1552" i="82"/>
  <c r="I1552" i="82"/>
  <c r="K1552" i="82" s="1"/>
  <c r="J1551" i="82"/>
  <c r="I1551" i="82"/>
  <c r="K1551" i="82" s="1"/>
  <c r="J1550" i="82"/>
  <c r="I1550" i="82"/>
  <c r="K1550" i="82" s="1"/>
  <c r="J1549" i="82"/>
  <c r="I1549" i="82"/>
  <c r="K1549" i="82" s="1"/>
  <c r="J1548" i="82"/>
  <c r="I1548" i="82"/>
  <c r="K1548" i="82" s="1"/>
  <c r="J1547" i="82"/>
  <c r="I1547" i="82"/>
  <c r="K1547" i="82" s="1"/>
  <c r="J1546" i="82"/>
  <c r="I1546" i="82"/>
  <c r="K1546" i="82" s="1"/>
  <c r="J1545" i="82"/>
  <c r="I1545" i="82"/>
  <c r="K1545" i="82" s="1"/>
  <c r="J1544" i="82"/>
  <c r="I1544" i="82"/>
  <c r="K1544" i="82" s="1"/>
  <c r="J1543" i="82"/>
  <c r="I1543" i="82"/>
  <c r="K1543" i="82" s="1"/>
  <c r="J1542" i="82"/>
  <c r="I1542" i="82"/>
  <c r="K1542" i="82" s="1"/>
  <c r="J1541" i="82"/>
  <c r="I1541" i="82"/>
  <c r="K1541" i="82" s="1"/>
  <c r="J1540" i="82"/>
  <c r="I1540" i="82"/>
  <c r="K1540" i="82" s="1"/>
  <c r="J1539" i="82"/>
  <c r="I1539" i="82"/>
  <c r="K1539" i="82" s="1"/>
  <c r="J1538" i="82"/>
  <c r="I1538" i="82"/>
  <c r="K1538" i="82" s="1"/>
  <c r="J1537" i="82"/>
  <c r="I1537" i="82"/>
  <c r="K1537" i="82" s="1"/>
  <c r="J1536" i="82"/>
  <c r="I1536" i="82"/>
  <c r="K1536" i="82" s="1"/>
  <c r="J1535" i="82"/>
  <c r="I1535" i="82"/>
  <c r="K1535" i="82" s="1"/>
  <c r="J1534" i="82"/>
  <c r="I1534" i="82"/>
  <c r="K1534" i="82" s="1"/>
  <c r="J1533" i="82"/>
  <c r="I1533" i="82"/>
  <c r="K1533" i="82" s="1"/>
  <c r="J1532" i="82"/>
  <c r="I1532" i="82"/>
  <c r="K1532" i="82" s="1"/>
  <c r="J1531" i="82"/>
  <c r="I1531" i="82"/>
  <c r="K1531" i="82" s="1"/>
  <c r="J1530" i="82"/>
  <c r="I1530" i="82"/>
  <c r="K1530" i="82" s="1"/>
  <c r="J1529" i="82"/>
  <c r="I1529" i="82"/>
  <c r="K1529" i="82" s="1"/>
  <c r="J1528" i="82"/>
  <c r="I1528" i="82"/>
  <c r="K1528" i="82" s="1"/>
  <c r="J1527" i="82"/>
  <c r="I1527" i="82"/>
  <c r="K1527" i="82" s="1"/>
  <c r="J1526" i="82"/>
  <c r="I1526" i="82"/>
  <c r="K1526" i="82" s="1"/>
  <c r="J1525" i="82"/>
  <c r="I1525" i="82"/>
  <c r="K1525" i="82" s="1"/>
  <c r="J1524" i="82"/>
  <c r="I1524" i="82"/>
  <c r="K1524" i="82" s="1"/>
  <c r="J1523" i="82"/>
  <c r="I1523" i="82"/>
  <c r="K1523" i="82" s="1"/>
  <c r="J1522" i="82"/>
  <c r="I1522" i="82"/>
  <c r="K1522" i="82" s="1"/>
  <c r="J1521" i="82"/>
  <c r="I1521" i="82"/>
  <c r="K1521" i="82" s="1"/>
  <c r="J1520" i="82"/>
  <c r="I1520" i="82"/>
  <c r="K1520" i="82" s="1"/>
  <c r="J1519" i="82"/>
  <c r="I1519" i="82"/>
  <c r="K1519" i="82" s="1"/>
  <c r="J1518" i="82"/>
  <c r="I1518" i="82"/>
  <c r="K1518" i="82" s="1"/>
  <c r="J1517" i="82"/>
  <c r="I1517" i="82"/>
  <c r="K1517" i="82" s="1"/>
  <c r="J1516" i="82"/>
  <c r="I1516" i="82"/>
  <c r="K1516" i="82" s="1"/>
  <c r="J1515" i="82"/>
  <c r="I1515" i="82"/>
  <c r="K1515" i="82" s="1"/>
  <c r="J1514" i="82"/>
  <c r="I1514" i="82"/>
  <c r="K1514" i="82" s="1"/>
  <c r="J1513" i="82"/>
  <c r="I1513" i="82"/>
  <c r="K1513" i="82" s="1"/>
  <c r="J1512" i="82"/>
  <c r="I1512" i="82"/>
  <c r="K1512" i="82" s="1"/>
  <c r="J1511" i="82"/>
  <c r="I1511" i="82"/>
  <c r="K1511" i="82" s="1"/>
  <c r="J1510" i="82"/>
  <c r="I1510" i="82"/>
  <c r="K1510" i="82" s="1"/>
  <c r="J1509" i="82"/>
  <c r="I1509" i="82"/>
  <c r="K1509" i="82" s="1"/>
  <c r="J1508" i="82"/>
  <c r="I1508" i="82"/>
  <c r="K1508" i="82" s="1"/>
  <c r="J1507" i="82"/>
  <c r="I1507" i="82"/>
  <c r="K1507" i="82" s="1"/>
  <c r="J1506" i="82"/>
  <c r="I1506" i="82"/>
  <c r="K1506" i="82" s="1"/>
  <c r="J1505" i="82"/>
  <c r="I1505" i="82"/>
  <c r="K1505" i="82" s="1"/>
  <c r="J1504" i="82"/>
  <c r="I1504" i="82"/>
  <c r="K1504" i="82" s="1"/>
  <c r="J1503" i="82"/>
  <c r="I1503" i="82"/>
  <c r="K1503" i="82" s="1"/>
  <c r="J1502" i="82"/>
  <c r="I1502" i="82"/>
  <c r="K1502" i="82" s="1"/>
  <c r="J1501" i="82"/>
  <c r="I1501" i="82"/>
  <c r="K1501" i="82" s="1"/>
  <c r="J1500" i="82"/>
  <c r="I1500" i="82"/>
  <c r="K1500" i="82" s="1"/>
  <c r="J1499" i="82"/>
  <c r="I1499" i="82"/>
  <c r="K1499" i="82" s="1"/>
  <c r="J1498" i="82"/>
  <c r="I1498" i="82"/>
  <c r="K1498" i="82" s="1"/>
  <c r="J1497" i="82"/>
  <c r="I1497" i="82"/>
  <c r="K1497" i="82" s="1"/>
  <c r="J1496" i="82"/>
  <c r="I1496" i="82"/>
  <c r="K1496" i="82" s="1"/>
  <c r="J1495" i="82"/>
  <c r="I1495" i="82"/>
  <c r="K1495" i="82" s="1"/>
  <c r="J1494" i="82"/>
  <c r="I1494" i="82"/>
  <c r="K1494" i="82" s="1"/>
  <c r="J1493" i="82"/>
  <c r="I1493" i="82"/>
  <c r="K1493" i="82" s="1"/>
  <c r="J1492" i="82"/>
  <c r="I1492" i="82"/>
  <c r="K1492" i="82" s="1"/>
  <c r="J1491" i="82"/>
  <c r="I1491" i="82"/>
  <c r="K1491" i="82" s="1"/>
  <c r="J1490" i="82"/>
  <c r="I1490" i="82"/>
  <c r="K1490" i="82" s="1"/>
  <c r="J1489" i="82"/>
  <c r="I1489" i="82"/>
  <c r="K1489" i="82" s="1"/>
  <c r="J1488" i="82"/>
  <c r="I1488" i="82"/>
  <c r="K1488" i="82" s="1"/>
  <c r="J1487" i="82"/>
  <c r="I1487" i="82"/>
  <c r="K1487" i="82" s="1"/>
  <c r="J1486" i="82"/>
  <c r="I1486" i="82"/>
  <c r="K1486" i="82" s="1"/>
  <c r="J1485" i="82"/>
  <c r="I1485" i="82"/>
  <c r="K1485" i="82" s="1"/>
  <c r="J1484" i="82"/>
  <c r="I1484" i="82"/>
  <c r="K1484" i="82" s="1"/>
  <c r="J1483" i="82"/>
  <c r="I1483" i="82"/>
  <c r="K1483" i="82" s="1"/>
  <c r="J1482" i="82"/>
  <c r="I1482" i="82"/>
  <c r="K1482" i="82" s="1"/>
  <c r="J1481" i="82"/>
  <c r="I1481" i="82"/>
  <c r="K1481" i="82" s="1"/>
  <c r="J1480" i="82"/>
  <c r="I1480" i="82"/>
  <c r="K1480" i="82" s="1"/>
  <c r="J1479" i="82"/>
  <c r="I1479" i="82"/>
  <c r="K1479" i="82" s="1"/>
  <c r="J1478" i="82"/>
  <c r="I1478" i="82"/>
  <c r="K1478" i="82" s="1"/>
  <c r="J1477" i="82"/>
  <c r="I1477" i="82"/>
  <c r="K1477" i="82" s="1"/>
  <c r="J1476" i="82"/>
  <c r="I1476" i="82"/>
  <c r="K1476" i="82" s="1"/>
  <c r="J1475" i="82"/>
  <c r="I1475" i="82"/>
  <c r="K1475" i="82" s="1"/>
  <c r="J1474" i="82"/>
  <c r="I1474" i="82"/>
  <c r="K1474" i="82" s="1"/>
  <c r="J1473" i="82"/>
  <c r="I1473" i="82"/>
  <c r="K1473" i="82" s="1"/>
  <c r="J1472" i="82"/>
  <c r="I1472" i="82"/>
  <c r="K1472" i="82" s="1"/>
  <c r="J1471" i="82"/>
  <c r="I1471" i="82"/>
  <c r="K1471" i="82" s="1"/>
  <c r="J1470" i="82"/>
  <c r="I1470" i="82"/>
  <c r="K1470" i="82" s="1"/>
  <c r="J1469" i="82"/>
  <c r="I1469" i="82"/>
  <c r="K1469" i="82" s="1"/>
  <c r="J1468" i="82"/>
  <c r="I1468" i="82"/>
  <c r="K1468" i="82" s="1"/>
  <c r="J1467" i="82"/>
  <c r="I1467" i="82"/>
  <c r="K1467" i="82" s="1"/>
  <c r="J1466" i="82"/>
  <c r="I1466" i="82"/>
  <c r="K1466" i="82" s="1"/>
  <c r="J1465" i="82"/>
  <c r="I1465" i="82"/>
  <c r="K1465" i="82" s="1"/>
  <c r="J1464" i="82"/>
  <c r="I1464" i="82"/>
  <c r="K1464" i="82" s="1"/>
  <c r="J1463" i="82"/>
  <c r="I1463" i="82"/>
  <c r="K1463" i="82" s="1"/>
  <c r="J1462" i="82"/>
  <c r="I1462" i="82"/>
  <c r="K1462" i="82" s="1"/>
  <c r="J1461" i="82"/>
  <c r="I1461" i="82"/>
  <c r="K1461" i="82" s="1"/>
  <c r="J1460" i="82"/>
  <c r="I1460" i="82"/>
  <c r="K1460" i="82" s="1"/>
  <c r="J1459" i="82"/>
  <c r="I1459" i="82"/>
  <c r="K1459" i="82" s="1"/>
  <c r="J1458" i="82"/>
  <c r="I1458" i="82"/>
  <c r="K1458" i="82" s="1"/>
  <c r="J1457" i="82"/>
  <c r="I1457" i="82"/>
  <c r="K1457" i="82" s="1"/>
  <c r="J1456" i="82"/>
  <c r="I1456" i="82"/>
  <c r="K1456" i="82" s="1"/>
  <c r="J1455" i="82"/>
  <c r="I1455" i="82"/>
  <c r="K1455" i="82" s="1"/>
  <c r="J1454" i="82"/>
  <c r="I1454" i="82"/>
  <c r="K1454" i="82" s="1"/>
  <c r="J1453" i="82"/>
  <c r="I1453" i="82"/>
  <c r="K1453" i="82" s="1"/>
  <c r="J1452" i="82"/>
  <c r="I1452" i="82"/>
  <c r="K1452" i="82" s="1"/>
  <c r="J1451" i="82"/>
  <c r="I1451" i="82"/>
  <c r="K1451" i="82" s="1"/>
  <c r="J1450" i="82"/>
  <c r="I1450" i="82"/>
  <c r="K1450" i="82" s="1"/>
  <c r="J1449" i="82"/>
  <c r="I1449" i="82"/>
  <c r="K1449" i="82" s="1"/>
  <c r="J1448" i="82"/>
  <c r="I1448" i="82"/>
  <c r="K1448" i="82" s="1"/>
  <c r="J1447" i="82"/>
  <c r="I1447" i="82"/>
  <c r="K1447" i="82" s="1"/>
  <c r="J1446" i="82"/>
  <c r="I1446" i="82"/>
  <c r="K1446" i="82" s="1"/>
  <c r="J1445" i="82"/>
  <c r="I1445" i="82"/>
  <c r="K1445" i="82" s="1"/>
  <c r="J1444" i="82"/>
  <c r="I1444" i="82"/>
  <c r="K1444" i="82" s="1"/>
  <c r="J1443" i="82"/>
  <c r="I1443" i="82"/>
  <c r="K1443" i="82" s="1"/>
  <c r="J1442" i="82"/>
  <c r="I1442" i="82"/>
  <c r="K1442" i="82" s="1"/>
  <c r="J1441" i="82"/>
  <c r="I1441" i="82"/>
  <c r="K1441" i="82" s="1"/>
  <c r="J1440" i="82"/>
  <c r="I1440" i="82"/>
  <c r="K1440" i="82" s="1"/>
  <c r="J1439" i="82"/>
  <c r="I1439" i="82"/>
  <c r="K1439" i="82" s="1"/>
  <c r="J1438" i="82"/>
  <c r="I1438" i="82"/>
  <c r="K1438" i="82" s="1"/>
  <c r="J1437" i="82"/>
  <c r="I1437" i="82"/>
  <c r="K1437" i="82" s="1"/>
  <c r="J1436" i="82"/>
  <c r="I1436" i="82"/>
  <c r="K1436" i="82" s="1"/>
  <c r="J1435" i="82"/>
  <c r="I1435" i="82"/>
  <c r="K1435" i="82" s="1"/>
  <c r="J1434" i="82"/>
  <c r="I1434" i="82"/>
  <c r="K1434" i="82" s="1"/>
  <c r="J1433" i="82"/>
  <c r="I1433" i="82"/>
  <c r="K1433" i="82" s="1"/>
  <c r="J1432" i="82"/>
  <c r="I1432" i="82"/>
  <c r="K1432" i="82" s="1"/>
  <c r="J1431" i="82"/>
  <c r="I1431" i="82"/>
  <c r="K1431" i="82" s="1"/>
  <c r="J1430" i="82"/>
  <c r="I1430" i="82"/>
  <c r="K1430" i="82" s="1"/>
  <c r="J1429" i="82"/>
  <c r="I1429" i="82"/>
  <c r="K1429" i="82" s="1"/>
  <c r="J1428" i="82"/>
  <c r="I1428" i="82"/>
  <c r="K1428" i="82" s="1"/>
  <c r="J1427" i="82"/>
  <c r="I1427" i="82"/>
  <c r="K1427" i="82" s="1"/>
  <c r="J1426" i="82"/>
  <c r="I1426" i="82"/>
  <c r="K1426" i="82" s="1"/>
  <c r="J1425" i="82"/>
  <c r="I1425" i="82"/>
  <c r="K1425" i="82" s="1"/>
  <c r="J1424" i="82"/>
  <c r="I1424" i="82"/>
  <c r="K1424" i="82" s="1"/>
  <c r="J1423" i="82"/>
  <c r="I1423" i="82"/>
  <c r="K1423" i="82" s="1"/>
  <c r="J1422" i="82"/>
  <c r="I1422" i="82"/>
  <c r="K1422" i="82" s="1"/>
  <c r="J1421" i="82"/>
  <c r="I1421" i="82"/>
  <c r="K1421" i="82" s="1"/>
  <c r="J1420" i="82"/>
  <c r="I1420" i="82"/>
  <c r="K1420" i="82" s="1"/>
  <c r="J1419" i="82"/>
  <c r="I1419" i="82"/>
  <c r="K1419" i="82" s="1"/>
  <c r="J1418" i="82"/>
  <c r="I1418" i="82"/>
  <c r="K1418" i="82" s="1"/>
  <c r="J1417" i="82"/>
  <c r="I1417" i="82"/>
  <c r="K1417" i="82" s="1"/>
  <c r="J1416" i="82"/>
  <c r="I1416" i="82"/>
  <c r="K1416" i="82" s="1"/>
  <c r="J1415" i="82"/>
  <c r="I1415" i="82"/>
  <c r="K1415" i="82" s="1"/>
  <c r="J1414" i="82"/>
  <c r="I1414" i="82"/>
  <c r="K1414" i="82" s="1"/>
  <c r="J1413" i="82"/>
  <c r="I1413" i="82"/>
  <c r="K1413" i="82" s="1"/>
  <c r="J1412" i="82"/>
  <c r="I1412" i="82"/>
  <c r="K1412" i="82" s="1"/>
  <c r="J1411" i="82"/>
  <c r="I1411" i="82"/>
  <c r="K1411" i="82" s="1"/>
  <c r="J1410" i="82"/>
  <c r="I1410" i="82"/>
  <c r="K1410" i="82" s="1"/>
  <c r="J1409" i="82"/>
  <c r="I1409" i="82"/>
  <c r="K1409" i="82" s="1"/>
  <c r="J1408" i="82"/>
  <c r="I1408" i="82"/>
  <c r="K1408" i="82" s="1"/>
  <c r="J1407" i="82"/>
  <c r="I1407" i="82"/>
  <c r="K1407" i="82" s="1"/>
  <c r="J1406" i="82"/>
  <c r="I1406" i="82"/>
  <c r="K1406" i="82" s="1"/>
  <c r="J1405" i="82"/>
  <c r="I1405" i="82"/>
  <c r="K1405" i="82" s="1"/>
  <c r="J1404" i="82"/>
  <c r="I1404" i="82"/>
  <c r="K1404" i="82" s="1"/>
  <c r="J1403" i="82"/>
  <c r="I1403" i="82"/>
  <c r="K1403" i="82" s="1"/>
  <c r="J1402" i="82"/>
  <c r="I1402" i="82"/>
  <c r="K1402" i="82" s="1"/>
  <c r="J1401" i="82"/>
  <c r="I1401" i="82"/>
  <c r="K1401" i="82" s="1"/>
  <c r="J1400" i="82"/>
  <c r="I1400" i="82"/>
  <c r="K1400" i="82" s="1"/>
  <c r="J1399" i="82"/>
  <c r="I1399" i="82"/>
  <c r="K1399" i="82" s="1"/>
  <c r="J1398" i="82"/>
  <c r="I1398" i="82"/>
  <c r="K1398" i="82" s="1"/>
  <c r="J1397" i="82"/>
  <c r="I1397" i="82"/>
  <c r="K1397" i="82" s="1"/>
  <c r="J1396" i="82"/>
  <c r="I1396" i="82"/>
  <c r="K1396" i="82" s="1"/>
  <c r="J1395" i="82"/>
  <c r="I1395" i="82"/>
  <c r="K1395" i="82" s="1"/>
  <c r="J1394" i="82"/>
  <c r="I1394" i="82"/>
  <c r="K1394" i="82" s="1"/>
  <c r="J1393" i="82"/>
  <c r="I1393" i="82"/>
  <c r="K1393" i="82" s="1"/>
  <c r="J1392" i="82"/>
  <c r="I1392" i="82"/>
  <c r="K1392" i="82" s="1"/>
  <c r="J1391" i="82"/>
  <c r="I1391" i="82"/>
  <c r="K1391" i="82" s="1"/>
  <c r="J1390" i="82"/>
  <c r="I1390" i="82"/>
  <c r="K1390" i="82" s="1"/>
  <c r="J1389" i="82"/>
  <c r="I1389" i="82"/>
  <c r="K1389" i="82" s="1"/>
  <c r="J1388" i="82"/>
  <c r="I1388" i="82"/>
  <c r="K1388" i="82" s="1"/>
  <c r="J1387" i="82"/>
  <c r="I1387" i="82"/>
  <c r="K1387" i="82" s="1"/>
  <c r="J1386" i="82"/>
  <c r="I1386" i="82"/>
  <c r="K1386" i="82" s="1"/>
  <c r="J1385" i="82"/>
  <c r="I1385" i="82"/>
  <c r="K1385" i="82" s="1"/>
  <c r="J1384" i="82"/>
  <c r="I1384" i="82"/>
  <c r="K1384" i="82" s="1"/>
  <c r="J1383" i="82"/>
  <c r="I1383" i="82"/>
  <c r="K1383" i="82" s="1"/>
  <c r="J1382" i="82"/>
  <c r="I1382" i="82"/>
  <c r="K1382" i="82" s="1"/>
  <c r="J1381" i="82"/>
  <c r="I1381" i="82"/>
  <c r="K1381" i="82" s="1"/>
  <c r="J1380" i="82"/>
  <c r="I1380" i="82"/>
  <c r="K1380" i="82" s="1"/>
  <c r="J1379" i="82"/>
  <c r="I1379" i="82"/>
  <c r="K1379" i="82" s="1"/>
  <c r="J1378" i="82"/>
  <c r="I1378" i="82"/>
  <c r="K1378" i="82" s="1"/>
  <c r="J1377" i="82"/>
  <c r="I1377" i="82"/>
  <c r="K1377" i="82" s="1"/>
  <c r="J1376" i="82"/>
  <c r="I1376" i="82"/>
  <c r="K1376" i="82" s="1"/>
  <c r="J1375" i="82"/>
  <c r="I1375" i="82"/>
  <c r="K1375" i="82" s="1"/>
  <c r="J1374" i="82"/>
  <c r="I1374" i="82"/>
  <c r="K1374" i="82" s="1"/>
  <c r="J1373" i="82"/>
  <c r="I1373" i="82"/>
  <c r="K1373" i="82" s="1"/>
  <c r="J1372" i="82"/>
  <c r="I1372" i="82"/>
  <c r="K1372" i="82" s="1"/>
  <c r="J1371" i="82"/>
  <c r="I1371" i="82"/>
  <c r="K1371" i="82" s="1"/>
  <c r="J1370" i="82"/>
  <c r="I1370" i="82"/>
  <c r="K1370" i="82" s="1"/>
  <c r="J1369" i="82"/>
  <c r="I1369" i="82"/>
  <c r="K1369" i="82" s="1"/>
  <c r="J1368" i="82"/>
  <c r="I1368" i="82"/>
  <c r="K1368" i="82" s="1"/>
  <c r="J1367" i="82"/>
  <c r="I1367" i="82"/>
  <c r="K1367" i="82" s="1"/>
  <c r="J1366" i="82"/>
  <c r="I1366" i="82"/>
  <c r="K1366" i="82" s="1"/>
  <c r="J1365" i="82"/>
  <c r="I1365" i="82"/>
  <c r="K1365" i="82" s="1"/>
  <c r="J1364" i="82"/>
  <c r="I1364" i="82"/>
  <c r="K1364" i="82" s="1"/>
  <c r="J1363" i="82"/>
  <c r="I1363" i="82"/>
  <c r="K1363" i="82" s="1"/>
  <c r="J1362" i="82"/>
  <c r="I1362" i="82"/>
  <c r="K1362" i="82" s="1"/>
  <c r="J1361" i="82"/>
  <c r="I1361" i="82"/>
  <c r="K1361" i="82" s="1"/>
  <c r="J1360" i="82"/>
  <c r="I1360" i="82"/>
  <c r="K1360" i="82" s="1"/>
  <c r="J1359" i="82"/>
  <c r="I1359" i="82"/>
  <c r="K1359" i="82" s="1"/>
  <c r="J1358" i="82"/>
  <c r="I1358" i="82"/>
  <c r="K1358" i="82" s="1"/>
  <c r="J1357" i="82"/>
  <c r="I1357" i="82"/>
  <c r="K1357" i="82" s="1"/>
  <c r="J1356" i="82"/>
  <c r="I1356" i="82"/>
  <c r="K1356" i="82" s="1"/>
  <c r="J1355" i="82"/>
  <c r="I1355" i="82"/>
  <c r="K1355" i="82" s="1"/>
  <c r="J1354" i="82"/>
  <c r="I1354" i="82"/>
  <c r="K1354" i="82" s="1"/>
  <c r="J1353" i="82"/>
  <c r="I1353" i="82"/>
  <c r="K1353" i="82" s="1"/>
  <c r="J1352" i="82"/>
  <c r="I1352" i="82"/>
  <c r="K1352" i="82" s="1"/>
  <c r="J1351" i="82"/>
  <c r="I1351" i="82"/>
  <c r="J1350" i="82"/>
  <c r="I1350" i="82"/>
  <c r="J1349" i="82"/>
  <c r="I1349" i="82"/>
  <c r="J1348" i="82"/>
  <c r="I1348" i="82"/>
  <c r="J1347" i="82"/>
  <c r="I1347" i="82"/>
  <c r="K1347" i="82" s="1"/>
  <c r="J1346" i="82"/>
  <c r="I1346" i="82"/>
  <c r="K1346" i="82" s="1"/>
  <c r="J1345" i="82"/>
  <c r="I1345" i="82"/>
  <c r="K1345" i="82" s="1"/>
  <c r="J1344" i="82"/>
  <c r="I1344" i="82"/>
  <c r="K1344" i="82" s="1"/>
  <c r="J1343" i="82"/>
  <c r="I1343" i="82"/>
  <c r="K1343" i="82" s="1"/>
  <c r="J1342" i="82"/>
  <c r="I1342" i="82"/>
  <c r="K1342" i="82" s="1"/>
  <c r="J1341" i="82"/>
  <c r="I1341" i="82"/>
  <c r="K1341" i="82" s="1"/>
  <c r="J1340" i="82"/>
  <c r="I1340" i="82"/>
  <c r="K1340" i="82" s="1"/>
  <c r="J1339" i="82"/>
  <c r="I1339" i="82"/>
  <c r="K1339" i="82" s="1"/>
  <c r="J1338" i="82"/>
  <c r="I1338" i="82"/>
  <c r="K1338" i="82" s="1"/>
  <c r="J1337" i="82"/>
  <c r="I1337" i="82"/>
  <c r="K1337" i="82" s="1"/>
  <c r="J1336" i="82"/>
  <c r="I1336" i="82"/>
  <c r="K1336" i="82" s="1"/>
  <c r="J1335" i="82"/>
  <c r="I1335" i="82"/>
  <c r="K1335" i="82" s="1"/>
  <c r="J1334" i="82"/>
  <c r="I1334" i="82"/>
  <c r="K1334" i="82" s="1"/>
  <c r="J1333" i="82"/>
  <c r="I1333" i="82"/>
  <c r="K1333" i="82" s="1"/>
  <c r="J1332" i="82"/>
  <c r="I1332" i="82"/>
  <c r="K1332" i="82" s="1"/>
  <c r="J1331" i="82"/>
  <c r="I1331" i="82"/>
  <c r="K1331" i="82" s="1"/>
  <c r="J1330" i="82"/>
  <c r="I1330" i="82"/>
  <c r="K1330" i="82" s="1"/>
  <c r="J1329" i="82"/>
  <c r="I1329" i="82"/>
  <c r="K1329" i="82" s="1"/>
  <c r="J1328" i="82"/>
  <c r="I1328" i="82"/>
  <c r="K1328" i="82" s="1"/>
  <c r="J1327" i="82"/>
  <c r="I1327" i="82"/>
  <c r="K1327" i="82" s="1"/>
  <c r="J1326" i="82"/>
  <c r="I1326" i="82"/>
  <c r="K1326" i="82" s="1"/>
  <c r="J1325" i="82"/>
  <c r="I1325" i="82"/>
  <c r="K1325" i="82" s="1"/>
  <c r="J1324" i="82"/>
  <c r="I1324" i="82"/>
  <c r="K1324" i="82" s="1"/>
  <c r="J1323" i="82"/>
  <c r="I1323" i="82"/>
  <c r="K1323" i="82" s="1"/>
  <c r="J1322" i="82"/>
  <c r="I1322" i="82"/>
  <c r="K1322" i="82" s="1"/>
  <c r="J1321" i="82"/>
  <c r="I1321" i="82"/>
  <c r="K1321" i="82" s="1"/>
  <c r="J1320" i="82"/>
  <c r="I1320" i="82"/>
  <c r="K1320" i="82" s="1"/>
  <c r="J1319" i="82"/>
  <c r="I1319" i="82"/>
  <c r="K1319" i="82" s="1"/>
  <c r="J1318" i="82"/>
  <c r="I1318" i="82"/>
  <c r="K1318" i="82" s="1"/>
  <c r="J1317" i="82"/>
  <c r="I1317" i="82"/>
  <c r="K1317" i="82" s="1"/>
  <c r="J1316" i="82"/>
  <c r="I1316" i="82"/>
  <c r="K1316" i="82" s="1"/>
  <c r="J1315" i="82"/>
  <c r="I1315" i="82"/>
  <c r="K1315" i="82" s="1"/>
  <c r="J1314" i="82"/>
  <c r="I1314" i="82"/>
  <c r="K1314" i="82" s="1"/>
  <c r="J1313" i="82"/>
  <c r="I1313" i="82"/>
  <c r="K1313" i="82" s="1"/>
  <c r="J1312" i="82"/>
  <c r="I1312" i="82"/>
  <c r="K1312" i="82" s="1"/>
  <c r="J1311" i="82"/>
  <c r="I1311" i="82"/>
  <c r="K1311" i="82" s="1"/>
  <c r="J1310" i="82"/>
  <c r="I1310" i="82"/>
  <c r="K1310" i="82" s="1"/>
  <c r="J1309" i="82"/>
  <c r="I1309" i="82"/>
  <c r="K1309" i="82" s="1"/>
  <c r="J1308" i="82"/>
  <c r="I1308" i="82"/>
  <c r="K1308" i="82" s="1"/>
  <c r="J1307" i="82"/>
  <c r="I1307" i="82"/>
  <c r="K1307" i="82" s="1"/>
  <c r="J1306" i="82"/>
  <c r="I1306" i="82"/>
  <c r="K1306" i="82" s="1"/>
  <c r="J1305" i="82"/>
  <c r="I1305" i="82"/>
  <c r="K1305" i="82" s="1"/>
  <c r="J1304" i="82"/>
  <c r="I1304" i="82"/>
  <c r="K1304" i="82" s="1"/>
  <c r="J1303" i="82"/>
  <c r="I1303" i="82"/>
  <c r="K1303" i="82" s="1"/>
  <c r="J1302" i="82"/>
  <c r="I1302" i="82"/>
  <c r="K1302" i="82" s="1"/>
  <c r="J1301" i="82"/>
  <c r="I1301" i="82"/>
  <c r="K1301" i="82" s="1"/>
  <c r="J1300" i="82"/>
  <c r="I1300" i="82"/>
  <c r="K1300" i="82" s="1"/>
  <c r="J1299" i="82"/>
  <c r="I1299" i="82"/>
  <c r="K1299" i="82" s="1"/>
  <c r="J1298" i="82"/>
  <c r="I1298" i="82"/>
  <c r="K1298" i="82" s="1"/>
  <c r="J1297" i="82"/>
  <c r="I1297" i="82"/>
  <c r="K1297" i="82" s="1"/>
  <c r="J1296" i="82"/>
  <c r="I1296" i="82"/>
  <c r="K1296" i="82" s="1"/>
  <c r="J1295" i="82"/>
  <c r="I1295" i="82"/>
  <c r="K1295" i="82" s="1"/>
  <c r="J1294" i="82"/>
  <c r="I1294" i="82"/>
  <c r="K1294" i="82" s="1"/>
  <c r="J1293" i="82"/>
  <c r="I1293" i="82"/>
  <c r="K1293" i="82" s="1"/>
  <c r="J1292" i="82"/>
  <c r="I1292" i="82"/>
  <c r="K1292" i="82" s="1"/>
  <c r="J1291" i="82"/>
  <c r="I1291" i="82"/>
  <c r="K1291" i="82" s="1"/>
  <c r="J1290" i="82"/>
  <c r="I1290" i="82"/>
  <c r="K1290" i="82" s="1"/>
  <c r="J1289" i="82"/>
  <c r="I1289" i="82"/>
  <c r="K1289" i="82" s="1"/>
  <c r="J1288" i="82"/>
  <c r="I1288" i="82"/>
  <c r="K1288" i="82" s="1"/>
  <c r="J1287" i="82"/>
  <c r="I1287" i="82"/>
  <c r="K1287" i="82" s="1"/>
  <c r="J1286" i="82"/>
  <c r="I1286" i="82"/>
  <c r="K1286" i="82" s="1"/>
  <c r="J1285" i="82"/>
  <c r="I1285" i="82"/>
  <c r="K1285" i="82" s="1"/>
  <c r="J1284" i="82"/>
  <c r="I1284" i="82"/>
  <c r="K1284" i="82" s="1"/>
  <c r="J1283" i="82"/>
  <c r="I1283" i="82"/>
  <c r="K1283" i="82" s="1"/>
  <c r="J1282" i="82"/>
  <c r="I1282" i="82"/>
  <c r="K1282" i="82" s="1"/>
  <c r="J1281" i="82"/>
  <c r="I1281" i="82"/>
  <c r="K1281" i="82" s="1"/>
  <c r="J1280" i="82"/>
  <c r="I1280" i="82"/>
  <c r="K1280" i="82" s="1"/>
  <c r="J1279" i="82"/>
  <c r="I1279" i="82"/>
  <c r="K1279" i="82" s="1"/>
  <c r="J1278" i="82"/>
  <c r="I1278" i="82"/>
  <c r="K1278" i="82" s="1"/>
  <c r="J1277" i="82"/>
  <c r="I1277" i="82"/>
  <c r="K1277" i="82" s="1"/>
  <c r="J1276" i="82"/>
  <c r="I1276" i="82"/>
  <c r="K1276" i="82" s="1"/>
  <c r="J1275" i="82"/>
  <c r="I1275" i="82"/>
  <c r="K1275" i="82" s="1"/>
  <c r="J1274" i="82"/>
  <c r="I1274" i="82"/>
  <c r="K1274" i="82" s="1"/>
  <c r="J1273" i="82"/>
  <c r="I1273" i="82"/>
  <c r="K1273" i="82" s="1"/>
  <c r="J1272" i="82"/>
  <c r="I1272" i="82"/>
  <c r="K1272" i="82" s="1"/>
  <c r="J1271" i="82"/>
  <c r="I1271" i="82"/>
  <c r="K1271" i="82" s="1"/>
  <c r="J1270" i="82"/>
  <c r="I1270" i="82"/>
  <c r="K1270" i="82" s="1"/>
  <c r="J1269" i="82"/>
  <c r="I1269" i="82"/>
  <c r="K1269" i="82" s="1"/>
  <c r="J1268" i="82"/>
  <c r="I1268" i="82"/>
  <c r="K1268" i="82" s="1"/>
  <c r="J1267" i="82"/>
  <c r="I1267" i="82"/>
  <c r="K1267" i="82" s="1"/>
  <c r="J1266" i="82"/>
  <c r="I1266" i="82"/>
  <c r="K1266" i="82" s="1"/>
  <c r="J1265" i="82"/>
  <c r="I1265" i="82"/>
  <c r="K1265" i="82" s="1"/>
  <c r="J1264" i="82"/>
  <c r="I1264" i="82"/>
  <c r="K1264" i="82" s="1"/>
  <c r="J1263" i="82"/>
  <c r="I1263" i="82"/>
  <c r="K1263" i="82" s="1"/>
  <c r="J1262" i="82"/>
  <c r="I1262" i="82"/>
  <c r="K1262" i="82" s="1"/>
  <c r="J1261" i="82"/>
  <c r="I1261" i="82"/>
  <c r="K1261" i="82" s="1"/>
  <c r="J1260" i="82"/>
  <c r="I1260" i="82"/>
  <c r="K1260" i="82" s="1"/>
  <c r="J1259" i="82"/>
  <c r="I1259" i="82"/>
  <c r="K1259" i="82" s="1"/>
  <c r="J1258" i="82"/>
  <c r="I1258" i="82"/>
  <c r="K1258" i="82" s="1"/>
  <c r="J1257" i="82"/>
  <c r="I1257" i="82"/>
  <c r="K1257" i="82" s="1"/>
  <c r="J1256" i="82"/>
  <c r="I1256" i="82"/>
  <c r="K1256" i="82" s="1"/>
  <c r="J1255" i="82"/>
  <c r="I1255" i="82"/>
  <c r="K1255" i="82" s="1"/>
  <c r="J1254" i="82"/>
  <c r="I1254" i="82"/>
  <c r="K1254" i="82" s="1"/>
  <c r="J1253" i="82"/>
  <c r="I1253" i="82"/>
  <c r="K1253" i="82" s="1"/>
  <c r="J1252" i="82"/>
  <c r="I1252" i="82"/>
  <c r="K1252" i="82" s="1"/>
  <c r="J1251" i="82"/>
  <c r="I1251" i="82"/>
  <c r="K1251" i="82" s="1"/>
  <c r="J1250" i="82"/>
  <c r="I1250" i="82"/>
  <c r="K1250" i="82" s="1"/>
  <c r="J1249" i="82"/>
  <c r="I1249" i="82"/>
  <c r="K1249" i="82" s="1"/>
  <c r="J1248" i="82"/>
  <c r="I1248" i="82"/>
  <c r="K1248" i="82" s="1"/>
  <c r="J1247" i="82"/>
  <c r="I1247" i="82"/>
  <c r="K1247" i="82" s="1"/>
  <c r="J1246" i="82"/>
  <c r="I1246" i="82"/>
  <c r="K1246" i="82" s="1"/>
  <c r="J1245" i="82"/>
  <c r="I1245" i="82"/>
  <c r="K1245" i="82" s="1"/>
  <c r="J1244" i="82"/>
  <c r="I1244" i="82"/>
  <c r="K1244" i="82" s="1"/>
  <c r="J1243" i="82"/>
  <c r="I1243" i="82"/>
  <c r="K1243" i="82" s="1"/>
  <c r="J1242" i="82"/>
  <c r="I1242" i="82"/>
  <c r="K1242" i="82" s="1"/>
  <c r="J1241" i="82"/>
  <c r="I1241" i="82"/>
  <c r="K1241" i="82" s="1"/>
  <c r="J1240" i="82"/>
  <c r="I1240" i="82"/>
  <c r="K1240" i="82" s="1"/>
  <c r="J1239" i="82"/>
  <c r="I1239" i="82"/>
  <c r="K1239" i="82" s="1"/>
  <c r="J1238" i="82"/>
  <c r="I1238" i="82"/>
  <c r="K1238" i="82" s="1"/>
  <c r="J1237" i="82"/>
  <c r="I1237" i="82"/>
  <c r="K1237" i="82" s="1"/>
  <c r="J1236" i="82"/>
  <c r="I1236" i="82"/>
  <c r="K1236" i="82" s="1"/>
  <c r="J1235" i="82"/>
  <c r="I1235" i="82"/>
  <c r="K1235" i="82" s="1"/>
  <c r="J1234" i="82"/>
  <c r="I1234" i="82"/>
  <c r="K1234" i="82" s="1"/>
  <c r="J1233" i="82"/>
  <c r="I1233" i="82"/>
  <c r="K1233" i="82" s="1"/>
  <c r="J1232" i="82"/>
  <c r="I1232" i="82"/>
  <c r="K1232" i="82" s="1"/>
  <c r="J1231" i="82"/>
  <c r="I1231" i="82"/>
  <c r="K1231" i="82" s="1"/>
  <c r="J1230" i="82"/>
  <c r="I1230" i="82"/>
  <c r="K1230" i="82" s="1"/>
  <c r="J1229" i="82"/>
  <c r="I1229" i="82"/>
  <c r="K1229" i="82" s="1"/>
  <c r="J1228" i="82"/>
  <c r="I1228" i="82"/>
  <c r="K1228" i="82" s="1"/>
  <c r="J1227" i="82"/>
  <c r="I1227" i="82"/>
  <c r="K1227" i="82" s="1"/>
  <c r="J1226" i="82"/>
  <c r="I1226" i="82"/>
  <c r="K1226" i="82" s="1"/>
  <c r="J1225" i="82"/>
  <c r="I1225" i="82"/>
  <c r="K1225" i="82" s="1"/>
  <c r="J1224" i="82"/>
  <c r="I1224" i="82"/>
  <c r="K1224" i="82" s="1"/>
  <c r="J1223" i="82"/>
  <c r="I1223" i="82"/>
  <c r="K1223" i="82" s="1"/>
  <c r="J1222" i="82"/>
  <c r="I1222" i="82"/>
  <c r="K1222" i="82" s="1"/>
  <c r="J1221" i="82"/>
  <c r="I1221" i="82"/>
  <c r="K1221" i="82" s="1"/>
  <c r="J1220" i="82"/>
  <c r="I1220" i="82"/>
  <c r="K1220" i="82" s="1"/>
  <c r="J1219" i="82"/>
  <c r="I1219" i="82"/>
  <c r="K1219" i="82" s="1"/>
  <c r="J1218" i="82"/>
  <c r="I1218" i="82"/>
  <c r="K1218" i="82" s="1"/>
  <c r="J1217" i="82"/>
  <c r="I1217" i="82"/>
  <c r="K1217" i="82" s="1"/>
  <c r="J1216" i="82"/>
  <c r="I1216" i="82"/>
  <c r="K1216" i="82" s="1"/>
  <c r="J1215" i="82"/>
  <c r="I1215" i="82"/>
  <c r="K1215" i="82" s="1"/>
  <c r="J1214" i="82"/>
  <c r="I1214" i="82"/>
  <c r="K1214" i="82" s="1"/>
  <c r="J1213" i="82"/>
  <c r="I1213" i="82"/>
  <c r="K1213" i="82" s="1"/>
  <c r="J1212" i="82"/>
  <c r="I1212" i="82"/>
  <c r="K1212" i="82" s="1"/>
  <c r="J1211" i="82"/>
  <c r="I1211" i="82"/>
  <c r="K1211" i="82" s="1"/>
  <c r="J1210" i="82"/>
  <c r="I1210" i="82"/>
  <c r="K1210" i="82" s="1"/>
  <c r="J1209" i="82"/>
  <c r="I1209" i="82"/>
  <c r="K1209" i="82" s="1"/>
  <c r="J1208" i="82"/>
  <c r="I1208" i="82"/>
  <c r="K1208" i="82" s="1"/>
  <c r="J1207" i="82"/>
  <c r="I1207" i="82"/>
  <c r="K1207" i="82" s="1"/>
  <c r="J1206" i="82"/>
  <c r="I1206" i="82"/>
  <c r="K1206" i="82" s="1"/>
  <c r="J1205" i="82"/>
  <c r="I1205" i="82"/>
  <c r="K1205" i="82" s="1"/>
  <c r="J1204" i="82"/>
  <c r="I1204" i="82"/>
  <c r="K1204" i="82" s="1"/>
  <c r="J1203" i="82"/>
  <c r="I1203" i="82"/>
  <c r="K1203" i="82" s="1"/>
  <c r="J1202" i="82"/>
  <c r="I1202" i="82"/>
  <c r="K1202" i="82" s="1"/>
  <c r="J1201" i="82"/>
  <c r="I1201" i="82"/>
  <c r="K1201" i="82" s="1"/>
  <c r="J1200" i="82"/>
  <c r="I1200" i="82"/>
  <c r="K1200" i="82" s="1"/>
  <c r="J1199" i="82"/>
  <c r="I1199" i="82"/>
  <c r="K1199" i="82" s="1"/>
  <c r="J1198" i="82"/>
  <c r="I1198" i="82"/>
  <c r="K1198" i="82" s="1"/>
  <c r="J1197" i="82"/>
  <c r="I1197" i="82"/>
  <c r="K1197" i="82" s="1"/>
  <c r="J1196" i="82"/>
  <c r="I1196" i="82"/>
  <c r="K1196" i="82" s="1"/>
  <c r="J1195" i="82"/>
  <c r="I1195" i="82"/>
  <c r="K1195" i="82" s="1"/>
  <c r="J1194" i="82"/>
  <c r="I1194" i="82"/>
  <c r="K1194" i="82" s="1"/>
  <c r="J1193" i="82"/>
  <c r="I1193" i="82"/>
  <c r="K1193" i="82" s="1"/>
  <c r="J1192" i="82"/>
  <c r="I1192" i="82"/>
  <c r="K1192" i="82" s="1"/>
  <c r="J1191" i="82"/>
  <c r="I1191" i="82"/>
  <c r="K1191" i="82" s="1"/>
  <c r="J1190" i="82"/>
  <c r="I1190" i="82"/>
  <c r="K1190" i="82" s="1"/>
  <c r="J1189" i="82"/>
  <c r="I1189" i="82"/>
  <c r="K1189" i="82" s="1"/>
  <c r="J1188" i="82"/>
  <c r="I1188" i="82"/>
  <c r="K1188" i="82" s="1"/>
  <c r="J1187" i="82"/>
  <c r="I1187" i="82"/>
  <c r="K1187" i="82" s="1"/>
  <c r="J1186" i="82"/>
  <c r="I1186" i="82"/>
  <c r="K1186" i="82" s="1"/>
  <c r="J1185" i="82"/>
  <c r="I1185" i="82"/>
  <c r="K1185" i="82" s="1"/>
  <c r="J1184" i="82"/>
  <c r="I1184" i="82"/>
  <c r="K1184" i="82" s="1"/>
  <c r="J1183" i="82"/>
  <c r="I1183" i="82"/>
  <c r="K1183" i="82" s="1"/>
  <c r="J1182" i="82"/>
  <c r="I1182" i="82"/>
  <c r="K1182" i="82" s="1"/>
  <c r="J1181" i="82"/>
  <c r="I1181" i="82"/>
  <c r="K1181" i="82" s="1"/>
  <c r="J1180" i="82"/>
  <c r="I1180" i="82"/>
  <c r="K1180" i="82" s="1"/>
  <c r="J1179" i="82"/>
  <c r="I1179" i="82"/>
  <c r="K1179" i="82" s="1"/>
  <c r="J1178" i="82"/>
  <c r="I1178" i="82"/>
  <c r="K1178" i="82" s="1"/>
  <c r="J1177" i="82"/>
  <c r="I1177" i="82"/>
  <c r="K1177" i="82" s="1"/>
  <c r="J1176" i="82"/>
  <c r="I1176" i="82"/>
  <c r="K1176" i="82" s="1"/>
  <c r="J1175" i="82"/>
  <c r="I1175" i="82"/>
  <c r="K1175" i="82" s="1"/>
  <c r="J1174" i="82"/>
  <c r="I1174" i="82"/>
  <c r="K1174" i="82" s="1"/>
  <c r="J1173" i="82"/>
  <c r="I1173" i="82"/>
  <c r="K1173" i="82" s="1"/>
  <c r="J1172" i="82"/>
  <c r="I1172" i="82"/>
  <c r="K1172" i="82" s="1"/>
  <c r="J1171" i="82"/>
  <c r="I1171" i="82"/>
  <c r="K1171" i="82" s="1"/>
  <c r="J1170" i="82"/>
  <c r="I1170" i="82"/>
  <c r="K1170" i="82" s="1"/>
  <c r="J1169" i="82"/>
  <c r="I1169" i="82"/>
  <c r="K1169" i="82" s="1"/>
  <c r="J1168" i="82"/>
  <c r="I1168" i="82"/>
  <c r="K1168" i="82" s="1"/>
  <c r="J1167" i="82"/>
  <c r="I1167" i="82"/>
  <c r="K1167" i="82" s="1"/>
  <c r="J1166" i="82"/>
  <c r="I1166" i="82"/>
  <c r="K1166" i="82" s="1"/>
  <c r="J1165" i="82"/>
  <c r="I1165" i="82"/>
  <c r="K1165" i="82" s="1"/>
  <c r="J1164" i="82"/>
  <c r="I1164" i="82"/>
  <c r="K1164" i="82" s="1"/>
  <c r="J1163" i="82"/>
  <c r="I1163" i="82"/>
  <c r="K1163" i="82" s="1"/>
  <c r="J1162" i="82"/>
  <c r="I1162" i="82"/>
  <c r="K1162" i="82" s="1"/>
  <c r="J1161" i="82"/>
  <c r="I1161" i="82"/>
  <c r="K1161" i="82" s="1"/>
  <c r="J1160" i="82"/>
  <c r="I1160" i="82"/>
  <c r="K1160" i="82" s="1"/>
  <c r="J1159" i="82"/>
  <c r="I1159" i="82"/>
  <c r="K1159" i="82" s="1"/>
  <c r="J1158" i="82"/>
  <c r="I1158" i="82"/>
  <c r="K1158" i="82" s="1"/>
  <c r="J1157" i="82"/>
  <c r="I1157" i="82"/>
  <c r="K1157" i="82" s="1"/>
  <c r="J1156" i="82"/>
  <c r="I1156" i="82"/>
  <c r="K1156" i="82" s="1"/>
  <c r="J1155" i="82"/>
  <c r="I1155" i="82"/>
  <c r="K1155" i="82" s="1"/>
  <c r="J1154" i="82"/>
  <c r="I1154" i="82"/>
  <c r="K1154" i="82" s="1"/>
  <c r="J1153" i="82"/>
  <c r="I1153" i="82"/>
  <c r="K1153" i="82" s="1"/>
  <c r="J1152" i="82"/>
  <c r="I1152" i="82"/>
  <c r="K1152" i="82" s="1"/>
  <c r="J1151" i="82"/>
  <c r="I1151" i="82"/>
  <c r="K1151" i="82" s="1"/>
  <c r="J1150" i="82"/>
  <c r="I1150" i="82"/>
  <c r="K1150" i="82" s="1"/>
  <c r="J1149" i="82"/>
  <c r="I1149" i="82"/>
  <c r="K1149" i="82" s="1"/>
  <c r="J1148" i="82"/>
  <c r="I1148" i="82"/>
  <c r="K1148" i="82" s="1"/>
  <c r="J1147" i="82"/>
  <c r="I1147" i="82"/>
  <c r="K1147" i="82" s="1"/>
  <c r="J1146" i="82"/>
  <c r="I1146" i="82"/>
  <c r="K1146" i="82" s="1"/>
  <c r="J1145" i="82"/>
  <c r="I1145" i="82"/>
  <c r="K1145" i="82" s="1"/>
  <c r="J1144" i="82"/>
  <c r="I1144" i="82"/>
  <c r="K1144" i="82" s="1"/>
  <c r="J1143" i="82"/>
  <c r="I1143" i="82"/>
  <c r="K1143" i="82" s="1"/>
  <c r="J1142" i="82"/>
  <c r="I1142" i="82"/>
  <c r="K1142" i="82" s="1"/>
  <c r="J1141" i="82"/>
  <c r="I1141" i="82"/>
  <c r="K1141" i="82" s="1"/>
  <c r="J1140" i="82"/>
  <c r="I1140" i="82"/>
  <c r="K1140" i="82" s="1"/>
  <c r="J1139" i="82"/>
  <c r="I1139" i="82"/>
  <c r="K1139" i="82" s="1"/>
  <c r="J1138" i="82"/>
  <c r="I1138" i="82"/>
  <c r="K1138" i="82" s="1"/>
  <c r="J1137" i="82"/>
  <c r="I1137" i="82"/>
  <c r="K1137" i="82" s="1"/>
  <c r="J1136" i="82"/>
  <c r="I1136" i="82"/>
  <c r="K1136" i="82" s="1"/>
  <c r="J1135" i="82"/>
  <c r="I1135" i="82"/>
  <c r="K1135" i="82" s="1"/>
  <c r="J1134" i="82"/>
  <c r="I1134" i="82"/>
  <c r="K1134" i="82" s="1"/>
  <c r="J1133" i="82"/>
  <c r="I1133" i="82"/>
  <c r="K1133" i="82" s="1"/>
  <c r="J1132" i="82"/>
  <c r="I1132" i="82"/>
  <c r="K1132" i="82" s="1"/>
  <c r="J1131" i="82"/>
  <c r="I1131" i="82"/>
  <c r="K1131" i="82" s="1"/>
  <c r="J1130" i="82"/>
  <c r="I1130" i="82"/>
  <c r="K1130" i="82" s="1"/>
  <c r="J1129" i="82"/>
  <c r="I1129" i="82"/>
  <c r="K1129" i="82" s="1"/>
  <c r="J1128" i="82"/>
  <c r="I1128" i="82"/>
  <c r="K1128" i="82" s="1"/>
  <c r="J1127" i="82"/>
  <c r="I1127" i="82"/>
  <c r="K1127" i="82" s="1"/>
  <c r="J1126" i="82"/>
  <c r="I1126" i="82"/>
  <c r="K1126" i="82" s="1"/>
  <c r="J1125" i="82"/>
  <c r="I1125" i="82"/>
  <c r="K1125" i="82" s="1"/>
  <c r="J1124" i="82"/>
  <c r="I1124" i="82"/>
  <c r="K1124" i="82" s="1"/>
  <c r="J1123" i="82"/>
  <c r="I1123" i="82"/>
  <c r="K1123" i="82" s="1"/>
  <c r="J1122" i="82"/>
  <c r="I1122" i="82"/>
  <c r="K1122" i="82" s="1"/>
  <c r="J1121" i="82"/>
  <c r="I1121" i="82"/>
  <c r="K1121" i="82" s="1"/>
  <c r="J1120" i="82"/>
  <c r="I1120" i="82"/>
  <c r="K1120" i="82" s="1"/>
  <c r="J1119" i="82"/>
  <c r="I1119" i="82"/>
  <c r="K1119" i="82" s="1"/>
  <c r="J1118" i="82"/>
  <c r="I1118" i="82"/>
  <c r="K1118" i="82" s="1"/>
  <c r="J1117" i="82"/>
  <c r="I1117" i="82"/>
  <c r="K1117" i="82" s="1"/>
  <c r="J1116" i="82"/>
  <c r="I1116" i="82"/>
  <c r="K1116" i="82" s="1"/>
  <c r="J1115" i="82"/>
  <c r="I1115" i="82"/>
  <c r="K1115" i="82" s="1"/>
  <c r="J1114" i="82"/>
  <c r="I1114" i="82"/>
  <c r="K1114" i="82" s="1"/>
  <c r="J1113" i="82"/>
  <c r="I1113" i="82"/>
  <c r="K1113" i="82" s="1"/>
  <c r="J1112" i="82"/>
  <c r="I1112" i="82"/>
  <c r="K1112" i="82" s="1"/>
  <c r="J1111" i="82"/>
  <c r="I1111" i="82"/>
  <c r="K1111" i="82" s="1"/>
  <c r="J1110" i="82"/>
  <c r="I1110" i="82"/>
  <c r="K1110" i="82" s="1"/>
  <c r="J1109" i="82"/>
  <c r="I1109" i="82"/>
  <c r="K1109" i="82" s="1"/>
  <c r="J1108" i="82"/>
  <c r="I1108" i="82"/>
  <c r="K1108" i="82" s="1"/>
  <c r="J1107" i="82"/>
  <c r="I1107" i="82"/>
  <c r="K1107" i="82" s="1"/>
  <c r="J1106" i="82"/>
  <c r="I1106" i="82"/>
  <c r="K1106" i="82" s="1"/>
  <c r="J1105" i="82"/>
  <c r="I1105" i="82"/>
  <c r="K1105" i="82" s="1"/>
  <c r="J1104" i="82"/>
  <c r="I1104" i="82"/>
  <c r="K1104" i="82" s="1"/>
  <c r="J1103" i="82"/>
  <c r="I1103" i="82"/>
  <c r="K1103" i="82" s="1"/>
  <c r="J1102" i="82"/>
  <c r="I1102" i="82"/>
  <c r="K1102" i="82" s="1"/>
  <c r="J1101" i="82"/>
  <c r="I1101" i="82"/>
  <c r="K1101" i="82" s="1"/>
  <c r="J1100" i="82"/>
  <c r="I1100" i="82"/>
  <c r="K1100" i="82" s="1"/>
  <c r="J1099" i="82"/>
  <c r="I1099" i="82"/>
  <c r="K1099" i="82" s="1"/>
  <c r="J1098" i="82"/>
  <c r="I1098" i="82"/>
  <c r="K1098" i="82" s="1"/>
  <c r="J1097" i="82"/>
  <c r="I1097" i="82"/>
  <c r="K1097" i="82" s="1"/>
  <c r="J1096" i="82"/>
  <c r="I1096" i="82"/>
  <c r="K1096" i="82" s="1"/>
  <c r="J1095" i="82"/>
  <c r="I1095" i="82"/>
  <c r="K1095" i="82" s="1"/>
  <c r="J1094" i="82"/>
  <c r="I1094" i="82"/>
  <c r="K1094" i="82" s="1"/>
  <c r="J1093" i="82"/>
  <c r="I1093" i="82"/>
  <c r="K1093" i="82" s="1"/>
  <c r="J1092" i="82"/>
  <c r="I1092" i="82"/>
  <c r="K1092" i="82" s="1"/>
  <c r="J1091" i="82"/>
  <c r="I1091" i="82"/>
  <c r="K1091" i="82" s="1"/>
  <c r="J1090" i="82"/>
  <c r="I1090" i="82"/>
  <c r="K1090" i="82" s="1"/>
  <c r="J1089" i="82"/>
  <c r="I1089" i="82"/>
  <c r="K1089" i="82" s="1"/>
  <c r="J1088" i="82"/>
  <c r="I1088" i="82"/>
  <c r="K1088" i="82" s="1"/>
  <c r="J1087" i="82"/>
  <c r="I1087" i="82"/>
  <c r="K1087" i="82" s="1"/>
  <c r="J1086" i="82"/>
  <c r="I1086" i="82"/>
  <c r="K1086" i="82" s="1"/>
  <c r="J1085" i="82"/>
  <c r="I1085" i="82"/>
  <c r="K1085" i="82" s="1"/>
  <c r="J1084" i="82"/>
  <c r="I1084" i="82"/>
  <c r="K1084" i="82" s="1"/>
  <c r="J1083" i="82"/>
  <c r="I1083" i="82"/>
  <c r="K1083" i="82" s="1"/>
  <c r="J1082" i="82"/>
  <c r="I1082" i="82"/>
  <c r="K1082" i="82" s="1"/>
  <c r="J1081" i="82"/>
  <c r="I1081" i="82"/>
  <c r="K1081" i="82" s="1"/>
  <c r="J1080" i="82"/>
  <c r="I1080" i="82"/>
  <c r="K1080" i="82" s="1"/>
  <c r="J1079" i="82"/>
  <c r="I1079" i="82"/>
  <c r="K1079" i="82" s="1"/>
  <c r="J1078" i="82"/>
  <c r="I1078" i="82"/>
  <c r="K1078" i="82" s="1"/>
  <c r="J1077" i="82"/>
  <c r="I1077" i="82"/>
  <c r="K1077" i="82" s="1"/>
  <c r="J1076" i="82"/>
  <c r="I1076" i="82"/>
  <c r="K1076" i="82" s="1"/>
  <c r="J1075" i="82"/>
  <c r="I1075" i="82"/>
  <c r="K1075" i="82" s="1"/>
  <c r="J1074" i="82"/>
  <c r="I1074" i="82"/>
  <c r="K1074" i="82" s="1"/>
  <c r="J1073" i="82"/>
  <c r="I1073" i="82"/>
  <c r="K1073" i="82" s="1"/>
  <c r="J1072" i="82"/>
  <c r="I1072" i="82"/>
  <c r="K1072" i="82" s="1"/>
  <c r="J1071" i="82"/>
  <c r="I1071" i="82"/>
  <c r="K1071" i="82" s="1"/>
  <c r="J1070" i="82"/>
  <c r="I1070" i="82"/>
  <c r="K1070" i="82" s="1"/>
  <c r="J1069" i="82"/>
  <c r="I1069" i="82"/>
  <c r="K1069" i="82" s="1"/>
  <c r="J1068" i="82"/>
  <c r="I1068" i="82"/>
  <c r="K1068" i="82" s="1"/>
  <c r="J1067" i="82"/>
  <c r="I1067" i="82"/>
  <c r="K1067" i="82" s="1"/>
  <c r="J1066" i="82"/>
  <c r="I1066" i="82"/>
  <c r="K1066" i="82" s="1"/>
  <c r="J1065" i="82"/>
  <c r="I1065" i="82"/>
  <c r="K1065" i="82" s="1"/>
  <c r="J1064" i="82"/>
  <c r="I1064" i="82"/>
  <c r="K1064" i="82" s="1"/>
  <c r="J1063" i="82"/>
  <c r="I1063" i="82"/>
  <c r="K1063" i="82" s="1"/>
  <c r="J1062" i="82"/>
  <c r="I1062" i="82"/>
  <c r="K1062" i="82" s="1"/>
  <c r="J1061" i="82"/>
  <c r="I1061" i="82"/>
  <c r="K1061" i="82" s="1"/>
  <c r="J1060" i="82"/>
  <c r="I1060" i="82"/>
  <c r="K1060" i="82" s="1"/>
  <c r="J1059" i="82"/>
  <c r="I1059" i="82"/>
  <c r="K1059" i="82" s="1"/>
  <c r="J1058" i="82"/>
  <c r="I1058" i="82"/>
  <c r="K1058" i="82" s="1"/>
  <c r="J1057" i="82"/>
  <c r="I1057" i="82"/>
  <c r="K1057" i="82" s="1"/>
  <c r="J1056" i="82"/>
  <c r="I1056" i="82"/>
  <c r="K1056" i="82" s="1"/>
  <c r="J1055" i="82"/>
  <c r="I1055" i="82"/>
  <c r="K1055" i="82" s="1"/>
  <c r="J1054" i="82"/>
  <c r="I1054" i="82"/>
  <c r="K1054" i="82" s="1"/>
  <c r="J1053" i="82"/>
  <c r="I1053" i="82"/>
  <c r="K1053" i="82" s="1"/>
  <c r="J1052" i="82"/>
  <c r="I1052" i="82"/>
  <c r="K1052" i="82" s="1"/>
  <c r="J1051" i="82"/>
  <c r="I1051" i="82"/>
  <c r="K1051" i="82" s="1"/>
  <c r="J1050" i="82"/>
  <c r="I1050" i="82"/>
  <c r="K1050" i="82" s="1"/>
  <c r="J1049" i="82"/>
  <c r="I1049" i="82"/>
  <c r="K1049" i="82" s="1"/>
  <c r="J1048" i="82"/>
  <c r="I1048" i="82"/>
  <c r="K1048" i="82" s="1"/>
  <c r="J1047" i="82"/>
  <c r="I1047" i="82"/>
  <c r="K1047" i="82" s="1"/>
  <c r="J1046" i="82"/>
  <c r="I1046" i="82"/>
  <c r="K1046" i="82" s="1"/>
  <c r="J1045" i="82"/>
  <c r="I1045" i="82"/>
  <c r="K1045" i="82" s="1"/>
  <c r="J1044" i="82"/>
  <c r="I1044" i="82"/>
  <c r="K1044" i="82" s="1"/>
  <c r="J1043" i="82"/>
  <c r="I1043" i="82"/>
  <c r="K1043" i="82" s="1"/>
  <c r="J1042" i="82"/>
  <c r="I1042" i="82"/>
  <c r="K1042" i="82" s="1"/>
  <c r="J1041" i="82"/>
  <c r="I1041" i="82"/>
  <c r="K1041" i="82" s="1"/>
  <c r="J1040" i="82"/>
  <c r="I1040" i="82"/>
  <c r="K1040" i="82" s="1"/>
  <c r="J1039" i="82"/>
  <c r="I1039" i="82"/>
  <c r="K1039" i="82" s="1"/>
  <c r="J1038" i="82"/>
  <c r="I1038" i="82"/>
  <c r="K1038" i="82" s="1"/>
  <c r="J1037" i="82"/>
  <c r="I1037" i="82"/>
  <c r="K1037" i="82" s="1"/>
  <c r="J1036" i="82"/>
  <c r="I1036" i="82"/>
  <c r="K1036" i="82" s="1"/>
  <c r="J1035" i="82"/>
  <c r="I1035" i="82"/>
  <c r="K1035" i="82" s="1"/>
  <c r="J1034" i="82"/>
  <c r="I1034" i="82"/>
  <c r="K1034" i="82" s="1"/>
  <c r="J1033" i="82"/>
  <c r="I1033" i="82"/>
  <c r="K1033" i="82" s="1"/>
  <c r="J1032" i="82"/>
  <c r="I1032" i="82"/>
  <c r="K1032" i="82" s="1"/>
  <c r="J1031" i="82"/>
  <c r="I1031" i="82"/>
  <c r="K1031" i="82" s="1"/>
  <c r="J1030" i="82"/>
  <c r="I1030" i="82"/>
  <c r="K1030" i="82" s="1"/>
  <c r="J1029" i="82"/>
  <c r="I1029" i="82"/>
  <c r="K1029" i="82" s="1"/>
  <c r="J1028" i="82"/>
  <c r="I1028" i="82"/>
  <c r="K1028" i="82" s="1"/>
  <c r="J1027" i="82"/>
  <c r="I1027" i="82"/>
  <c r="K1027" i="82" s="1"/>
  <c r="J1026" i="82"/>
  <c r="I1026" i="82"/>
  <c r="K1026" i="82" s="1"/>
  <c r="J1025" i="82"/>
  <c r="I1025" i="82"/>
  <c r="K1025" i="82" s="1"/>
  <c r="J1024" i="82"/>
  <c r="I1024" i="82"/>
  <c r="K1024" i="82" s="1"/>
  <c r="J1023" i="82"/>
  <c r="I1023" i="82"/>
  <c r="K1023" i="82" s="1"/>
  <c r="J1022" i="82"/>
  <c r="I1022" i="82"/>
  <c r="K1022" i="82" s="1"/>
  <c r="J1021" i="82"/>
  <c r="I1021" i="82"/>
  <c r="K1021" i="82" s="1"/>
  <c r="J1020" i="82"/>
  <c r="I1020" i="82"/>
  <c r="K1020" i="82" s="1"/>
  <c r="J1019" i="82"/>
  <c r="I1019" i="82"/>
  <c r="K1019" i="82" s="1"/>
  <c r="J1018" i="82"/>
  <c r="I1018" i="82"/>
  <c r="K1018" i="82" s="1"/>
  <c r="J1017" i="82"/>
  <c r="I1017" i="82"/>
  <c r="K1017" i="82" s="1"/>
  <c r="J1016" i="82"/>
  <c r="I1016" i="82"/>
  <c r="K1016" i="82" s="1"/>
  <c r="J1015" i="82"/>
  <c r="I1015" i="82"/>
  <c r="K1015" i="82" s="1"/>
  <c r="J1014" i="82"/>
  <c r="I1014" i="82"/>
  <c r="K1014" i="82" s="1"/>
  <c r="J1013" i="82"/>
  <c r="I1013" i="82"/>
  <c r="K1013" i="82" s="1"/>
  <c r="J1012" i="82"/>
  <c r="I1012" i="82"/>
  <c r="K1012" i="82" s="1"/>
  <c r="J1011" i="82"/>
  <c r="I1011" i="82"/>
  <c r="K1011" i="82" s="1"/>
  <c r="J1010" i="82"/>
  <c r="I1010" i="82"/>
  <c r="K1010" i="82" s="1"/>
  <c r="J1009" i="82"/>
  <c r="I1009" i="82"/>
  <c r="K1009" i="82" s="1"/>
  <c r="J1008" i="82"/>
  <c r="I1008" i="82"/>
  <c r="K1008" i="82" s="1"/>
  <c r="J1007" i="82"/>
  <c r="I1007" i="82"/>
  <c r="K1007" i="82" s="1"/>
  <c r="J1006" i="82"/>
  <c r="I1006" i="82"/>
  <c r="K1006" i="82" s="1"/>
  <c r="J1005" i="82"/>
  <c r="I1005" i="82"/>
  <c r="K1005" i="82" s="1"/>
  <c r="J1004" i="82"/>
  <c r="I1004" i="82"/>
  <c r="K1004" i="82" s="1"/>
  <c r="J1003" i="82"/>
  <c r="I1003" i="82"/>
  <c r="K1003" i="82" s="1"/>
  <c r="J1002" i="82"/>
  <c r="I1002" i="82"/>
  <c r="K1002" i="82" s="1"/>
  <c r="J1001" i="82"/>
  <c r="I1001" i="82"/>
  <c r="K1001" i="82" s="1"/>
  <c r="J1000" i="82"/>
  <c r="I1000" i="82"/>
  <c r="K1000" i="82" s="1"/>
  <c r="J999" i="82"/>
  <c r="I999" i="82"/>
  <c r="K999" i="82" s="1"/>
  <c r="J998" i="82"/>
  <c r="I998" i="82"/>
  <c r="K998" i="82" s="1"/>
  <c r="J997" i="82"/>
  <c r="I997" i="82"/>
  <c r="K997" i="82" s="1"/>
  <c r="J996" i="82"/>
  <c r="I996" i="82"/>
  <c r="K996" i="82" s="1"/>
  <c r="J995" i="82"/>
  <c r="I995" i="82"/>
  <c r="K995" i="82" s="1"/>
  <c r="J994" i="82"/>
  <c r="I994" i="82"/>
  <c r="K994" i="82" s="1"/>
  <c r="J993" i="82"/>
  <c r="I993" i="82"/>
  <c r="K993" i="82" s="1"/>
  <c r="J992" i="82"/>
  <c r="I992" i="82"/>
  <c r="K992" i="82" s="1"/>
  <c r="J991" i="82"/>
  <c r="I991" i="82"/>
  <c r="K991" i="82" s="1"/>
  <c r="J990" i="82"/>
  <c r="I990" i="82"/>
  <c r="K990" i="82" s="1"/>
  <c r="J989" i="82"/>
  <c r="I989" i="82"/>
  <c r="K989" i="82" s="1"/>
  <c r="J988" i="82"/>
  <c r="I988" i="82"/>
  <c r="K988" i="82" s="1"/>
  <c r="J987" i="82"/>
  <c r="I987" i="82"/>
  <c r="K987" i="82" s="1"/>
  <c r="J986" i="82"/>
  <c r="I986" i="82"/>
  <c r="K986" i="82" s="1"/>
  <c r="J985" i="82"/>
  <c r="I985" i="82"/>
  <c r="K985" i="82" s="1"/>
  <c r="J984" i="82"/>
  <c r="I984" i="82"/>
  <c r="K984" i="82" s="1"/>
  <c r="J983" i="82"/>
  <c r="I983" i="82"/>
  <c r="K983" i="82" s="1"/>
  <c r="J982" i="82"/>
  <c r="I982" i="82"/>
  <c r="K982" i="82" s="1"/>
  <c r="J981" i="82"/>
  <c r="I981" i="82"/>
  <c r="K981" i="82" s="1"/>
  <c r="J980" i="82"/>
  <c r="I980" i="82"/>
  <c r="K980" i="82" s="1"/>
  <c r="J979" i="82"/>
  <c r="I979" i="82"/>
  <c r="K979" i="82" s="1"/>
  <c r="J978" i="82"/>
  <c r="I978" i="82"/>
  <c r="K978" i="82" s="1"/>
  <c r="J977" i="82"/>
  <c r="I977" i="82"/>
  <c r="K977" i="82" s="1"/>
  <c r="J976" i="82"/>
  <c r="I976" i="82"/>
  <c r="K976" i="82" s="1"/>
  <c r="J975" i="82"/>
  <c r="I975" i="82"/>
  <c r="K975" i="82" s="1"/>
  <c r="J974" i="82"/>
  <c r="I974" i="82"/>
  <c r="K974" i="82" s="1"/>
  <c r="J973" i="82"/>
  <c r="I973" i="82"/>
  <c r="K973" i="82" s="1"/>
  <c r="J972" i="82"/>
  <c r="I972" i="82"/>
  <c r="K972" i="82" s="1"/>
  <c r="J971" i="82"/>
  <c r="I971" i="82"/>
  <c r="K971" i="82" s="1"/>
  <c r="J970" i="82"/>
  <c r="I970" i="82"/>
  <c r="K970" i="82" s="1"/>
  <c r="J969" i="82"/>
  <c r="I969" i="82"/>
  <c r="K969" i="82" s="1"/>
  <c r="J968" i="82"/>
  <c r="I968" i="82"/>
  <c r="K968" i="82" s="1"/>
  <c r="J967" i="82"/>
  <c r="I967" i="82"/>
  <c r="K967" i="82" s="1"/>
  <c r="J966" i="82"/>
  <c r="I966" i="82"/>
  <c r="K966" i="82" s="1"/>
  <c r="J965" i="82"/>
  <c r="I965" i="82"/>
  <c r="K965" i="82" s="1"/>
  <c r="J964" i="82"/>
  <c r="I964" i="82"/>
  <c r="K964" i="82" s="1"/>
  <c r="J963" i="82"/>
  <c r="I963" i="82"/>
  <c r="K963" i="82" s="1"/>
  <c r="J962" i="82"/>
  <c r="I962" i="82"/>
  <c r="K962" i="82" s="1"/>
  <c r="J961" i="82"/>
  <c r="I961" i="82"/>
  <c r="K961" i="82" s="1"/>
  <c r="J960" i="82"/>
  <c r="I960" i="82"/>
  <c r="K960" i="82" s="1"/>
  <c r="J959" i="82"/>
  <c r="I959" i="82"/>
  <c r="K959" i="82" s="1"/>
  <c r="J958" i="82"/>
  <c r="I958" i="82"/>
  <c r="K958" i="82" s="1"/>
  <c r="J957" i="82"/>
  <c r="I957" i="82"/>
  <c r="K957" i="82" s="1"/>
  <c r="J956" i="82"/>
  <c r="I956" i="82"/>
  <c r="K956" i="82" s="1"/>
  <c r="J955" i="82"/>
  <c r="I955" i="82"/>
  <c r="K955" i="82" s="1"/>
  <c r="J954" i="82"/>
  <c r="I954" i="82"/>
  <c r="K954" i="82" s="1"/>
  <c r="J953" i="82"/>
  <c r="I953" i="82"/>
  <c r="K953" i="82" s="1"/>
  <c r="J952" i="82"/>
  <c r="I952" i="82"/>
  <c r="K952" i="82" s="1"/>
  <c r="J951" i="82"/>
  <c r="I951" i="82"/>
  <c r="K951" i="82" s="1"/>
  <c r="J950" i="82"/>
  <c r="I950" i="82"/>
  <c r="K950" i="82" s="1"/>
  <c r="J949" i="82"/>
  <c r="I949" i="82"/>
  <c r="K949" i="82" s="1"/>
  <c r="J948" i="82"/>
  <c r="I948" i="82"/>
  <c r="K948" i="82" s="1"/>
  <c r="J947" i="82"/>
  <c r="I947" i="82"/>
  <c r="K947" i="82" s="1"/>
  <c r="J946" i="82"/>
  <c r="I946" i="82"/>
  <c r="K946" i="82" s="1"/>
  <c r="J945" i="82"/>
  <c r="I945" i="82"/>
  <c r="K945" i="82" s="1"/>
  <c r="J944" i="82"/>
  <c r="I944" i="82"/>
  <c r="K944" i="82" s="1"/>
  <c r="J943" i="82"/>
  <c r="I943" i="82"/>
  <c r="K943" i="82" s="1"/>
  <c r="J942" i="82"/>
  <c r="I942" i="82"/>
  <c r="K942" i="82" s="1"/>
  <c r="J941" i="82"/>
  <c r="I941" i="82"/>
  <c r="K941" i="82" s="1"/>
  <c r="J940" i="82"/>
  <c r="I940" i="82"/>
  <c r="K940" i="82" s="1"/>
  <c r="J939" i="82"/>
  <c r="I939" i="82"/>
  <c r="K939" i="82" s="1"/>
  <c r="J938" i="82"/>
  <c r="I938" i="82"/>
  <c r="K938" i="82" s="1"/>
  <c r="J937" i="82"/>
  <c r="I937" i="82"/>
  <c r="K937" i="82" s="1"/>
  <c r="J936" i="82"/>
  <c r="I936" i="82"/>
  <c r="K936" i="82" s="1"/>
  <c r="J935" i="82"/>
  <c r="I935" i="82"/>
  <c r="K935" i="82" s="1"/>
  <c r="J934" i="82"/>
  <c r="I934" i="82"/>
  <c r="K934" i="82" s="1"/>
  <c r="J933" i="82"/>
  <c r="I933" i="82"/>
  <c r="K933" i="82" s="1"/>
  <c r="J932" i="82"/>
  <c r="I932" i="82"/>
  <c r="K932" i="82" s="1"/>
  <c r="J931" i="82"/>
  <c r="I931" i="82"/>
  <c r="K931" i="82" s="1"/>
  <c r="J930" i="82"/>
  <c r="I930" i="82"/>
  <c r="K930" i="82" s="1"/>
  <c r="J929" i="82"/>
  <c r="I929" i="82"/>
  <c r="K929" i="82" s="1"/>
  <c r="J928" i="82"/>
  <c r="I928" i="82"/>
  <c r="K928" i="82" s="1"/>
  <c r="J927" i="82"/>
  <c r="I927" i="82"/>
  <c r="K927" i="82" s="1"/>
  <c r="J926" i="82"/>
  <c r="I926" i="82"/>
  <c r="K926" i="82" s="1"/>
  <c r="J925" i="82"/>
  <c r="I925" i="82"/>
  <c r="K925" i="82" s="1"/>
  <c r="J924" i="82"/>
  <c r="I924" i="82"/>
  <c r="K924" i="82" s="1"/>
  <c r="J923" i="82"/>
  <c r="I923" i="82"/>
  <c r="K923" i="82" s="1"/>
  <c r="J922" i="82"/>
  <c r="I922" i="82"/>
  <c r="K922" i="82" s="1"/>
  <c r="J921" i="82"/>
  <c r="I921" i="82"/>
  <c r="K921" i="82" s="1"/>
  <c r="J920" i="82"/>
  <c r="I920" i="82"/>
  <c r="K920" i="82" s="1"/>
  <c r="J919" i="82"/>
  <c r="I919" i="82"/>
  <c r="K919" i="82" s="1"/>
  <c r="J918" i="82"/>
  <c r="I918" i="82"/>
  <c r="K918" i="82" s="1"/>
  <c r="J917" i="82"/>
  <c r="I917" i="82"/>
  <c r="K917" i="82" s="1"/>
  <c r="J916" i="82"/>
  <c r="I916" i="82"/>
  <c r="K916" i="82" s="1"/>
  <c r="J915" i="82"/>
  <c r="I915" i="82"/>
  <c r="K915" i="82" s="1"/>
  <c r="J914" i="82"/>
  <c r="I914" i="82"/>
  <c r="K914" i="82" s="1"/>
  <c r="J913" i="82"/>
  <c r="I913" i="82"/>
  <c r="K913" i="82" s="1"/>
  <c r="J912" i="82"/>
  <c r="I912" i="82"/>
  <c r="K912" i="82" s="1"/>
  <c r="J911" i="82"/>
  <c r="I911" i="82"/>
  <c r="K911" i="82" s="1"/>
  <c r="J910" i="82"/>
  <c r="I910" i="82"/>
  <c r="K910" i="82" s="1"/>
  <c r="J909" i="82"/>
  <c r="I909" i="82"/>
  <c r="K909" i="82" s="1"/>
  <c r="J908" i="82"/>
  <c r="I908" i="82"/>
  <c r="K908" i="82" s="1"/>
  <c r="J907" i="82"/>
  <c r="I907" i="82"/>
  <c r="K907" i="82" s="1"/>
  <c r="J906" i="82"/>
  <c r="I906" i="82"/>
  <c r="K906" i="82" s="1"/>
  <c r="J905" i="82"/>
  <c r="I905" i="82"/>
  <c r="K905" i="82" s="1"/>
  <c r="J904" i="82"/>
  <c r="I904" i="82"/>
  <c r="K904" i="82" s="1"/>
  <c r="J903" i="82"/>
  <c r="I903" i="82"/>
  <c r="K903" i="82" s="1"/>
  <c r="J902" i="82"/>
  <c r="I902" i="82"/>
  <c r="K902" i="82" s="1"/>
  <c r="J901" i="82"/>
  <c r="I901" i="82"/>
  <c r="K901" i="82" s="1"/>
  <c r="J900" i="82"/>
  <c r="I900" i="82"/>
  <c r="K900" i="82" s="1"/>
  <c r="J899" i="82"/>
  <c r="I899" i="82"/>
  <c r="K899" i="82" s="1"/>
  <c r="J898" i="82"/>
  <c r="I898" i="82"/>
  <c r="K898" i="82" s="1"/>
  <c r="J897" i="82"/>
  <c r="I897" i="82"/>
  <c r="K897" i="82" s="1"/>
  <c r="J896" i="82"/>
  <c r="I896" i="82"/>
  <c r="K896" i="82" s="1"/>
  <c r="J895" i="82"/>
  <c r="I895" i="82"/>
  <c r="K895" i="82" s="1"/>
  <c r="J894" i="82"/>
  <c r="I894" i="82"/>
  <c r="K894" i="82" s="1"/>
  <c r="J893" i="82"/>
  <c r="I893" i="82"/>
  <c r="K893" i="82" s="1"/>
  <c r="J892" i="82"/>
  <c r="I892" i="82"/>
  <c r="K892" i="82" s="1"/>
  <c r="J891" i="82"/>
  <c r="I891" i="82"/>
  <c r="K891" i="82" s="1"/>
  <c r="J890" i="82"/>
  <c r="I890" i="82"/>
  <c r="K890" i="82" s="1"/>
  <c r="J889" i="82"/>
  <c r="I889" i="82"/>
  <c r="K889" i="82" s="1"/>
  <c r="J888" i="82"/>
  <c r="I888" i="82"/>
  <c r="K888" i="82" s="1"/>
  <c r="J887" i="82"/>
  <c r="I887" i="82"/>
  <c r="K887" i="82" s="1"/>
  <c r="J886" i="82"/>
  <c r="I886" i="82"/>
  <c r="K886" i="82" s="1"/>
  <c r="J885" i="82"/>
  <c r="I885" i="82"/>
  <c r="K885" i="82" s="1"/>
  <c r="J884" i="82"/>
  <c r="I884" i="82"/>
  <c r="K884" i="82" s="1"/>
  <c r="J883" i="82"/>
  <c r="I883" i="82"/>
  <c r="K883" i="82" s="1"/>
  <c r="J882" i="82"/>
  <c r="I882" i="82"/>
  <c r="K882" i="82" s="1"/>
  <c r="J881" i="82"/>
  <c r="I881" i="82"/>
  <c r="K881" i="82" s="1"/>
  <c r="J880" i="82"/>
  <c r="I880" i="82"/>
  <c r="K880" i="82" s="1"/>
  <c r="J879" i="82"/>
  <c r="I879" i="82"/>
  <c r="K879" i="82" s="1"/>
  <c r="J878" i="82"/>
  <c r="I878" i="82"/>
  <c r="K878" i="82" s="1"/>
  <c r="J877" i="82"/>
  <c r="I877" i="82"/>
  <c r="K877" i="82" s="1"/>
  <c r="J876" i="82"/>
  <c r="I876" i="82"/>
  <c r="K876" i="82" s="1"/>
  <c r="J875" i="82"/>
  <c r="I875" i="82"/>
  <c r="K875" i="82" s="1"/>
  <c r="J874" i="82"/>
  <c r="I874" i="82"/>
  <c r="K874" i="82" s="1"/>
  <c r="J873" i="82"/>
  <c r="I873" i="82"/>
  <c r="K873" i="82" s="1"/>
  <c r="J872" i="82"/>
  <c r="I872" i="82"/>
  <c r="K872" i="82" s="1"/>
  <c r="J871" i="82"/>
  <c r="I871" i="82"/>
  <c r="K871" i="82" s="1"/>
  <c r="J870" i="82"/>
  <c r="I870" i="82"/>
  <c r="K870" i="82" s="1"/>
  <c r="J869" i="82"/>
  <c r="I869" i="82"/>
  <c r="K869" i="82" s="1"/>
  <c r="J868" i="82"/>
  <c r="I868" i="82"/>
  <c r="K868" i="82" s="1"/>
  <c r="J867" i="82"/>
  <c r="I867" i="82"/>
  <c r="K867" i="82" s="1"/>
  <c r="J866" i="82"/>
  <c r="I866" i="82"/>
  <c r="K866" i="82" s="1"/>
  <c r="J865" i="82"/>
  <c r="I865" i="82"/>
  <c r="K865" i="82" s="1"/>
  <c r="J864" i="82"/>
  <c r="I864" i="82"/>
  <c r="K864" i="82" s="1"/>
  <c r="J863" i="82"/>
  <c r="I863" i="82"/>
  <c r="K863" i="82" s="1"/>
  <c r="J862" i="82"/>
  <c r="I862" i="82"/>
  <c r="K862" i="82" s="1"/>
  <c r="J861" i="82"/>
  <c r="I861" i="82"/>
  <c r="K861" i="82" s="1"/>
  <c r="J860" i="82"/>
  <c r="I860" i="82"/>
  <c r="K860" i="82" s="1"/>
  <c r="J859" i="82"/>
  <c r="I859" i="82"/>
  <c r="K859" i="82" s="1"/>
  <c r="J858" i="82"/>
  <c r="I858" i="82"/>
  <c r="K858" i="82" s="1"/>
  <c r="J857" i="82"/>
  <c r="I857" i="82"/>
  <c r="K857" i="82" s="1"/>
  <c r="J856" i="82"/>
  <c r="I856" i="82"/>
  <c r="K856" i="82" s="1"/>
  <c r="J855" i="82"/>
  <c r="I855" i="82"/>
  <c r="K855" i="82" s="1"/>
  <c r="J854" i="82"/>
  <c r="I854" i="82"/>
  <c r="K854" i="82" s="1"/>
  <c r="J853" i="82"/>
  <c r="I853" i="82"/>
  <c r="K853" i="82" s="1"/>
  <c r="J852" i="82"/>
  <c r="I852" i="82"/>
  <c r="K852" i="82" s="1"/>
  <c r="J851" i="82"/>
  <c r="I851" i="82"/>
  <c r="K851" i="82" s="1"/>
  <c r="J850" i="82"/>
  <c r="I850" i="82"/>
  <c r="K850" i="82" s="1"/>
  <c r="J849" i="82"/>
  <c r="I849" i="82"/>
  <c r="K849" i="82" s="1"/>
  <c r="J848" i="82"/>
  <c r="I848" i="82"/>
  <c r="K848" i="82" s="1"/>
  <c r="J847" i="82"/>
  <c r="I847" i="82"/>
  <c r="K847" i="82" s="1"/>
  <c r="J846" i="82"/>
  <c r="I846" i="82"/>
  <c r="K846" i="82" s="1"/>
  <c r="J845" i="82"/>
  <c r="I845" i="82"/>
  <c r="K845" i="82" s="1"/>
  <c r="J844" i="82"/>
  <c r="I844" i="82"/>
  <c r="K844" i="82" s="1"/>
  <c r="J843" i="82"/>
  <c r="I843" i="82"/>
  <c r="K843" i="82" s="1"/>
  <c r="J842" i="82"/>
  <c r="I842" i="82"/>
  <c r="K842" i="82" s="1"/>
  <c r="J841" i="82"/>
  <c r="I841" i="82"/>
  <c r="K841" i="82" s="1"/>
  <c r="J840" i="82"/>
  <c r="I840" i="82"/>
  <c r="K840" i="82" s="1"/>
  <c r="J839" i="82"/>
  <c r="I839" i="82"/>
  <c r="K839" i="82" s="1"/>
  <c r="J838" i="82"/>
  <c r="I838" i="82"/>
  <c r="K838" i="82" s="1"/>
  <c r="J837" i="82"/>
  <c r="I837" i="82"/>
  <c r="K837" i="82" s="1"/>
  <c r="J836" i="82"/>
  <c r="I836" i="82"/>
  <c r="K836" i="82" s="1"/>
  <c r="J835" i="82"/>
  <c r="I835" i="82"/>
  <c r="K835" i="82" s="1"/>
  <c r="J834" i="82"/>
  <c r="I834" i="82"/>
  <c r="K834" i="82" s="1"/>
  <c r="J833" i="82"/>
  <c r="I833" i="82"/>
  <c r="K833" i="82" s="1"/>
  <c r="J832" i="82"/>
  <c r="I832" i="82"/>
  <c r="K832" i="82" s="1"/>
  <c r="J831" i="82"/>
  <c r="I831" i="82"/>
  <c r="K831" i="82" s="1"/>
  <c r="J830" i="82"/>
  <c r="I830" i="82"/>
  <c r="K830" i="82" s="1"/>
  <c r="J829" i="82"/>
  <c r="I829" i="82"/>
  <c r="K829" i="82" s="1"/>
  <c r="J828" i="82"/>
  <c r="I828" i="82"/>
  <c r="K828" i="82" s="1"/>
  <c r="J827" i="82"/>
  <c r="I827" i="82"/>
  <c r="K827" i="82" s="1"/>
  <c r="J826" i="82"/>
  <c r="I826" i="82"/>
  <c r="K826" i="82" s="1"/>
  <c r="J825" i="82"/>
  <c r="I825" i="82"/>
  <c r="K825" i="82" s="1"/>
  <c r="J824" i="82"/>
  <c r="I824" i="82"/>
  <c r="K824" i="82" s="1"/>
  <c r="J823" i="82"/>
  <c r="I823" i="82"/>
  <c r="K823" i="82" s="1"/>
  <c r="J822" i="82"/>
  <c r="I822" i="82"/>
  <c r="K822" i="82" s="1"/>
  <c r="J821" i="82"/>
  <c r="I821" i="82"/>
  <c r="K821" i="82" s="1"/>
  <c r="J820" i="82"/>
  <c r="I820" i="82"/>
  <c r="K820" i="82" s="1"/>
  <c r="J819" i="82"/>
  <c r="I819" i="82"/>
  <c r="K819" i="82" s="1"/>
  <c r="J818" i="82"/>
  <c r="I818" i="82"/>
  <c r="K818" i="82" s="1"/>
  <c r="J817" i="82"/>
  <c r="I817" i="82"/>
  <c r="K817" i="82" s="1"/>
  <c r="J816" i="82"/>
  <c r="I816" i="82"/>
  <c r="K816" i="82" s="1"/>
  <c r="J815" i="82"/>
  <c r="I815" i="82"/>
  <c r="K815" i="82" s="1"/>
  <c r="J814" i="82"/>
  <c r="I814" i="82"/>
  <c r="K814" i="82" s="1"/>
  <c r="J813" i="82"/>
  <c r="I813" i="82"/>
  <c r="K813" i="82" s="1"/>
  <c r="J812" i="82"/>
  <c r="I812" i="82"/>
  <c r="K812" i="82" s="1"/>
  <c r="J811" i="82"/>
  <c r="I811" i="82"/>
  <c r="K811" i="82" s="1"/>
  <c r="J810" i="82"/>
  <c r="I810" i="82"/>
  <c r="K810" i="82" s="1"/>
  <c r="J809" i="82"/>
  <c r="I809" i="82"/>
  <c r="K809" i="82" s="1"/>
  <c r="J808" i="82"/>
  <c r="I808" i="82"/>
  <c r="K808" i="82" s="1"/>
  <c r="J807" i="82"/>
  <c r="I807" i="82"/>
  <c r="K807" i="82" s="1"/>
  <c r="J806" i="82"/>
  <c r="I806" i="82"/>
  <c r="K806" i="82" s="1"/>
  <c r="J805" i="82"/>
  <c r="I805" i="82"/>
  <c r="K805" i="82" s="1"/>
  <c r="J804" i="82"/>
  <c r="I804" i="82"/>
  <c r="K804" i="82" s="1"/>
  <c r="J803" i="82"/>
  <c r="I803" i="82"/>
  <c r="K803" i="82" s="1"/>
  <c r="J802" i="82"/>
  <c r="I802" i="82"/>
  <c r="K802" i="82" s="1"/>
  <c r="J801" i="82"/>
  <c r="I801" i="82"/>
  <c r="K801" i="82" s="1"/>
  <c r="J800" i="82"/>
  <c r="I800" i="82"/>
  <c r="K800" i="82" s="1"/>
  <c r="J799" i="82"/>
  <c r="I799" i="82"/>
  <c r="K799" i="82" s="1"/>
  <c r="J798" i="82"/>
  <c r="I798" i="82"/>
  <c r="K798" i="82" s="1"/>
  <c r="J797" i="82"/>
  <c r="I797" i="82"/>
  <c r="K797" i="82" s="1"/>
  <c r="J796" i="82"/>
  <c r="I796" i="82"/>
  <c r="K796" i="82" s="1"/>
  <c r="J795" i="82"/>
  <c r="I795" i="82"/>
  <c r="K795" i="82" s="1"/>
  <c r="J794" i="82"/>
  <c r="I794" i="82"/>
  <c r="K794" i="82" s="1"/>
  <c r="J793" i="82"/>
  <c r="I793" i="82"/>
  <c r="K793" i="82" s="1"/>
  <c r="J792" i="82"/>
  <c r="I792" i="82"/>
  <c r="K792" i="82" s="1"/>
  <c r="J791" i="82"/>
  <c r="I791" i="82"/>
  <c r="K791" i="82" s="1"/>
  <c r="J790" i="82"/>
  <c r="I790" i="82"/>
  <c r="K790" i="82" s="1"/>
  <c r="J789" i="82"/>
  <c r="I789" i="82"/>
  <c r="K789" i="82" s="1"/>
  <c r="J788" i="82"/>
  <c r="I788" i="82"/>
  <c r="K788" i="82" s="1"/>
  <c r="J787" i="82"/>
  <c r="I787" i="82"/>
  <c r="K787" i="82" s="1"/>
  <c r="J786" i="82"/>
  <c r="I786" i="82"/>
  <c r="K786" i="82" s="1"/>
  <c r="J785" i="82"/>
  <c r="I785" i="82"/>
  <c r="K785" i="82" s="1"/>
  <c r="J784" i="82"/>
  <c r="I784" i="82"/>
  <c r="K784" i="82" s="1"/>
  <c r="J783" i="82"/>
  <c r="I783" i="82"/>
  <c r="K783" i="82" s="1"/>
  <c r="J782" i="82"/>
  <c r="I782" i="82"/>
  <c r="K782" i="82" s="1"/>
  <c r="J781" i="82"/>
  <c r="I781" i="82"/>
  <c r="K781" i="82" s="1"/>
  <c r="J780" i="82"/>
  <c r="I780" i="82"/>
  <c r="K780" i="82" s="1"/>
  <c r="J779" i="82"/>
  <c r="I779" i="82"/>
  <c r="K779" i="82" s="1"/>
  <c r="J778" i="82"/>
  <c r="I778" i="82"/>
  <c r="K778" i="82" s="1"/>
  <c r="J777" i="82"/>
  <c r="I777" i="82"/>
  <c r="K777" i="82" s="1"/>
  <c r="J776" i="82"/>
  <c r="I776" i="82"/>
  <c r="K776" i="82" s="1"/>
  <c r="J775" i="82"/>
  <c r="I775" i="82"/>
  <c r="K775" i="82" s="1"/>
  <c r="J774" i="82"/>
  <c r="I774" i="82"/>
  <c r="K774" i="82" s="1"/>
  <c r="J773" i="82"/>
  <c r="I773" i="82"/>
  <c r="K773" i="82" s="1"/>
  <c r="J772" i="82"/>
  <c r="I772" i="82"/>
  <c r="K772" i="82" s="1"/>
  <c r="J771" i="82"/>
  <c r="I771" i="82"/>
  <c r="K771" i="82" s="1"/>
  <c r="J770" i="82"/>
  <c r="I770" i="82"/>
  <c r="K770" i="82" s="1"/>
  <c r="J769" i="82"/>
  <c r="I769" i="82"/>
  <c r="K769" i="82" s="1"/>
  <c r="J768" i="82"/>
  <c r="I768" i="82"/>
  <c r="K768" i="82" s="1"/>
  <c r="J767" i="82"/>
  <c r="I767" i="82"/>
  <c r="K767" i="82" s="1"/>
  <c r="J766" i="82"/>
  <c r="I766" i="82"/>
  <c r="K766" i="82" s="1"/>
  <c r="J765" i="82"/>
  <c r="I765" i="82"/>
  <c r="K765" i="82" s="1"/>
  <c r="J764" i="82"/>
  <c r="I764" i="82"/>
  <c r="K764" i="82" s="1"/>
  <c r="J763" i="82"/>
  <c r="I763" i="82"/>
  <c r="K763" i="82" s="1"/>
  <c r="J762" i="82"/>
  <c r="I762" i="82"/>
  <c r="K762" i="82" s="1"/>
  <c r="J761" i="82"/>
  <c r="I761" i="82"/>
  <c r="K761" i="82" s="1"/>
  <c r="J760" i="82"/>
  <c r="I760" i="82"/>
  <c r="K760" i="82" s="1"/>
  <c r="J759" i="82"/>
  <c r="I759" i="82"/>
  <c r="K759" i="82" s="1"/>
  <c r="J758" i="82"/>
  <c r="I758" i="82"/>
  <c r="K758" i="82" s="1"/>
  <c r="J757" i="82"/>
  <c r="I757" i="82"/>
  <c r="K757" i="82" s="1"/>
  <c r="J756" i="82"/>
  <c r="I756" i="82"/>
  <c r="K756" i="82" s="1"/>
  <c r="J755" i="82"/>
  <c r="I755" i="82"/>
  <c r="K755" i="82" s="1"/>
  <c r="J754" i="82"/>
  <c r="I754" i="82"/>
  <c r="K754" i="82" s="1"/>
  <c r="J753" i="82"/>
  <c r="I753" i="82"/>
  <c r="K753" i="82" s="1"/>
  <c r="J752" i="82"/>
  <c r="I752" i="82"/>
  <c r="K752" i="82" s="1"/>
  <c r="J751" i="82"/>
  <c r="I751" i="82"/>
  <c r="K751" i="82" s="1"/>
  <c r="J750" i="82"/>
  <c r="I750" i="82"/>
  <c r="K750" i="82" s="1"/>
  <c r="J749" i="82"/>
  <c r="I749" i="82"/>
  <c r="K749" i="82" s="1"/>
  <c r="J748" i="82"/>
  <c r="I748" i="82"/>
  <c r="K748" i="82" s="1"/>
  <c r="J747" i="82"/>
  <c r="I747" i="82"/>
  <c r="K747" i="82" s="1"/>
  <c r="J746" i="82"/>
  <c r="I746" i="82"/>
  <c r="K746" i="82" s="1"/>
  <c r="J745" i="82"/>
  <c r="I745" i="82"/>
  <c r="K745" i="82" s="1"/>
  <c r="J744" i="82"/>
  <c r="I744" i="82"/>
  <c r="K744" i="82" s="1"/>
  <c r="J743" i="82"/>
  <c r="I743" i="82"/>
  <c r="K743" i="82" s="1"/>
  <c r="J742" i="82"/>
  <c r="I742" i="82"/>
  <c r="K742" i="82" s="1"/>
  <c r="J741" i="82"/>
  <c r="I741" i="82"/>
  <c r="K741" i="82" s="1"/>
  <c r="J740" i="82"/>
  <c r="I740" i="82"/>
  <c r="K740" i="82" s="1"/>
  <c r="J739" i="82"/>
  <c r="I739" i="82"/>
  <c r="K739" i="82" s="1"/>
  <c r="J738" i="82"/>
  <c r="I738" i="82"/>
  <c r="K738" i="82" s="1"/>
  <c r="J737" i="82"/>
  <c r="I737" i="82"/>
  <c r="K737" i="82" s="1"/>
  <c r="J736" i="82"/>
  <c r="I736" i="82"/>
  <c r="K736" i="82" s="1"/>
  <c r="J735" i="82"/>
  <c r="I735" i="82"/>
  <c r="K735" i="82" s="1"/>
  <c r="J734" i="82"/>
  <c r="I734" i="82"/>
  <c r="K734" i="82" s="1"/>
  <c r="J733" i="82"/>
  <c r="I733" i="82"/>
  <c r="K733" i="82" s="1"/>
  <c r="J732" i="82"/>
  <c r="I732" i="82"/>
  <c r="K732" i="82" s="1"/>
  <c r="J731" i="82"/>
  <c r="I731" i="82"/>
  <c r="K731" i="82" s="1"/>
  <c r="J730" i="82"/>
  <c r="I730" i="82"/>
  <c r="K730" i="82" s="1"/>
  <c r="J729" i="82"/>
  <c r="I729" i="82"/>
  <c r="K729" i="82" s="1"/>
  <c r="J728" i="82"/>
  <c r="I728" i="82"/>
  <c r="K728" i="82" s="1"/>
  <c r="J727" i="82"/>
  <c r="I727" i="82"/>
  <c r="K727" i="82" s="1"/>
  <c r="J726" i="82"/>
  <c r="I726" i="82"/>
  <c r="K726" i="82" s="1"/>
  <c r="J725" i="82"/>
  <c r="I725" i="82"/>
  <c r="K725" i="82" s="1"/>
  <c r="J724" i="82"/>
  <c r="I724" i="82"/>
  <c r="K724" i="82" s="1"/>
  <c r="J723" i="82"/>
  <c r="I723" i="82"/>
  <c r="K723" i="82" s="1"/>
  <c r="J722" i="82"/>
  <c r="I722" i="82"/>
  <c r="K722" i="82" s="1"/>
  <c r="J721" i="82"/>
  <c r="I721" i="82"/>
  <c r="K721" i="82" s="1"/>
  <c r="J720" i="82"/>
  <c r="I720" i="82"/>
  <c r="K720" i="82" s="1"/>
  <c r="J719" i="82"/>
  <c r="I719" i="82"/>
  <c r="K719" i="82" s="1"/>
  <c r="J718" i="82"/>
  <c r="I718" i="82"/>
  <c r="K718" i="82" s="1"/>
  <c r="J717" i="82"/>
  <c r="I717" i="82"/>
  <c r="K717" i="82" s="1"/>
  <c r="J716" i="82"/>
  <c r="I716" i="82"/>
  <c r="K716" i="82" s="1"/>
  <c r="J715" i="82"/>
  <c r="I715" i="82"/>
  <c r="K715" i="82" s="1"/>
  <c r="J714" i="82"/>
  <c r="I714" i="82"/>
  <c r="K714" i="82" s="1"/>
  <c r="J713" i="82"/>
  <c r="I713" i="82"/>
  <c r="K713" i="82" s="1"/>
  <c r="J712" i="82"/>
  <c r="I712" i="82"/>
  <c r="K712" i="82" s="1"/>
  <c r="J711" i="82"/>
  <c r="I711" i="82"/>
  <c r="K711" i="82" s="1"/>
  <c r="J710" i="82"/>
  <c r="I710" i="82"/>
  <c r="K710" i="82" s="1"/>
  <c r="J709" i="82"/>
  <c r="I709" i="82"/>
  <c r="K709" i="82" s="1"/>
  <c r="J708" i="82"/>
  <c r="I708" i="82"/>
  <c r="K708" i="82" s="1"/>
  <c r="J707" i="82"/>
  <c r="I707" i="82"/>
  <c r="K707" i="82" s="1"/>
  <c r="J706" i="82"/>
  <c r="I706" i="82"/>
  <c r="K706" i="82" s="1"/>
  <c r="J705" i="82"/>
  <c r="I705" i="82"/>
  <c r="K705" i="82" s="1"/>
  <c r="J704" i="82"/>
  <c r="I704" i="82"/>
  <c r="K704" i="82" s="1"/>
  <c r="J703" i="82"/>
  <c r="I703" i="82"/>
  <c r="K703" i="82" s="1"/>
  <c r="J702" i="82"/>
  <c r="I702" i="82"/>
  <c r="K702" i="82" s="1"/>
  <c r="J701" i="82"/>
  <c r="I701" i="82"/>
  <c r="K701" i="82" s="1"/>
  <c r="J700" i="82"/>
  <c r="I700" i="82"/>
  <c r="K700" i="82" s="1"/>
  <c r="J699" i="82"/>
  <c r="I699" i="82"/>
  <c r="K699" i="82" s="1"/>
  <c r="J698" i="82"/>
  <c r="I698" i="82"/>
  <c r="K698" i="82" s="1"/>
  <c r="J697" i="82"/>
  <c r="I697" i="82"/>
  <c r="K697" i="82" s="1"/>
  <c r="J696" i="82"/>
  <c r="I696" i="82"/>
  <c r="K696" i="82" s="1"/>
  <c r="J695" i="82"/>
  <c r="I695" i="82"/>
  <c r="K695" i="82" s="1"/>
  <c r="J694" i="82"/>
  <c r="I694" i="82"/>
  <c r="K694" i="82" s="1"/>
  <c r="J693" i="82"/>
  <c r="I693" i="82"/>
  <c r="K693" i="82" s="1"/>
  <c r="J692" i="82"/>
  <c r="I692" i="82"/>
  <c r="K692" i="82" s="1"/>
  <c r="J691" i="82"/>
  <c r="I691" i="82"/>
  <c r="K691" i="82" s="1"/>
  <c r="J690" i="82"/>
  <c r="I690" i="82"/>
  <c r="K690" i="82" s="1"/>
  <c r="J689" i="82"/>
  <c r="I689" i="82"/>
  <c r="K689" i="82" s="1"/>
  <c r="J688" i="82"/>
  <c r="I688" i="82"/>
  <c r="K688" i="82" s="1"/>
  <c r="J687" i="82"/>
  <c r="I687" i="82"/>
  <c r="K687" i="82" s="1"/>
  <c r="J686" i="82"/>
  <c r="I686" i="82"/>
  <c r="K686" i="82" s="1"/>
  <c r="J685" i="82"/>
  <c r="I685" i="82"/>
  <c r="K685" i="82" s="1"/>
  <c r="J684" i="82"/>
  <c r="I684" i="82"/>
  <c r="K684" i="82" s="1"/>
  <c r="J683" i="82"/>
  <c r="I683" i="82"/>
  <c r="K683" i="82" s="1"/>
  <c r="J682" i="82"/>
  <c r="I682" i="82"/>
  <c r="K682" i="82" s="1"/>
  <c r="J681" i="82"/>
  <c r="I681" i="82"/>
  <c r="K681" i="82" s="1"/>
  <c r="J680" i="82"/>
  <c r="I680" i="82"/>
  <c r="K680" i="82" s="1"/>
  <c r="J679" i="82"/>
  <c r="I679" i="82"/>
  <c r="K679" i="82" s="1"/>
  <c r="J678" i="82"/>
  <c r="I678" i="82"/>
  <c r="K678" i="82" s="1"/>
  <c r="J677" i="82"/>
  <c r="I677" i="82"/>
  <c r="K677" i="82" s="1"/>
  <c r="J676" i="82"/>
  <c r="I676" i="82"/>
  <c r="K676" i="82" s="1"/>
  <c r="J675" i="82"/>
  <c r="I675" i="82"/>
  <c r="K675" i="82" s="1"/>
  <c r="J674" i="82"/>
  <c r="I674" i="82"/>
  <c r="K674" i="82" s="1"/>
  <c r="J673" i="82"/>
  <c r="I673" i="82"/>
  <c r="K673" i="82" s="1"/>
  <c r="J672" i="82"/>
  <c r="I672" i="82"/>
  <c r="K672" i="82" s="1"/>
  <c r="J671" i="82"/>
  <c r="I671" i="82"/>
  <c r="K671" i="82" s="1"/>
  <c r="J670" i="82"/>
  <c r="I670" i="82"/>
  <c r="K670" i="82" s="1"/>
  <c r="J669" i="82"/>
  <c r="I669" i="82"/>
  <c r="K669" i="82" s="1"/>
  <c r="J668" i="82"/>
  <c r="I668" i="82"/>
  <c r="K668" i="82" s="1"/>
  <c r="J667" i="82"/>
  <c r="I667" i="82"/>
  <c r="K667" i="82" s="1"/>
  <c r="J666" i="82"/>
  <c r="I666" i="82"/>
  <c r="K666" i="82" s="1"/>
  <c r="J665" i="82"/>
  <c r="I665" i="82"/>
  <c r="K665" i="82" s="1"/>
  <c r="J664" i="82"/>
  <c r="I664" i="82"/>
  <c r="K664" i="82" s="1"/>
  <c r="J663" i="82"/>
  <c r="I663" i="82"/>
  <c r="K663" i="82" s="1"/>
  <c r="J662" i="82"/>
  <c r="I662" i="82"/>
  <c r="K662" i="82" s="1"/>
  <c r="J661" i="82"/>
  <c r="I661" i="82"/>
  <c r="K661" i="82" s="1"/>
  <c r="J660" i="82"/>
  <c r="I660" i="82"/>
  <c r="K660" i="82" s="1"/>
  <c r="J659" i="82"/>
  <c r="I659" i="82"/>
  <c r="K659" i="82" s="1"/>
  <c r="J658" i="82"/>
  <c r="I658" i="82"/>
  <c r="K658" i="82" s="1"/>
  <c r="J657" i="82"/>
  <c r="I657" i="82"/>
  <c r="K657" i="82" s="1"/>
  <c r="J656" i="82"/>
  <c r="I656" i="82"/>
  <c r="K656" i="82" s="1"/>
  <c r="J655" i="82"/>
  <c r="I655" i="82"/>
  <c r="K655" i="82" s="1"/>
  <c r="J654" i="82"/>
  <c r="I654" i="82"/>
  <c r="K654" i="82" s="1"/>
  <c r="J653" i="82"/>
  <c r="I653" i="82"/>
  <c r="K653" i="82" s="1"/>
  <c r="J652" i="82"/>
  <c r="I652" i="82"/>
  <c r="K652" i="82" s="1"/>
  <c r="J651" i="82"/>
  <c r="I651" i="82"/>
  <c r="K651" i="82" s="1"/>
  <c r="J650" i="82"/>
  <c r="I650" i="82"/>
  <c r="K650" i="82" s="1"/>
  <c r="J649" i="82"/>
  <c r="I649" i="82"/>
  <c r="K649" i="82" s="1"/>
  <c r="J648" i="82"/>
  <c r="I648" i="82"/>
  <c r="K648" i="82" s="1"/>
  <c r="J647" i="82"/>
  <c r="I647" i="82"/>
  <c r="K647" i="82" s="1"/>
  <c r="J646" i="82"/>
  <c r="I646" i="82"/>
  <c r="K646" i="82" s="1"/>
  <c r="J645" i="82"/>
  <c r="I645" i="82"/>
  <c r="K645" i="82" s="1"/>
  <c r="J644" i="82"/>
  <c r="I644" i="82"/>
  <c r="K644" i="82" s="1"/>
  <c r="J643" i="82"/>
  <c r="I643" i="82"/>
  <c r="K643" i="82" s="1"/>
  <c r="J642" i="82"/>
  <c r="I642" i="82"/>
  <c r="K642" i="82" s="1"/>
  <c r="J641" i="82"/>
  <c r="I641" i="82"/>
  <c r="K641" i="82" s="1"/>
  <c r="J640" i="82"/>
  <c r="I640" i="82"/>
  <c r="K640" i="82" s="1"/>
  <c r="J639" i="82"/>
  <c r="I639" i="82"/>
  <c r="K639" i="82" s="1"/>
  <c r="J638" i="82"/>
  <c r="I638" i="82"/>
  <c r="K638" i="82" s="1"/>
  <c r="J637" i="82"/>
  <c r="I637" i="82"/>
  <c r="K637" i="82" s="1"/>
  <c r="J636" i="82"/>
  <c r="I636" i="82"/>
  <c r="K636" i="82" s="1"/>
  <c r="J635" i="82"/>
  <c r="I635" i="82"/>
  <c r="K635" i="82" s="1"/>
  <c r="J634" i="82"/>
  <c r="I634" i="82"/>
  <c r="K634" i="82" s="1"/>
  <c r="J633" i="82"/>
  <c r="I633" i="82"/>
  <c r="K633" i="82" s="1"/>
  <c r="J632" i="82"/>
  <c r="I632" i="82"/>
  <c r="K632" i="82" s="1"/>
  <c r="J631" i="82"/>
  <c r="I631" i="82"/>
  <c r="K631" i="82" s="1"/>
  <c r="J630" i="82"/>
  <c r="I630" i="82"/>
  <c r="K630" i="82" s="1"/>
  <c r="J629" i="82"/>
  <c r="I629" i="82"/>
  <c r="K629" i="82" s="1"/>
  <c r="J628" i="82"/>
  <c r="I628" i="82"/>
  <c r="K628" i="82" s="1"/>
  <c r="J627" i="82"/>
  <c r="I627" i="82"/>
  <c r="K627" i="82" s="1"/>
  <c r="J626" i="82"/>
  <c r="I626" i="82"/>
  <c r="K626" i="82" s="1"/>
  <c r="J625" i="82"/>
  <c r="I625" i="82"/>
  <c r="K625" i="82" s="1"/>
  <c r="J624" i="82"/>
  <c r="I624" i="82"/>
  <c r="K624" i="82" s="1"/>
  <c r="J623" i="82"/>
  <c r="I623" i="82"/>
  <c r="K623" i="82" s="1"/>
  <c r="J622" i="82"/>
  <c r="I622" i="82"/>
  <c r="K622" i="82" s="1"/>
  <c r="J621" i="82"/>
  <c r="I621" i="82"/>
  <c r="K621" i="82" s="1"/>
  <c r="J620" i="82"/>
  <c r="I620" i="82"/>
  <c r="K620" i="82" s="1"/>
  <c r="J619" i="82"/>
  <c r="I619" i="82"/>
  <c r="K619" i="82" s="1"/>
  <c r="J618" i="82"/>
  <c r="I618" i="82"/>
  <c r="K618" i="82" s="1"/>
  <c r="J617" i="82"/>
  <c r="I617" i="82"/>
  <c r="K617" i="82" s="1"/>
  <c r="J616" i="82"/>
  <c r="I616" i="82"/>
  <c r="K616" i="82" s="1"/>
  <c r="J615" i="82"/>
  <c r="I615" i="82"/>
  <c r="K615" i="82" s="1"/>
  <c r="J614" i="82"/>
  <c r="I614" i="82"/>
  <c r="K614" i="82" s="1"/>
  <c r="J613" i="82"/>
  <c r="I613" i="82"/>
  <c r="K613" i="82" s="1"/>
  <c r="J612" i="82"/>
  <c r="I612" i="82"/>
  <c r="K612" i="82" s="1"/>
  <c r="J611" i="82"/>
  <c r="I611" i="82"/>
  <c r="K611" i="82" s="1"/>
  <c r="J610" i="82"/>
  <c r="I610" i="82"/>
  <c r="K610" i="82" s="1"/>
  <c r="J609" i="82"/>
  <c r="I609" i="82"/>
  <c r="K609" i="82" s="1"/>
  <c r="J608" i="82"/>
  <c r="I608" i="82"/>
  <c r="K608" i="82" s="1"/>
  <c r="J607" i="82"/>
  <c r="I607" i="82"/>
  <c r="K607" i="82" s="1"/>
  <c r="J606" i="82"/>
  <c r="I606" i="82"/>
  <c r="K606" i="82" s="1"/>
  <c r="J605" i="82"/>
  <c r="I605" i="82"/>
  <c r="K605" i="82" s="1"/>
  <c r="J604" i="82"/>
  <c r="I604" i="82"/>
  <c r="K604" i="82" s="1"/>
  <c r="J603" i="82"/>
  <c r="I603" i="82"/>
  <c r="K603" i="82" s="1"/>
  <c r="J602" i="82"/>
  <c r="I602" i="82"/>
  <c r="K602" i="82" s="1"/>
  <c r="J601" i="82"/>
  <c r="I601" i="82"/>
  <c r="K601" i="82" s="1"/>
  <c r="J600" i="82"/>
  <c r="I600" i="82"/>
  <c r="K600" i="82" s="1"/>
  <c r="J599" i="82"/>
  <c r="I599" i="82"/>
  <c r="K599" i="82" s="1"/>
  <c r="J598" i="82"/>
  <c r="I598" i="82"/>
  <c r="K598" i="82" s="1"/>
  <c r="J597" i="82"/>
  <c r="I597" i="82"/>
  <c r="K597" i="82" s="1"/>
  <c r="J596" i="82"/>
  <c r="I596" i="82"/>
  <c r="K596" i="82" s="1"/>
  <c r="J595" i="82"/>
  <c r="I595" i="82"/>
  <c r="K595" i="82" s="1"/>
  <c r="J594" i="82"/>
  <c r="I594" i="82"/>
  <c r="K594" i="82" s="1"/>
  <c r="J593" i="82"/>
  <c r="I593" i="82"/>
  <c r="K593" i="82" s="1"/>
  <c r="J592" i="82"/>
  <c r="I592" i="82"/>
  <c r="K592" i="82" s="1"/>
  <c r="J591" i="82"/>
  <c r="I591" i="82"/>
  <c r="K591" i="82" s="1"/>
  <c r="J590" i="82"/>
  <c r="I590" i="82"/>
  <c r="K590" i="82" s="1"/>
  <c r="J589" i="82"/>
  <c r="I589" i="82"/>
  <c r="K589" i="82" s="1"/>
  <c r="J588" i="82"/>
  <c r="I588" i="82"/>
  <c r="K588" i="82" s="1"/>
  <c r="J587" i="82"/>
  <c r="I587" i="82"/>
  <c r="K587" i="82" s="1"/>
  <c r="J586" i="82"/>
  <c r="I586" i="82"/>
  <c r="K586" i="82" s="1"/>
  <c r="J585" i="82"/>
  <c r="I585" i="82"/>
  <c r="K585" i="82" s="1"/>
  <c r="J584" i="82"/>
  <c r="I584" i="82"/>
  <c r="J583" i="82"/>
  <c r="I583" i="82"/>
  <c r="J582" i="82"/>
  <c r="I582" i="82"/>
  <c r="J581" i="82"/>
  <c r="I581" i="82"/>
  <c r="J580" i="82"/>
  <c r="I580" i="82"/>
  <c r="J579" i="82"/>
  <c r="I579" i="82"/>
  <c r="J578" i="82"/>
  <c r="I578" i="82"/>
  <c r="J577" i="82"/>
  <c r="I577" i="82"/>
  <c r="J576" i="82"/>
  <c r="I576" i="82"/>
  <c r="J575" i="82"/>
  <c r="I575" i="82"/>
  <c r="J574" i="82"/>
  <c r="I574" i="82"/>
  <c r="J573" i="82"/>
  <c r="I573" i="82"/>
  <c r="J572" i="82"/>
  <c r="I572" i="82"/>
  <c r="J571" i="82"/>
  <c r="I571" i="82"/>
  <c r="K571" i="82" s="1"/>
  <c r="J570" i="82"/>
  <c r="I570" i="82"/>
  <c r="K570" i="82" s="1"/>
  <c r="J569" i="82"/>
  <c r="I569" i="82"/>
  <c r="K569" i="82" s="1"/>
  <c r="J568" i="82"/>
  <c r="I568" i="82"/>
  <c r="K568" i="82" s="1"/>
  <c r="J567" i="82"/>
  <c r="I567" i="82"/>
  <c r="K567" i="82" s="1"/>
  <c r="J566" i="82"/>
  <c r="I566" i="82"/>
  <c r="K566" i="82" s="1"/>
  <c r="J565" i="82"/>
  <c r="I565" i="82"/>
  <c r="K565" i="82" s="1"/>
  <c r="J564" i="82"/>
  <c r="I564" i="82"/>
  <c r="K564" i="82" s="1"/>
  <c r="J563" i="82"/>
  <c r="I563" i="82"/>
  <c r="K563" i="82" s="1"/>
  <c r="J562" i="82"/>
  <c r="I562" i="82"/>
  <c r="K562" i="82" s="1"/>
  <c r="J561" i="82"/>
  <c r="I561" i="82"/>
  <c r="K561" i="82" s="1"/>
  <c r="J560" i="82"/>
  <c r="I560" i="82"/>
  <c r="K560" i="82" s="1"/>
  <c r="J559" i="82"/>
  <c r="I559" i="82"/>
  <c r="K559" i="82" s="1"/>
  <c r="J558" i="82"/>
  <c r="I558" i="82"/>
  <c r="K558" i="82" s="1"/>
  <c r="J557" i="82"/>
  <c r="I557" i="82"/>
  <c r="K557" i="82" s="1"/>
  <c r="J556" i="82"/>
  <c r="I556" i="82"/>
  <c r="K556" i="82" s="1"/>
  <c r="J555" i="82"/>
  <c r="I555" i="82"/>
  <c r="K555" i="82" s="1"/>
  <c r="J554" i="82"/>
  <c r="I554" i="82"/>
  <c r="K554" i="82" s="1"/>
  <c r="J553" i="82"/>
  <c r="I553" i="82"/>
  <c r="K553" i="82" s="1"/>
  <c r="J552" i="82"/>
  <c r="I552" i="82"/>
  <c r="K552" i="82" s="1"/>
  <c r="J551" i="82"/>
  <c r="I551" i="82"/>
  <c r="K551" i="82" s="1"/>
  <c r="J550" i="82"/>
  <c r="I550" i="82"/>
  <c r="K550" i="82" s="1"/>
  <c r="J549" i="82"/>
  <c r="I549" i="82"/>
  <c r="K549" i="82" s="1"/>
  <c r="J548" i="82"/>
  <c r="I548" i="82"/>
  <c r="K548" i="82" s="1"/>
  <c r="J547" i="82"/>
  <c r="I547" i="82"/>
  <c r="K547" i="82" s="1"/>
  <c r="J546" i="82"/>
  <c r="I546" i="82"/>
  <c r="K546" i="82" s="1"/>
  <c r="J545" i="82"/>
  <c r="I545" i="82"/>
  <c r="K545" i="82" s="1"/>
  <c r="J544" i="82"/>
  <c r="I544" i="82"/>
  <c r="K544" i="82" s="1"/>
  <c r="J543" i="82"/>
  <c r="I543" i="82"/>
  <c r="K543" i="82" s="1"/>
  <c r="J542" i="82"/>
  <c r="I542" i="82"/>
  <c r="K542" i="82" s="1"/>
  <c r="J541" i="82"/>
  <c r="I541" i="82"/>
  <c r="K541" i="82" s="1"/>
  <c r="J540" i="82"/>
  <c r="I540" i="82"/>
  <c r="K540" i="82" s="1"/>
  <c r="J539" i="82"/>
  <c r="I539" i="82"/>
  <c r="K539" i="82" s="1"/>
  <c r="J538" i="82"/>
  <c r="I538" i="82"/>
  <c r="K538" i="82" s="1"/>
  <c r="J537" i="82"/>
  <c r="I537" i="82"/>
  <c r="K537" i="82" s="1"/>
  <c r="J536" i="82"/>
  <c r="I536" i="82"/>
  <c r="K536" i="82" s="1"/>
  <c r="J535" i="82"/>
  <c r="I535" i="82"/>
  <c r="K535" i="82" s="1"/>
  <c r="J534" i="82"/>
  <c r="I534" i="82"/>
  <c r="K534" i="82" s="1"/>
  <c r="J533" i="82"/>
  <c r="I533" i="82"/>
  <c r="K533" i="82" s="1"/>
  <c r="J532" i="82"/>
  <c r="I532" i="82"/>
  <c r="K532" i="82" s="1"/>
  <c r="J531" i="82"/>
  <c r="I531" i="82"/>
  <c r="K531" i="82" s="1"/>
  <c r="J530" i="82"/>
  <c r="I530" i="82"/>
  <c r="K530" i="82" s="1"/>
  <c r="J529" i="82"/>
  <c r="I529" i="82"/>
  <c r="K529" i="82" s="1"/>
  <c r="J528" i="82"/>
  <c r="I528" i="82"/>
  <c r="K528" i="82" s="1"/>
  <c r="J527" i="82"/>
  <c r="I527" i="82"/>
  <c r="K527" i="82" s="1"/>
  <c r="J526" i="82"/>
  <c r="I526" i="82"/>
  <c r="K526" i="82" s="1"/>
  <c r="J525" i="82"/>
  <c r="I525" i="82"/>
  <c r="K525" i="82" s="1"/>
  <c r="J524" i="82"/>
  <c r="I524" i="82"/>
  <c r="K524" i="82" s="1"/>
  <c r="J523" i="82"/>
  <c r="I523" i="82"/>
  <c r="K523" i="82" s="1"/>
  <c r="J522" i="82"/>
  <c r="I522" i="82"/>
  <c r="K522" i="82" s="1"/>
  <c r="J521" i="82"/>
  <c r="I521" i="82"/>
  <c r="K521" i="82" s="1"/>
  <c r="J520" i="82"/>
  <c r="I520" i="82"/>
  <c r="K520" i="82" s="1"/>
  <c r="J519" i="82"/>
  <c r="I519" i="82"/>
  <c r="K519" i="82" s="1"/>
  <c r="J518" i="82"/>
  <c r="I518" i="82"/>
  <c r="K518" i="82" s="1"/>
  <c r="J517" i="82"/>
  <c r="I517" i="82"/>
  <c r="K517" i="82" s="1"/>
  <c r="J516" i="82"/>
  <c r="I516" i="82"/>
  <c r="K516" i="82" s="1"/>
  <c r="J515" i="82"/>
  <c r="I515" i="82"/>
  <c r="K515" i="82" s="1"/>
  <c r="J514" i="82"/>
  <c r="I514" i="82"/>
  <c r="K514" i="82" s="1"/>
  <c r="J513" i="82"/>
  <c r="I513" i="82"/>
  <c r="K513" i="82" s="1"/>
  <c r="J512" i="82"/>
  <c r="I512" i="82"/>
  <c r="K512" i="82" s="1"/>
  <c r="J511" i="82"/>
  <c r="I511" i="82"/>
  <c r="K511" i="82" s="1"/>
  <c r="J510" i="82"/>
  <c r="I510" i="82"/>
  <c r="K510" i="82" s="1"/>
  <c r="J509" i="82"/>
  <c r="I509" i="82"/>
  <c r="K509" i="82" s="1"/>
  <c r="J508" i="82"/>
  <c r="I508" i="82"/>
  <c r="K508" i="82" s="1"/>
  <c r="J507" i="82"/>
  <c r="I507" i="82"/>
  <c r="K507" i="82" s="1"/>
  <c r="J506" i="82"/>
  <c r="I506" i="82"/>
  <c r="K506" i="82" s="1"/>
  <c r="J505" i="82"/>
  <c r="I505" i="82"/>
  <c r="K505" i="82" s="1"/>
  <c r="J504" i="82"/>
  <c r="I504" i="82"/>
  <c r="K504" i="82" s="1"/>
  <c r="J503" i="82"/>
  <c r="I503" i="82"/>
  <c r="K503" i="82" s="1"/>
  <c r="J502" i="82"/>
  <c r="I502" i="82"/>
  <c r="K502" i="82" s="1"/>
  <c r="J501" i="82"/>
  <c r="I501" i="82"/>
  <c r="K501" i="82" s="1"/>
  <c r="J500" i="82"/>
  <c r="I500" i="82"/>
  <c r="K500" i="82" s="1"/>
  <c r="J499" i="82"/>
  <c r="I499" i="82"/>
  <c r="K499" i="82" s="1"/>
  <c r="J498" i="82"/>
  <c r="I498" i="82"/>
  <c r="K498" i="82" s="1"/>
  <c r="J497" i="82"/>
  <c r="I497" i="82"/>
  <c r="K497" i="82" s="1"/>
  <c r="J496" i="82"/>
  <c r="I496" i="82"/>
  <c r="K496" i="82" s="1"/>
  <c r="J495" i="82"/>
  <c r="I495" i="82"/>
  <c r="K495" i="82" s="1"/>
  <c r="J494" i="82"/>
  <c r="I494" i="82"/>
  <c r="K494" i="82" s="1"/>
  <c r="J493" i="82"/>
  <c r="I493" i="82"/>
  <c r="K493" i="82" s="1"/>
  <c r="J492" i="82"/>
  <c r="I492" i="82"/>
  <c r="K492" i="82" s="1"/>
  <c r="J491" i="82"/>
  <c r="I491" i="82"/>
  <c r="K491" i="82" s="1"/>
  <c r="J490" i="82"/>
  <c r="I490" i="82"/>
  <c r="K490" i="82" s="1"/>
  <c r="J489" i="82"/>
  <c r="I489" i="82"/>
  <c r="K489" i="82" s="1"/>
  <c r="J488" i="82"/>
  <c r="I488" i="82"/>
  <c r="K488" i="82" s="1"/>
  <c r="J487" i="82"/>
  <c r="I487" i="82"/>
  <c r="K487" i="82" s="1"/>
  <c r="J486" i="82"/>
  <c r="I486" i="82"/>
  <c r="K486" i="82" s="1"/>
  <c r="J485" i="82"/>
  <c r="I485" i="82"/>
  <c r="K485" i="82" s="1"/>
  <c r="J484" i="82"/>
  <c r="I484" i="82"/>
  <c r="K484" i="82" s="1"/>
  <c r="J483" i="82"/>
  <c r="I483" i="82"/>
  <c r="K483" i="82" s="1"/>
  <c r="J482" i="82"/>
  <c r="I482" i="82"/>
  <c r="K482" i="82" s="1"/>
  <c r="J481" i="82"/>
  <c r="I481" i="82"/>
  <c r="K481" i="82" s="1"/>
  <c r="J480" i="82"/>
  <c r="I480" i="82"/>
  <c r="K480" i="82" s="1"/>
  <c r="J479" i="82"/>
  <c r="I479" i="82"/>
  <c r="K479" i="82" s="1"/>
  <c r="J478" i="82"/>
  <c r="I478" i="82"/>
  <c r="K478" i="82" s="1"/>
  <c r="J477" i="82"/>
  <c r="I477" i="82"/>
  <c r="K477" i="82" s="1"/>
  <c r="J476" i="82"/>
  <c r="I476" i="82"/>
  <c r="K476" i="82" s="1"/>
  <c r="J475" i="82"/>
  <c r="I475" i="82"/>
  <c r="K475" i="82" s="1"/>
  <c r="J474" i="82"/>
  <c r="I474" i="82"/>
  <c r="K474" i="82" s="1"/>
  <c r="J473" i="82"/>
  <c r="I473" i="82"/>
  <c r="K473" i="82" s="1"/>
  <c r="J472" i="82"/>
  <c r="I472" i="82"/>
  <c r="K472" i="82" s="1"/>
  <c r="J471" i="82"/>
  <c r="I471" i="82"/>
  <c r="K471" i="82" s="1"/>
  <c r="J470" i="82"/>
  <c r="I470" i="82"/>
  <c r="K470" i="82" s="1"/>
  <c r="J469" i="82"/>
  <c r="I469" i="82"/>
  <c r="K469" i="82" s="1"/>
  <c r="J468" i="82"/>
  <c r="I468" i="82"/>
  <c r="K468" i="82" s="1"/>
  <c r="J467" i="82"/>
  <c r="I467" i="82"/>
  <c r="K467" i="82" s="1"/>
  <c r="J466" i="82"/>
  <c r="I466" i="82"/>
  <c r="K466" i="82" s="1"/>
  <c r="J465" i="82"/>
  <c r="I465" i="82"/>
  <c r="K465" i="82" s="1"/>
  <c r="J464" i="82"/>
  <c r="I464" i="82"/>
  <c r="K464" i="82" s="1"/>
  <c r="J463" i="82"/>
  <c r="I463" i="82"/>
  <c r="K463" i="82" s="1"/>
  <c r="J462" i="82"/>
  <c r="I462" i="82"/>
  <c r="K462" i="82" s="1"/>
  <c r="J461" i="82"/>
  <c r="I461" i="82"/>
  <c r="K461" i="82" s="1"/>
  <c r="J460" i="82"/>
  <c r="I460" i="82"/>
  <c r="K460" i="82" s="1"/>
  <c r="J459" i="82"/>
  <c r="I459" i="82"/>
  <c r="K459" i="82" s="1"/>
  <c r="J458" i="82"/>
  <c r="I458" i="82"/>
  <c r="K458" i="82" s="1"/>
  <c r="J457" i="82"/>
  <c r="I457" i="82"/>
  <c r="K457" i="82" s="1"/>
  <c r="J456" i="82"/>
  <c r="I456" i="82"/>
  <c r="K456" i="82" s="1"/>
  <c r="J455" i="82"/>
  <c r="I455" i="82"/>
  <c r="K455" i="82" s="1"/>
  <c r="J454" i="82"/>
  <c r="I454" i="82"/>
  <c r="K454" i="82" s="1"/>
  <c r="J453" i="82"/>
  <c r="I453" i="82"/>
  <c r="K453" i="82" s="1"/>
  <c r="J452" i="82"/>
  <c r="I452" i="82"/>
  <c r="K452" i="82" s="1"/>
  <c r="J451" i="82"/>
  <c r="I451" i="82"/>
  <c r="K451" i="82" s="1"/>
  <c r="J450" i="82"/>
  <c r="I450" i="82"/>
  <c r="K450" i="82" s="1"/>
  <c r="J449" i="82"/>
  <c r="I449" i="82"/>
  <c r="K449" i="82" s="1"/>
  <c r="J448" i="82"/>
  <c r="I448" i="82"/>
  <c r="K448" i="82" s="1"/>
  <c r="J447" i="82"/>
  <c r="I447" i="82"/>
  <c r="K447" i="82" s="1"/>
  <c r="J446" i="82"/>
  <c r="I446" i="82"/>
  <c r="K446" i="82" s="1"/>
  <c r="J445" i="82"/>
  <c r="I445" i="82"/>
  <c r="K445" i="82" s="1"/>
  <c r="J444" i="82"/>
  <c r="I444" i="82"/>
  <c r="K444" i="82" s="1"/>
  <c r="J443" i="82"/>
  <c r="I443" i="82"/>
  <c r="K443" i="82" s="1"/>
  <c r="J442" i="82"/>
  <c r="I442" i="82"/>
  <c r="K442" i="82" s="1"/>
  <c r="J441" i="82"/>
  <c r="I441" i="82"/>
  <c r="K441" i="82" s="1"/>
  <c r="J440" i="82"/>
  <c r="I440" i="82"/>
  <c r="K440" i="82" s="1"/>
  <c r="J439" i="82"/>
  <c r="I439" i="82"/>
  <c r="K439" i="82" s="1"/>
  <c r="J438" i="82"/>
  <c r="I438" i="82"/>
  <c r="K438" i="82" s="1"/>
  <c r="J437" i="82"/>
  <c r="I437" i="82"/>
  <c r="K437" i="82" s="1"/>
  <c r="J436" i="82"/>
  <c r="I436" i="82"/>
  <c r="K436" i="82" s="1"/>
  <c r="J435" i="82"/>
  <c r="I435" i="82"/>
  <c r="K435" i="82" s="1"/>
  <c r="J434" i="82"/>
  <c r="I434" i="82"/>
  <c r="K434" i="82" s="1"/>
  <c r="J433" i="82"/>
  <c r="I433" i="82"/>
  <c r="K433" i="82" s="1"/>
  <c r="J432" i="82"/>
  <c r="I432" i="82"/>
  <c r="K432" i="82" s="1"/>
  <c r="J431" i="82"/>
  <c r="I431" i="82"/>
  <c r="K431" i="82" s="1"/>
  <c r="J430" i="82"/>
  <c r="I430" i="82"/>
  <c r="K430" i="82" s="1"/>
  <c r="J429" i="82"/>
  <c r="I429" i="82"/>
  <c r="K429" i="82" s="1"/>
  <c r="J428" i="82"/>
  <c r="I428" i="82"/>
  <c r="K428" i="82" s="1"/>
  <c r="J427" i="82"/>
  <c r="I427" i="82"/>
  <c r="K427" i="82" s="1"/>
  <c r="J426" i="82"/>
  <c r="I426" i="82"/>
  <c r="K426" i="82" s="1"/>
  <c r="J425" i="82"/>
  <c r="I425" i="82"/>
  <c r="K425" i="82" s="1"/>
  <c r="J424" i="82"/>
  <c r="I424" i="82"/>
  <c r="K424" i="82" s="1"/>
  <c r="J423" i="82"/>
  <c r="I423" i="82"/>
  <c r="K423" i="82" s="1"/>
  <c r="J422" i="82"/>
  <c r="I422" i="82"/>
  <c r="K422" i="82" s="1"/>
  <c r="J421" i="82"/>
  <c r="I421" i="82"/>
  <c r="K421" i="82" s="1"/>
  <c r="J420" i="82"/>
  <c r="I420" i="82"/>
  <c r="K420" i="82" s="1"/>
  <c r="J419" i="82"/>
  <c r="I419" i="82"/>
  <c r="K419" i="82" s="1"/>
  <c r="J418" i="82"/>
  <c r="I418" i="82"/>
  <c r="K418" i="82" s="1"/>
  <c r="J417" i="82"/>
  <c r="I417" i="82"/>
  <c r="K417" i="82" s="1"/>
  <c r="J416" i="82"/>
  <c r="I416" i="82"/>
  <c r="K416" i="82" s="1"/>
  <c r="J415" i="82"/>
  <c r="I415" i="82"/>
  <c r="K415" i="82" s="1"/>
  <c r="J414" i="82"/>
  <c r="I414" i="82"/>
  <c r="K414" i="82" s="1"/>
  <c r="J413" i="82"/>
  <c r="I413" i="82"/>
  <c r="K413" i="82" s="1"/>
  <c r="J412" i="82"/>
  <c r="I412" i="82"/>
  <c r="K412" i="82" s="1"/>
  <c r="J411" i="82"/>
  <c r="I411" i="82"/>
  <c r="K411" i="82" s="1"/>
  <c r="J410" i="82"/>
  <c r="I410" i="82"/>
  <c r="K410" i="82" s="1"/>
  <c r="J409" i="82"/>
  <c r="I409" i="82"/>
  <c r="K409" i="82" s="1"/>
  <c r="J408" i="82"/>
  <c r="I408" i="82"/>
  <c r="K408" i="82" s="1"/>
  <c r="J407" i="82"/>
  <c r="I407" i="82"/>
  <c r="K407" i="82" s="1"/>
  <c r="J406" i="82"/>
  <c r="I406" i="82"/>
  <c r="K406" i="82" s="1"/>
  <c r="J405" i="82"/>
  <c r="I405" i="82"/>
  <c r="K405" i="82" s="1"/>
  <c r="J404" i="82"/>
  <c r="I404" i="82"/>
  <c r="K404" i="82" s="1"/>
  <c r="J403" i="82"/>
  <c r="I403" i="82"/>
  <c r="K403" i="82" s="1"/>
  <c r="J402" i="82"/>
  <c r="I402" i="82"/>
  <c r="K402" i="82" s="1"/>
  <c r="J401" i="82"/>
  <c r="I401" i="82"/>
  <c r="K401" i="82" s="1"/>
  <c r="J400" i="82"/>
  <c r="I400" i="82"/>
  <c r="K400" i="82" s="1"/>
  <c r="J399" i="82"/>
  <c r="I399" i="82"/>
  <c r="K399" i="82" s="1"/>
  <c r="J398" i="82"/>
  <c r="I398" i="82"/>
  <c r="K398" i="82" s="1"/>
  <c r="J397" i="82"/>
  <c r="I397" i="82"/>
  <c r="K397" i="82" s="1"/>
  <c r="J396" i="82"/>
  <c r="I396" i="82"/>
  <c r="K396" i="82" s="1"/>
  <c r="J395" i="82"/>
  <c r="I395" i="82"/>
  <c r="K395" i="82" s="1"/>
  <c r="J394" i="82"/>
  <c r="I394" i="82"/>
  <c r="K394" i="82" s="1"/>
  <c r="J393" i="82"/>
  <c r="I393" i="82"/>
  <c r="K393" i="82" s="1"/>
  <c r="J392" i="82"/>
  <c r="I392" i="82"/>
  <c r="K392" i="82" s="1"/>
  <c r="J391" i="82"/>
  <c r="I391" i="82"/>
  <c r="K391" i="82" s="1"/>
  <c r="J390" i="82"/>
  <c r="I390" i="82"/>
  <c r="K390" i="82" s="1"/>
  <c r="J389" i="82"/>
  <c r="I389" i="82"/>
  <c r="K389" i="82" s="1"/>
  <c r="J388" i="82"/>
  <c r="I388" i="82"/>
  <c r="K388" i="82" s="1"/>
  <c r="J387" i="82"/>
  <c r="I387" i="82"/>
  <c r="K387" i="82" s="1"/>
  <c r="J386" i="82"/>
  <c r="I386" i="82"/>
  <c r="K386" i="82" s="1"/>
  <c r="J385" i="82"/>
  <c r="I385" i="82"/>
  <c r="K385" i="82" s="1"/>
  <c r="J384" i="82"/>
  <c r="I384" i="82"/>
  <c r="K384" i="82" s="1"/>
  <c r="J383" i="82"/>
  <c r="I383" i="82"/>
  <c r="K383" i="82" s="1"/>
  <c r="J382" i="82"/>
  <c r="I382" i="82"/>
  <c r="K382" i="82" s="1"/>
  <c r="J381" i="82"/>
  <c r="I381" i="82"/>
  <c r="K381" i="82" s="1"/>
  <c r="J380" i="82"/>
  <c r="I380" i="82"/>
  <c r="K380" i="82" s="1"/>
  <c r="J379" i="82"/>
  <c r="I379" i="82"/>
  <c r="K379" i="82" s="1"/>
  <c r="J378" i="82"/>
  <c r="I378" i="82"/>
  <c r="K378" i="82" s="1"/>
  <c r="J377" i="82"/>
  <c r="I377" i="82"/>
  <c r="K377" i="82" s="1"/>
  <c r="J376" i="82"/>
  <c r="I376" i="82"/>
  <c r="K376" i="82" s="1"/>
  <c r="J375" i="82"/>
  <c r="I375" i="82"/>
  <c r="K375" i="82" s="1"/>
  <c r="J374" i="82"/>
  <c r="I374" i="82"/>
  <c r="K374" i="82" s="1"/>
  <c r="J373" i="82"/>
  <c r="I373" i="82"/>
  <c r="K373" i="82" s="1"/>
  <c r="J372" i="82"/>
  <c r="I372" i="82"/>
  <c r="K372" i="82" s="1"/>
  <c r="J371" i="82"/>
  <c r="I371" i="82"/>
  <c r="K371" i="82" s="1"/>
  <c r="J370" i="82"/>
  <c r="I370" i="82"/>
  <c r="K370" i="82" s="1"/>
  <c r="J369" i="82"/>
  <c r="I369" i="82"/>
  <c r="K369" i="82" s="1"/>
  <c r="J368" i="82"/>
  <c r="I368" i="82"/>
  <c r="K368" i="82" s="1"/>
  <c r="J367" i="82"/>
  <c r="I367" i="82"/>
  <c r="K367" i="82" s="1"/>
  <c r="J366" i="82"/>
  <c r="I366" i="82"/>
  <c r="K366" i="82" s="1"/>
  <c r="J365" i="82"/>
  <c r="I365" i="82"/>
  <c r="K365" i="82" s="1"/>
  <c r="J364" i="82"/>
  <c r="I364" i="82"/>
  <c r="K364" i="82" s="1"/>
  <c r="J363" i="82"/>
  <c r="I363" i="82"/>
  <c r="K363" i="82" s="1"/>
  <c r="J362" i="82"/>
  <c r="I362" i="82"/>
  <c r="K362" i="82" s="1"/>
  <c r="J361" i="82"/>
  <c r="I361" i="82"/>
  <c r="K361" i="82" s="1"/>
  <c r="J360" i="82"/>
  <c r="I360" i="82"/>
  <c r="K360" i="82" s="1"/>
  <c r="J359" i="82"/>
  <c r="I359" i="82"/>
  <c r="K359" i="82" s="1"/>
  <c r="J358" i="82"/>
  <c r="I358" i="82"/>
  <c r="K358" i="82" s="1"/>
  <c r="J357" i="82"/>
  <c r="I357" i="82"/>
  <c r="K357" i="82" s="1"/>
  <c r="J356" i="82"/>
  <c r="I356" i="82"/>
  <c r="K356" i="82" s="1"/>
  <c r="J355" i="82"/>
  <c r="I355" i="82"/>
  <c r="K355" i="82" s="1"/>
  <c r="J354" i="82"/>
  <c r="I354" i="82"/>
  <c r="K354" i="82" s="1"/>
  <c r="J353" i="82"/>
  <c r="I353" i="82"/>
  <c r="K353" i="82" s="1"/>
  <c r="J352" i="82"/>
  <c r="I352" i="82"/>
  <c r="K352" i="82" s="1"/>
  <c r="J351" i="82"/>
  <c r="I351" i="82"/>
  <c r="K351" i="82" s="1"/>
  <c r="J350" i="82"/>
  <c r="I350" i="82"/>
  <c r="K350" i="82" s="1"/>
  <c r="J349" i="82"/>
  <c r="I349" i="82"/>
  <c r="K349" i="82" s="1"/>
  <c r="J348" i="82"/>
  <c r="I348" i="82"/>
  <c r="K348" i="82" s="1"/>
  <c r="J347" i="82"/>
  <c r="I347" i="82"/>
  <c r="K347" i="82" s="1"/>
  <c r="J346" i="82"/>
  <c r="I346" i="82"/>
  <c r="K346" i="82" s="1"/>
  <c r="J345" i="82"/>
  <c r="I345" i="82"/>
  <c r="K345" i="82" s="1"/>
  <c r="J344" i="82"/>
  <c r="I344" i="82"/>
  <c r="K344" i="82" s="1"/>
  <c r="J343" i="82"/>
  <c r="I343" i="82"/>
  <c r="K343" i="82" s="1"/>
  <c r="J342" i="82"/>
  <c r="I342" i="82"/>
  <c r="K342" i="82" s="1"/>
  <c r="J341" i="82"/>
  <c r="I341" i="82"/>
  <c r="K341" i="82" s="1"/>
  <c r="J340" i="82"/>
  <c r="I340" i="82"/>
  <c r="K340" i="82" s="1"/>
  <c r="J339" i="82"/>
  <c r="I339" i="82"/>
  <c r="K339" i="82" s="1"/>
  <c r="J338" i="82"/>
  <c r="I338" i="82"/>
  <c r="K338" i="82" s="1"/>
  <c r="J337" i="82"/>
  <c r="I337" i="82"/>
  <c r="K337" i="82" s="1"/>
  <c r="J336" i="82"/>
  <c r="I336" i="82"/>
  <c r="K336" i="82" s="1"/>
  <c r="J335" i="82"/>
  <c r="I335" i="82"/>
  <c r="K335" i="82" s="1"/>
  <c r="J334" i="82"/>
  <c r="I334" i="82"/>
  <c r="K334" i="82" s="1"/>
  <c r="J333" i="82"/>
  <c r="I333" i="82"/>
  <c r="K333" i="82" s="1"/>
  <c r="J332" i="82"/>
  <c r="I332" i="82"/>
  <c r="K332" i="82" s="1"/>
  <c r="J331" i="82"/>
  <c r="I331" i="82"/>
  <c r="K331" i="82" s="1"/>
  <c r="J330" i="82"/>
  <c r="I330" i="82"/>
  <c r="K330" i="82" s="1"/>
  <c r="J329" i="82"/>
  <c r="I329" i="82"/>
  <c r="K329" i="82" s="1"/>
  <c r="J328" i="82"/>
  <c r="I328" i="82"/>
  <c r="K328" i="82" s="1"/>
  <c r="J327" i="82"/>
  <c r="I327" i="82"/>
  <c r="K327" i="82" s="1"/>
  <c r="J326" i="82"/>
  <c r="I326" i="82"/>
  <c r="K326" i="82" s="1"/>
  <c r="J325" i="82"/>
  <c r="I325" i="82"/>
  <c r="K325" i="82" s="1"/>
  <c r="J324" i="82"/>
  <c r="I324" i="82"/>
  <c r="K324" i="82" s="1"/>
  <c r="J323" i="82"/>
  <c r="I323" i="82"/>
  <c r="K323" i="82" s="1"/>
  <c r="J322" i="82"/>
  <c r="I322" i="82"/>
  <c r="K322" i="82" s="1"/>
  <c r="J321" i="82"/>
  <c r="I321" i="82"/>
  <c r="K321" i="82" s="1"/>
  <c r="J320" i="82"/>
  <c r="I320" i="82"/>
  <c r="K320" i="82" s="1"/>
  <c r="J319" i="82"/>
  <c r="I319" i="82"/>
  <c r="K319" i="82" s="1"/>
  <c r="J318" i="82"/>
  <c r="I318" i="82"/>
  <c r="K318" i="82" s="1"/>
  <c r="J317" i="82"/>
  <c r="I317" i="82"/>
  <c r="K317" i="82" s="1"/>
  <c r="J316" i="82"/>
  <c r="I316" i="82"/>
  <c r="K316" i="82" s="1"/>
  <c r="J315" i="82"/>
  <c r="I315" i="82"/>
  <c r="K315" i="82" s="1"/>
  <c r="J314" i="82"/>
  <c r="I314" i="82"/>
  <c r="K314" i="82" s="1"/>
  <c r="J313" i="82"/>
  <c r="I313" i="82"/>
  <c r="K313" i="82" s="1"/>
  <c r="J312" i="82"/>
  <c r="I312" i="82"/>
  <c r="K312" i="82" s="1"/>
  <c r="J311" i="82"/>
  <c r="I311" i="82"/>
  <c r="K311" i="82" s="1"/>
  <c r="J310" i="82"/>
  <c r="I310" i="82"/>
  <c r="K310" i="82" s="1"/>
  <c r="J309" i="82"/>
  <c r="I309" i="82"/>
  <c r="K309" i="82" s="1"/>
  <c r="J308" i="82"/>
  <c r="I308" i="82"/>
  <c r="K308" i="82" s="1"/>
  <c r="J307" i="82"/>
  <c r="I307" i="82"/>
  <c r="K307" i="82" s="1"/>
  <c r="J306" i="82"/>
  <c r="I306" i="82"/>
  <c r="K306" i="82" s="1"/>
  <c r="J305" i="82"/>
  <c r="I305" i="82"/>
  <c r="K305" i="82" s="1"/>
  <c r="J304" i="82"/>
  <c r="I304" i="82"/>
  <c r="K304" i="82" s="1"/>
  <c r="J303" i="82"/>
  <c r="I303" i="82"/>
  <c r="K303" i="82" s="1"/>
  <c r="J302" i="82"/>
  <c r="I302" i="82"/>
  <c r="K302" i="82" s="1"/>
  <c r="J301" i="82"/>
  <c r="I301" i="82"/>
  <c r="K301" i="82" s="1"/>
  <c r="J300" i="82"/>
  <c r="I300" i="82"/>
  <c r="K300" i="82" s="1"/>
  <c r="J299" i="82"/>
  <c r="I299" i="82"/>
  <c r="K299" i="82" s="1"/>
  <c r="J298" i="82"/>
  <c r="I298" i="82"/>
  <c r="K298" i="82" s="1"/>
  <c r="J297" i="82"/>
  <c r="I297" i="82"/>
  <c r="K297" i="82" s="1"/>
  <c r="J296" i="82"/>
  <c r="I296" i="82"/>
  <c r="K296" i="82" s="1"/>
  <c r="J295" i="82"/>
  <c r="I295" i="82"/>
  <c r="K295" i="82" s="1"/>
  <c r="J294" i="82"/>
  <c r="I294" i="82"/>
  <c r="K294" i="82" s="1"/>
  <c r="J293" i="82"/>
  <c r="I293" i="82"/>
  <c r="K293" i="82" s="1"/>
  <c r="J292" i="82"/>
  <c r="I292" i="82"/>
  <c r="K292" i="82" s="1"/>
  <c r="J291" i="82"/>
  <c r="I291" i="82"/>
  <c r="K291" i="82" s="1"/>
  <c r="J290" i="82"/>
  <c r="I290" i="82"/>
  <c r="K290" i="82" s="1"/>
  <c r="J289" i="82"/>
  <c r="I289" i="82"/>
  <c r="K289" i="82" s="1"/>
  <c r="J288" i="82"/>
  <c r="I288" i="82"/>
  <c r="K288" i="82" s="1"/>
  <c r="J287" i="82"/>
  <c r="I287" i="82"/>
  <c r="K287" i="82" s="1"/>
  <c r="J286" i="82"/>
  <c r="I286" i="82"/>
  <c r="K286" i="82" s="1"/>
  <c r="J285" i="82"/>
  <c r="I285" i="82"/>
  <c r="K285" i="82" s="1"/>
  <c r="J284" i="82"/>
  <c r="I284" i="82"/>
  <c r="K284" i="82" s="1"/>
  <c r="J283" i="82"/>
  <c r="I283" i="82"/>
  <c r="K283" i="82" s="1"/>
  <c r="J282" i="82"/>
  <c r="I282" i="82"/>
  <c r="K282" i="82" s="1"/>
  <c r="J281" i="82"/>
  <c r="I281" i="82"/>
  <c r="K281" i="82" s="1"/>
  <c r="J280" i="82"/>
  <c r="I280" i="82"/>
  <c r="K280" i="82" s="1"/>
  <c r="J279" i="82"/>
  <c r="I279" i="82"/>
  <c r="K279" i="82" s="1"/>
  <c r="J278" i="82"/>
  <c r="I278" i="82"/>
  <c r="K278" i="82" s="1"/>
  <c r="J277" i="82"/>
  <c r="I277" i="82"/>
  <c r="K277" i="82" s="1"/>
  <c r="J276" i="82"/>
  <c r="I276" i="82"/>
  <c r="K276" i="82" s="1"/>
  <c r="J275" i="82"/>
  <c r="I275" i="82"/>
  <c r="K275" i="82" s="1"/>
  <c r="J274" i="82"/>
  <c r="I274" i="82"/>
  <c r="K274" i="82" s="1"/>
  <c r="J273" i="82"/>
  <c r="I273" i="82"/>
  <c r="K273" i="82" s="1"/>
  <c r="J272" i="82"/>
  <c r="I272" i="82"/>
  <c r="K272" i="82" s="1"/>
  <c r="J271" i="82"/>
  <c r="I271" i="82"/>
  <c r="K271" i="82" s="1"/>
  <c r="J270" i="82"/>
  <c r="I270" i="82"/>
  <c r="K270" i="82" s="1"/>
  <c r="J269" i="82"/>
  <c r="I269" i="82"/>
  <c r="K269" i="82" s="1"/>
  <c r="J268" i="82"/>
  <c r="I268" i="82"/>
  <c r="K268" i="82" s="1"/>
  <c r="J267" i="82"/>
  <c r="I267" i="82"/>
  <c r="K267" i="82" s="1"/>
  <c r="J266" i="82"/>
  <c r="I266" i="82"/>
  <c r="K266" i="82" s="1"/>
  <c r="J265" i="82"/>
  <c r="I265" i="82"/>
  <c r="K265" i="82" s="1"/>
  <c r="J264" i="82"/>
  <c r="I264" i="82"/>
  <c r="K264" i="82" s="1"/>
  <c r="J263" i="82"/>
  <c r="I263" i="82"/>
  <c r="K263" i="82" s="1"/>
  <c r="J262" i="82"/>
  <c r="I262" i="82"/>
  <c r="K262" i="82" s="1"/>
  <c r="J261" i="82"/>
  <c r="I261" i="82"/>
  <c r="K261" i="82" s="1"/>
  <c r="J260" i="82"/>
  <c r="I260" i="82"/>
  <c r="K260" i="82" s="1"/>
  <c r="J259" i="82"/>
  <c r="I259" i="82"/>
  <c r="K259" i="82" s="1"/>
  <c r="J258" i="82"/>
  <c r="I258" i="82"/>
  <c r="K258" i="82" s="1"/>
  <c r="J257" i="82"/>
  <c r="I257" i="82"/>
  <c r="K257" i="82" s="1"/>
  <c r="J256" i="82"/>
  <c r="I256" i="82"/>
  <c r="K256" i="82" s="1"/>
  <c r="J255" i="82"/>
  <c r="I255" i="82"/>
  <c r="K255" i="82" s="1"/>
  <c r="J254" i="82"/>
  <c r="I254" i="82"/>
  <c r="K254" i="82" s="1"/>
  <c r="J253" i="82"/>
  <c r="I253" i="82"/>
  <c r="K253" i="82" s="1"/>
  <c r="J252" i="82"/>
  <c r="I252" i="82"/>
  <c r="K252" i="82" s="1"/>
  <c r="J251" i="82"/>
  <c r="I251" i="82"/>
  <c r="K251" i="82" s="1"/>
  <c r="J250" i="82"/>
  <c r="I250" i="82"/>
  <c r="K250" i="82" s="1"/>
  <c r="J249" i="82"/>
  <c r="I249" i="82"/>
  <c r="K249" i="82" s="1"/>
  <c r="J248" i="82"/>
  <c r="I248" i="82"/>
  <c r="K248" i="82" s="1"/>
  <c r="J247" i="82"/>
  <c r="I247" i="82"/>
  <c r="K247" i="82" s="1"/>
  <c r="J246" i="82"/>
  <c r="I246" i="82"/>
  <c r="K246" i="82" s="1"/>
  <c r="J245" i="82"/>
  <c r="I245" i="82"/>
  <c r="K245" i="82" s="1"/>
  <c r="J244" i="82"/>
  <c r="I244" i="82"/>
  <c r="K244" i="82" s="1"/>
  <c r="J243" i="82"/>
  <c r="I243" i="82"/>
  <c r="K243" i="82" s="1"/>
  <c r="J242" i="82"/>
  <c r="I242" i="82"/>
  <c r="K242" i="82" s="1"/>
  <c r="J241" i="82"/>
  <c r="I241" i="82"/>
  <c r="K241" i="82" s="1"/>
  <c r="J240" i="82"/>
  <c r="I240" i="82"/>
  <c r="K240" i="82" s="1"/>
  <c r="J239" i="82"/>
  <c r="I239" i="82"/>
  <c r="K239" i="82" s="1"/>
  <c r="J238" i="82"/>
  <c r="I238" i="82"/>
  <c r="K238" i="82" s="1"/>
  <c r="J237" i="82"/>
  <c r="I237" i="82"/>
  <c r="K237" i="82" s="1"/>
  <c r="J236" i="82"/>
  <c r="I236" i="82"/>
  <c r="K236" i="82" s="1"/>
  <c r="J235" i="82"/>
  <c r="I235" i="82"/>
  <c r="K235" i="82" s="1"/>
  <c r="J234" i="82"/>
  <c r="I234" i="82"/>
  <c r="K234" i="82" s="1"/>
  <c r="J233" i="82"/>
  <c r="I233" i="82"/>
  <c r="J232" i="82"/>
  <c r="I232" i="82"/>
  <c r="K232" i="82" s="1"/>
  <c r="J231" i="82"/>
  <c r="I231" i="82"/>
  <c r="K231" i="82" s="1"/>
  <c r="J230" i="82"/>
  <c r="I230" i="82"/>
  <c r="K230" i="82" s="1"/>
  <c r="J229" i="82"/>
  <c r="I229" i="82"/>
  <c r="K229" i="82" s="1"/>
  <c r="J228" i="82"/>
  <c r="I228" i="82"/>
  <c r="K228" i="82" s="1"/>
  <c r="J227" i="82"/>
  <c r="I227" i="82"/>
  <c r="K227" i="82" s="1"/>
  <c r="J226" i="82"/>
  <c r="I226" i="82"/>
  <c r="K226" i="82" s="1"/>
  <c r="J225" i="82"/>
  <c r="I225" i="82"/>
  <c r="K225" i="82" s="1"/>
  <c r="J224" i="82"/>
  <c r="I224" i="82"/>
  <c r="K224" i="82" s="1"/>
  <c r="J223" i="82"/>
  <c r="I223" i="82"/>
  <c r="K223" i="82" s="1"/>
  <c r="J222" i="82"/>
  <c r="I222" i="82"/>
  <c r="K222" i="82" s="1"/>
  <c r="J221" i="82"/>
  <c r="I221" i="82"/>
  <c r="K221" i="82" s="1"/>
  <c r="J220" i="82"/>
  <c r="I220" i="82"/>
  <c r="K220" i="82" s="1"/>
  <c r="J219" i="82"/>
  <c r="I219" i="82"/>
  <c r="K219" i="82" s="1"/>
  <c r="J218" i="82"/>
  <c r="I218" i="82"/>
  <c r="K218" i="82" s="1"/>
  <c r="J217" i="82"/>
  <c r="I217" i="82"/>
  <c r="K217" i="82" s="1"/>
  <c r="J216" i="82"/>
  <c r="I216" i="82"/>
  <c r="K216" i="82" s="1"/>
  <c r="J215" i="82"/>
  <c r="I215" i="82"/>
  <c r="K215" i="82" s="1"/>
  <c r="J214" i="82"/>
  <c r="I214" i="82"/>
  <c r="K214" i="82" s="1"/>
  <c r="J213" i="82"/>
  <c r="I213" i="82"/>
  <c r="K213" i="82" s="1"/>
  <c r="J212" i="82"/>
  <c r="I212" i="82"/>
  <c r="K212" i="82" s="1"/>
  <c r="J211" i="82"/>
  <c r="I211" i="82"/>
  <c r="K211" i="82" s="1"/>
  <c r="J210" i="82"/>
  <c r="I210" i="82"/>
  <c r="K210" i="82" s="1"/>
  <c r="J209" i="82"/>
  <c r="I209" i="82"/>
  <c r="K209" i="82" s="1"/>
  <c r="J208" i="82"/>
  <c r="I208" i="82"/>
  <c r="K208" i="82" s="1"/>
  <c r="J207" i="82"/>
  <c r="I207" i="82"/>
  <c r="K207" i="82" s="1"/>
  <c r="J206" i="82"/>
  <c r="I206" i="82"/>
  <c r="K206" i="82" s="1"/>
  <c r="J205" i="82"/>
  <c r="I205" i="82"/>
  <c r="K205" i="82" s="1"/>
  <c r="J204" i="82"/>
  <c r="I204" i="82"/>
  <c r="K204" i="82" s="1"/>
  <c r="J203" i="82"/>
  <c r="I203" i="82"/>
  <c r="K203" i="82" s="1"/>
  <c r="J202" i="82"/>
  <c r="I202" i="82"/>
  <c r="K202" i="82" s="1"/>
  <c r="J201" i="82"/>
  <c r="I201" i="82"/>
  <c r="K201" i="82" s="1"/>
  <c r="J200" i="82"/>
  <c r="I200" i="82"/>
  <c r="K200" i="82" s="1"/>
  <c r="J199" i="82"/>
  <c r="I199" i="82"/>
  <c r="K199" i="82" s="1"/>
  <c r="J198" i="82"/>
  <c r="I198" i="82"/>
  <c r="K198" i="82" s="1"/>
  <c r="J197" i="82"/>
  <c r="I197" i="82"/>
  <c r="K197" i="82" s="1"/>
  <c r="J196" i="82"/>
  <c r="I196" i="82"/>
  <c r="K196" i="82" s="1"/>
  <c r="J195" i="82"/>
  <c r="I195" i="82"/>
  <c r="K195" i="82" s="1"/>
  <c r="J194" i="82"/>
  <c r="I194" i="82"/>
  <c r="K194" i="82" s="1"/>
  <c r="J193" i="82"/>
  <c r="I193" i="82"/>
  <c r="K193" i="82" s="1"/>
  <c r="J192" i="82"/>
  <c r="I192" i="82"/>
  <c r="K192" i="82" s="1"/>
  <c r="J191" i="82"/>
  <c r="I191" i="82"/>
  <c r="K191" i="82" s="1"/>
  <c r="J190" i="82"/>
  <c r="I190" i="82"/>
  <c r="K190" i="82" s="1"/>
  <c r="J189" i="82"/>
  <c r="I189" i="82"/>
  <c r="K189" i="82" s="1"/>
  <c r="J188" i="82"/>
  <c r="I188" i="82"/>
  <c r="K188" i="82" s="1"/>
  <c r="J187" i="82"/>
  <c r="I187" i="82"/>
  <c r="K187" i="82" s="1"/>
  <c r="J186" i="82"/>
  <c r="I186" i="82"/>
  <c r="K186" i="82" s="1"/>
  <c r="J185" i="82"/>
  <c r="I185" i="82"/>
  <c r="K185" i="82" s="1"/>
  <c r="J184" i="82"/>
  <c r="I184" i="82"/>
  <c r="K184" i="82" s="1"/>
  <c r="J183" i="82"/>
  <c r="I183" i="82"/>
  <c r="K183" i="82" s="1"/>
  <c r="J182" i="82"/>
  <c r="I182" i="82"/>
  <c r="K182" i="82" s="1"/>
  <c r="J181" i="82"/>
  <c r="I181" i="82"/>
  <c r="K181" i="82" s="1"/>
  <c r="J180" i="82"/>
  <c r="I180" i="82"/>
  <c r="K180" i="82" s="1"/>
  <c r="J179" i="82"/>
  <c r="I179" i="82"/>
  <c r="K179" i="82" s="1"/>
  <c r="J178" i="82"/>
  <c r="I178" i="82"/>
  <c r="K178" i="82" s="1"/>
  <c r="J177" i="82"/>
  <c r="I177" i="82"/>
  <c r="K177" i="82" s="1"/>
  <c r="J176" i="82"/>
  <c r="I176" i="82"/>
  <c r="K176" i="82" s="1"/>
  <c r="J175" i="82"/>
  <c r="I175" i="82"/>
  <c r="K175" i="82" s="1"/>
  <c r="J174" i="82"/>
  <c r="I174" i="82"/>
  <c r="K174" i="82" s="1"/>
  <c r="J173" i="82"/>
  <c r="I173" i="82"/>
  <c r="K173" i="82" s="1"/>
  <c r="J172" i="82"/>
  <c r="I172" i="82"/>
  <c r="K172" i="82" s="1"/>
  <c r="J171" i="82"/>
  <c r="I171" i="82"/>
  <c r="K171" i="82" s="1"/>
  <c r="J170" i="82"/>
  <c r="I170" i="82"/>
  <c r="K170" i="82" s="1"/>
  <c r="J169" i="82"/>
  <c r="I169" i="82"/>
  <c r="K169" i="82" s="1"/>
  <c r="J168" i="82"/>
  <c r="I168" i="82"/>
  <c r="K168" i="82" s="1"/>
  <c r="J167" i="82"/>
  <c r="I167" i="82"/>
  <c r="K167" i="82" s="1"/>
  <c r="J166" i="82"/>
  <c r="I166" i="82"/>
  <c r="K166" i="82" s="1"/>
  <c r="J165" i="82"/>
  <c r="I165" i="82"/>
  <c r="K165" i="82" s="1"/>
  <c r="J164" i="82"/>
  <c r="I164" i="82"/>
  <c r="K164" i="82" s="1"/>
  <c r="J163" i="82"/>
  <c r="I163" i="82"/>
  <c r="K163" i="82" s="1"/>
  <c r="J162" i="82"/>
  <c r="I162" i="82"/>
  <c r="K162" i="82" s="1"/>
  <c r="J161" i="82"/>
  <c r="I161" i="82"/>
  <c r="K161" i="82" s="1"/>
  <c r="J160" i="82"/>
  <c r="I160" i="82"/>
  <c r="K160" i="82" s="1"/>
  <c r="J159" i="82"/>
  <c r="I159" i="82"/>
  <c r="K159" i="82" s="1"/>
  <c r="J158" i="82"/>
  <c r="I158" i="82"/>
  <c r="K158" i="82" s="1"/>
  <c r="J157" i="82"/>
  <c r="I157" i="82"/>
  <c r="K157" i="82" s="1"/>
  <c r="J156" i="82"/>
  <c r="I156" i="82"/>
  <c r="K156" i="82" s="1"/>
  <c r="J155" i="82"/>
  <c r="I155" i="82"/>
  <c r="K155" i="82" s="1"/>
  <c r="J154" i="82"/>
  <c r="I154" i="82"/>
  <c r="K154" i="82" s="1"/>
  <c r="J153" i="82"/>
  <c r="I153" i="82"/>
  <c r="K153" i="82" s="1"/>
  <c r="J152" i="82"/>
  <c r="I152" i="82"/>
  <c r="K152" i="82" s="1"/>
  <c r="J151" i="82"/>
  <c r="I151" i="82"/>
  <c r="K151" i="82" s="1"/>
  <c r="J150" i="82"/>
  <c r="I150" i="82"/>
  <c r="K150" i="82" s="1"/>
  <c r="J149" i="82"/>
  <c r="I149" i="82"/>
  <c r="K149" i="82" s="1"/>
  <c r="J148" i="82"/>
  <c r="I148" i="82"/>
  <c r="K148" i="82" s="1"/>
  <c r="J147" i="82"/>
  <c r="I147" i="82"/>
  <c r="K147" i="82" s="1"/>
  <c r="J146" i="82"/>
  <c r="I146" i="82"/>
  <c r="K146" i="82" s="1"/>
  <c r="J145" i="82"/>
  <c r="I145" i="82"/>
  <c r="K145" i="82" s="1"/>
  <c r="J144" i="82"/>
  <c r="I144" i="82"/>
  <c r="K144" i="82" s="1"/>
  <c r="J143" i="82"/>
  <c r="I143" i="82"/>
  <c r="K143" i="82" s="1"/>
  <c r="J142" i="82"/>
  <c r="I142" i="82"/>
  <c r="K142" i="82" s="1"/>
  <c r="J141" i="82"/>
  <c r="I141" i="82"/>
  <c r="K141" i="82" s="1"/>
  <c r="J140" i="82"/>
  <c r="I140" i="82"/>
  <c r="K140" i="82" s="1"/>
  <c r="J139" i="82"/>
  <c r="I139" i="82"/>
  <c r="K139" i="82" s="1"/>
  <c r="J138" i="82"/>
  <c r="I138" i="82"/>
  <c r="K138" i="82" s="1"/>
  <c r="J137" i="82"/>
  <c r="I137" i="82"/>
  <c r="K137" i="82" s="1"/>
  <c r="J136" i="82"/>
  <c r="I136" i="82"/>
  <c r="K136" i="82" s="1"/>
  <c r="J135" i="82"/>
  <c r="I135" i="82"/>
  <c r="K135" i="82" s="1"/>
  <c r="J134" i="82"/>
  <c r="I134" i="82"/>
  <c r="K134" i="82" s="1"/>
  <c r="J133" i="82"/>
  <c r="I133" i="82"/>
  <c r="K133" i="82" s="1"/>
  <c r="J132" i="82"/>
  <c r="I132" i="82"/>
  <c r="K132" i="82" s="1"/>
  <c r="J131" i="82"/>
  <c r="I131" i="82"/>
  <c r="K131" i="82" s="1"/>
  <c r="J130" i="82"/>
  <c r="I130" i="82"/>
  <c r="K130" i="82" s="1"/>
  <c r="J129" i="82"/>
  <c r="I129" i="82"/>
  <c r="K129" i="82" s="1"/>
  <c r="J128" i="82"/>
  <c r="I128" i="82"/>
  <c r="K128" i="82" s="1"/>
  <c r="J127" i="82"/>
  <c r="I127" i="82"/>
  <c r="K127" i="82" s="1"/>
  <c r="J126" i="82"/>
  <c r="I126" i="82"/>
  <c r="K126" i="82" s="1"/>
  <c r="J125" i="82"/>
  <c r="I125" i="82"/>
  <c r="K125" i="82" s="1"/>
  <c r="J124" i="82"/>
  <c r="I124" i="82"/>
  <c r="K124" i="82" s="1"/>
  <c r="J123" i="82"/>
  <c r="I123" i="82"/>
  <c r="K123" i="82" s="1"/>
  <c r="J122" i="82"/>
  <c r="I122" i="82"/>
  <c r="K122" i="82" s="1"/>
  <c r="J121" i="82"/>
  <c r="I121" i="82"/>
  <c r="K121" i="82" s="1"/>
  <c r="J120" i="82"/>
  <c r="I120" i="82"/>
  <c r="K120" i="82" s="1"/>
  <c r="J119" i="82"/>
  <c r="I119" i="82"/>
  <c r="K119" i="82" s="1"/>
  <c r="J118" i="82"/>
  <c r="I118" i="82"/>
  <c r="K118" i="82" s="1"/>
  <c r="J117" i="82"/>
  <c r="I117" i="82"/>
  <c r="K117" i="82" s="1"/>
  <c r="J116" i="82"/>
  <c r="I116" i="82"/>
  <c r="K116" i="82" s="1"/>
  <c r="J115" i="82"/>
  <c r="I115" i="82"/>
  <c r="K115" i="82" s="1"/>
  <c r="J114" i="82"/>
  <c r="I114" i="82"/>
  <c r="K114" i="82" s="1"/>
  <c r="J113" i="82"/>
  <c r="I113" i="82"/>
  <c r="K113" i="82" s="1"/>
  <c r="J112" i="82"/>
  <c r="I112" i="82"/>
  <c r="K112" i="82" s="1"/>
  <c r="J111" i="82"/>
  <c r="I111" i="82"/>
  <c r="K111" i="82" s="1"/>
  <c r="J110" i="82"/>
  <c r="I110" i="82"/>
  <c r="K110" i="82" s="1"/>
  <c r="J109" i="82"/>
  <c r="I109" i="82"/>
  <c r="K109" i="82" s="1"/>
  <c r="J108" i="82"/>
  <c r="I108" i="82"/>
  <c r="K108" i="82" s="1"/>
  <c r="J107" i="82"/>
  <c r="I107" i="82"/>
  <c r="K107" i="82" s="1"/>
  <c r="J106" i="82"/>
  <c r="I106" i="82"/>
  <c r="K106" i="82" s="1"/>
  <c r="J105" i="82"/>
  <c r="I105" i="82"/>
  <c r="K105" i="82" s="1"/>
  <c r="J104" i="82"/>
  <c r="I104" i="82"/>
  <c r="K104" i="82" s="1"/>
  <c r="J103" i="82"/>
  <c r="I103" i="82"/>
  <c r="K103" i="82" s="1"/>
  <c r="J102" i="82"/>
  <c r="I102" i="82"/>
  <c r="K102" i="82" s="1"/>
  <c r="J101" i="82"/>
  <c r="I101" i="82"/>
  <c r="K101" i="82" s="1"/>
  <c r="J100" i="82"/>
  <c r="I100" i="82"/>
  <c r="K100" i="82" s="1"/>
  <c r="J99" i="82"/>
  <c r="I99" i="82"/>
  <c r="K99" i="82" s="1"/>
  <c r="J98" i="82"/>
  <c r="I98" i="82"/>
  <c r="K98" i="82" s="1"/>
  <c r="J97" i="82"/>
  <c r="I97" i="82"/>
  <c r="K97" i="82" s="1"/>
  <c r="J96" i="82"/>
  <c r="I96" i="82"/>
  <c r="K96" i="82" s="1"/>
  <c r="J95" i="82"/>
  <c r="I95" i="82"/>
  <c r="K95" i="82" s="1"/>
  <c r="J94" i="82"/>
  <c r="I94" i="82"/>
  <c r="K94" i="82" s="1"/>
  <c r="J93" i="82"/>
  <c r="I93" i="82"/>
  <c r="K93" i="82" s="1"/>
  <c r="J92" i="82"/>
  <c r="I92" i="82"/>
  <c r="K92" i="82" s="1"/>
  <c r="J91" i="82"/>
  <c r="I91" i="82"/>
  <c r="K91" i="82" s="1"/>
  <c r="J90" i="82"/>
  <c r="I90" i="82"/>
  <c r="K90" i="82" s="1"/>
  <c r="J89" i="82"/>
  <c r="I89" i="82"/>
  <c r="K89" i="82" s="1"/>
  <c r="J88" i="82"/>
  <c r="I88" i="82"/>
  <c r="K88" i="82" s="1"/>
  <c r="J87" i="82"/>
  <c r="I87" i="82"/>
  <c r="K87" i="82" s="1"/>
  <c r="J86" i="82"/>
  <c r="I86" i="82"/>
  <c r="K86" i="82" s="1"/>
  <c r="J85" i="82"/>
  <c r="I85" i="82"/>
  <c r="K85" i="82" s="1"/>
  <c r="J84" i="82"/>
  <c r="I84" i="82"/>
  <c r="K84" i="82" s="1"/>
  <c r="J83" i="82"/>
  <c r="I83" i="82"/>
  <c r="K83" i="82" s="1"/>
  <c r="J82" i="82"/>
  <c r="I82" i="82"/>
  <c r="K82" i="82" s="1"/>
  <c r="J81" i="82"/>
  <c r="I81" i="82"/>
  <c r="K81" i="82" s="1"/>
  <c r="J80" i="82"/>
  <c r="I80" i="82"/>
  <c r="K80" i="82" s="1"/>
  <c r="J79" i="82"/>
  <c r="I79" i="82"/>
  <c r="K79" i="82" s="1"/>
  <c r="J78" i="82"/>
  <c r="I78" i="82"/>
  <c r="K78" i="82" s="1"/>
  <c r="J77" i="82"/>
  <c r="I77" i="82"/>
  <c r="K77" i="82" s="1"/>
  <c r="J76" i="82"/>
  <c r="I76" i="82"/>
  <c r="K76" i="82" s="1"/>
  <c r="J75" i="82"/>
  <c r="I75" i="82"/>
  <c r="K75" i="82" s="1"/>
  <c r="J74" i="82"/>
  <c r="I74" i="82"/>
  <c r="K74" i="82" s="1"/>
  <c r="J73" i="82"/>
  <c r="I73" i="82"/>
  <c r="K73" i="82" s="1"/>
  <c r="J72" i="82"/>
  <c r="I72" i="82"/>
  <c r="K72" i="82" s="1"/>
  <c r="J71" i="82"/>
  <c r="I71" i="82"/>
  <c r="K71" i="82" s="1"/>
  <c r="J70" i="82"/>
  <c r="I70" i="82"/>
  <c r="K70" i="82" s="1"/>
  <c r="J69" i="82"/>
  <c r="I69" i="82"/>
  <c r="K69" i="82" s="1"/>
  <c r="J68" i="82"/>
  <c r="I68" i="82"/>
  <c r="K68" i="82" s="1"/>
  <c r="J67" i="82"/>
  <c r="I67" i="82"/>
  <c r="K67" i="82" s="1"/>
  <c r="J66" i="82"/>
  <c r="I66" i="82"/>
  <c r="K66" i="82" s="1"/>
  <c r="J65" i="82"/>
  <c r="I65" i="82"/>
  <c r="K65" i="82" s="1"/>
  <c r="J64" i="82"/>
  <c r="I64" i="82"/>
  <c r="K64" i="82" s="1"/>
  <c r="J63" i="82"/>
  <c r="I63" i="82"/>
  <c r="K63" i="82" s="1"/>
  <c r="J62" i="82"/>
  <c r="I62" i="82"/>
  <c r="K62" i="82" s="1"/>
  <c r="J61" i="82"/>
  <c r="I61" i="82"/>
  <c r="K61" i="82" s="1"/>
  <c r="J60" i="82"/>
  <c r="I60" i="82"/>
  <c r="K60" i="82" s="1"/>
  <c r="J59" i="82"/>
  <c r="I59" i="82"/>
  <c r="K59" i="82" s="1"/>
  <c r="J58" i="82"/>
  <c r="I58" i="82"/>
  <c r="K58" i="82" s="1"/>
  <c r="J57" i="82"/>
  <c r="I57" i="82"/>
  <c r="K57" i="82" s="1"/>
  <c r="J56" i="82"/>
  <c r="I56" i="82"/>
  <c r="K56" i="82" s="1"/>
  <c r="J55" i="82"/>
  <c r="I55" i="82"/>
  <c r="K55" i="82" s="1"/>
  <c r="J54" i="82"/>
  <c r="I54" i="82"/>
  <c r="K54" i="82" s="1"/>
  <c r="J53" i="82"/>
  <c r="I53" i="82"/>
  <c r="K53" i="82" s="1"/>
  <c r="J52" i="82"/>
  <c r="I52" i="82"/>
  <c r="K52" i="82" s="1"/>
  <c r="J51" i="82"/>
  <c r="I51" i="82"/>
  <c r="K51" i="82" s="1"/>
  <c r="J50" i="82"/>
  <c r="I50" i="82"/>
  <c r="K50" i="82" s="1"/>
  <c r="J49" i="82"/>
  <c r="I49" i="82"/>
  <c r="K49" i="82" s="1"/>
  <c r="J48" i="82"/>
  <c r="I48" i="82"/>
  <c r="K48" i="82" s="1"/>
  <c r="J47" i="82"/>
  <c r="I47" i="82"/>
  <c r="K47" i="82" s="1"/>
  <c r="J46" i="82"/>
  <c r="I46" i="82"/>
  <c r="K46" i="82" s="1"/>
  <c r="J45" i="82"/>
  <c r="I45" i="82"/>
  <c r="K45" i="82" s="1"/>
  <c r="J44" i="82"/>
  <c r="I44" i="82"/>
  <c r="K44" i="82" s="1"/>
  <c r="J43" i="82"/>
  <c r="I43" i="82"/>
  <c r="K43" i="82" s="1"/>
  <c r="J42" i="82"/>
  <c r="I42" i="82"/>
  <c r="K42" i="82" s="1"/>
  <c r="J41" i="82"/>
  <c r="I41" i="82"/>
  <c r="K41" i="82" s="1"/>
  <c r="J40" i="82"/>
  <c r="I40" i="82"/>
  <c r="K40" i="82" s="1"/>
  <c r="J39" i="82"/>
  <c r="I39" i="82"/>
  <c r="K39" i="82" s="1"/>
  <c r="J38" i="82"/>
  <c r="I38" i="82"/>
  <c r="K38" i="82" s="1"/>
  <c r="J37" i="82"/>
  <c r="I37" i="82"/>
  <c r="K37" i="82" s="1"/>
  <c r="J36" i="82"/>
  <c r="I36" i="82"/>
  <c r="K36" i="82" s="1"/>
  <c r="J35" i="82"/>
  <c r="I35" i="82"/>
  <c r="K35" i="82" s="1"/>
  <c r="J34" i="82"/>
  <c r="I34" i="82"/>
  <c r="K34" i="82" s="1"/>
  <c r="J33" i="82"/>
  <c r="I33" i="82"/>
  <c r="K33" i="82" s="1"/>
  <c r="J32" i="82"/>
  <c r="I32" i="82"/>
  <c r="K32" i="82" s="1"/>
  <c r="J31" i="82"/>
  <c r="I31" i="82"/>
  <c r="K31" i="82" s="1"/>
  <c r="J30" i="82"/>
  <c r="I30" i="82"/>
  <c r="K30" i="82" s="1"/>
  <c r="J29" i="82"/>
  <c r="I29" i="82"/>
  <c r="K29" i="82" s="1"/>
  <c r="J28" i="82"/>
  <c r="I28" i="82"/>
  <c r="K28" i="82" s="1"/>
  <c r="J27" i="82"/>
  <c r="I27" i="82"/>
  <c r="K27" i="82" s="1"/>
  <c r="J26" i="82"/>
  <c r="I26" i="82"/>
  <c r="K26" i="82" s="1"/>
  <c r="J25" i="82"/>
  <c r="I25" i="82"/>
  <c r="K25" i="82" s="1"/>
  <c r="J24" i="82"/>
  <c r="I24" i="82"/>
  <c r="K24" i="82" s="1"/>
  <c r="J23" i="82"/>
  <c r="I23" i="82"/>
  <c r="K23" i="82" s="1"/>
  <c r="J22" i="82"/>
  <c r="I22" i="82"/>
  <c r="K22" i="82" s="1"/>
  <c r="J21" i="82"/>
  <c r="I21" i="82"/>
  <c r="K21" i="82" s="1"/>
  <c r="J20" i="82"/>
  <c r="I20" i="82"/>
  <c r="K20" i="82" s="1"/>
  <c r="J19" i="82"/>
  <c r="I19" i="82"/>
  <c r="K19" i="82" s="1"/>
  <c r="J18" i="82"/>
  <c r="I18" i="82"/>
  <c r="K18" i="82" s="1"/>
  <c r="J17" i="82"/>
  <c r="I17" i="82"/>
  <c r="K17" i="82" s="1"/>
  <c r="J16" i="82"/>
  <c r="I16" i="82"/>
  <c r="K16" i="82" s="1"/>
  <c r="J15" i="82"/>
  <c r="I15" i="82"/>
  <c r="K15" i="82" s="1"/>
  <c r="J14" i="82"/>
  <c r="I14" i="82"/>
  <c r="K14" i="82" s="1"/>
  <c r="J13" i="82"/>
  <c r="I13" i="82"/>
  <c r="K13" i="82" s="1"/>
  <c r="J12" i="82"/>
  <c r="I12" i="82"/>
  <c r="K12" i="82" s="1"/>
  <c r="J11" i="82"/>
  <c r="I11" i="82"/>
  <c r="K11" i="82" s="1"/>
  <c r="J10" i="82"/>
  <c r="I10" i="82"/>
  <c r="K10" i="82" s="1"/>
  <c r="J9" i="82"/>
  <c r="I9" i="82"/>
  <c r="K9" i="82" s="1"/>
  <c r="J8" i="82"/>
  <c r="I8" i="82"/>
  <c r="K8" i="82" s="1"/>
  <c r="J7" i="82"/>
  <c r="I7" i="82"/>
  <c r="K7" i="82" s="1"/>
  <c r="I6" i="82"/>
  <c r="K6" i="82" s="1"/>
  <c r="J5" i="82"/>
  <c r="I5" i="82"/>
  <c r="K5" i="82" s="1"/>
  <c r="H4" i="82"/>
  <c r="G4" i="82"/>
  <c r="F4" i="82"/>
  <c r="E4" i="82"/>
  <c r="C4" i="82"/>
  <c r="H4" i="86" l="1"/>
  <c r="B13" i="1" s="1"/>
  <c r="J13" i="1" s="1"/>
  <c r="K4" i="82"/>
  <c r="I4" i="86"/>
  <c r="J20" i="1"/>
  <c r="I4" i="82"/>
  <c r="J8" i="1" l="1"/>
  <c r="B8" i="1"/>
  <c r="H13" i="1"/>
  <c r="H9" i="1"/>
  <c r="J54" i="1" l="1"/>
  <c r="J56" i="1" l="1"/>
  <c r="L45" i="1"/>
  <c r="H45" i="1"/>
  <c r="L36" i="77" l="1"/>
  <c r="N37" i="77"/>
  <c r="O35" i="77"/>
  <c r="O37" i="77" s="1"/>
  <c r="N35" i="77"/>
  <c r="L35" i="77"/>
  <c r="K35" i="77"/>
  <c r="K37" i="77" s="1"/>
  <c r="J35" i="77"/>
  <c r="J37" i="77" s="1"/>
  <c r="I35" i="77"/>
  <c r="I37" i="77" s="1"/>
  <c r="H35" i="77"/>
  <c r="H37" i="77" s="1"/>
  <c r="G35" i="77"/>
  <c r="F35" i="77"/>
  <c r="F37" i="77" s="1"/>
  <c r="D35" i="77"/>
  <c r="C35" i="77"/>
  <c r="M34" i="77"/>
  <c r="E34" i="77"/>
  <c r="E33" i="77"/>
  <c r="M32" i="77"/>
  <c r="E32" i="77"/>
  <c r="M31" i="77"/>
  <c r="E31" i="77"/>
  <c r="M30" i="77"/>
  <c r="E30" i="77"/>
  <c r="M29" i="77"/>
  <c r="E29" i="77"/>
  <c r="M28" i="77"/>
  <c r="E28" i="77"/>
  <c r="M27" i="77"/>
  <c r="E27" i="77"/>
  <c r="M26" i="77"/>
  <c r="E26" i="77"/>
  <c r="M25" i="77"/>
  <c r="E25" i="77"/>
  <c r="M24" i="77"/>
  <c r="E24" i="77"/>
  <c r="M23" i="77"/>
  <c r="E23" i="77"/>
  <c r="M22" i="77"/>
  <c r="E22" i="77"/>
  <c r="M21" i="77"/>
  <c r="M20" i="77"/>
  <c r="M19" i="77"/>
  <c r="E19" i="77"/>
  <c r="M18" i="77"/>
  <c r="E18" i="77"/>
  <c r="M17" i="77"/>
  <c r="E17" i="77"/>
  <c r="M16" i="77"/>
  <c r="E16" i="77"/>
  <c r="R15" i="77"/>
  <c r="M4" i="77" s="1"/>
  <c r="M15" i="77"/>
  <c r="E15" i="77"/>
  <c r="M14" i="77"/>
  <c r="E14" i="77"/>
  <c r="M13" i="77"/>
  <c r="E13" i="77"/>
  <c r="M12" i="77"/>
  <c r="E12" i="77"/>
  <c r="M11" i="77"/>
  <c r="E11" i="77"/>
  <c r="M10" i="77"/>
  <c r="E10" i="77"/>
  <c r="M9" i="77"/>
  <c r="E9" i="77"/>
  <c r="M8" i="77"/>
  <c r="E8" i="77"/>
  <c r="M7" i="77"/>
  <c r="M6" i="77"/>
  <c r="M5" i="77"/>
  <c r="E5" i="77"/>
  <c r="E4" i="77"/>
  <c r="L37" i="77" l="1"/>
  <c r="E35" i="77"/>
  <c r="M37" i="77"/>
  <c r="O41" i="77" s="1"/>
  <c r="M35" i="77"/>
  <c r="J45" i="1" l="1"/>
  <c r="J64" i="1"/>
  <c r="H64" i="1"/>
  <c r="E5" i="76"/>
  <c r="E6" i="76"/>
  <c r="E7" i="76"/>
  <c r="E8" i="76"/>
  <c r="E9" i="76"/>
  <c r="E10" i="76"/>
  <c r="E11" i="76"/>
  <c r="E12" i="76"/>
  <c r="E13" i="76"/>
  <c r="E14" i="76"/>
  <c r="E15" i="76"/>
  <c r="E16" i="76"/>
  <c r="E17" i="76"/>
  <c r="E18" i="76"/>
  <c r="E19" i="76"/>
  <c r="E20" i="76"/>
  <c r="E21" i="76"/>
  <c r="E22" i="76"/>
  <c r="E23" i="76"/>
  <c r="E24" i="76"/>
  <c r="E25" i="76"/>
  <c r="E26" i="76"/>
  <c r="E27" i="76"/>
  <c r="E28" i="76"/>
  <c r="E29" i="76"/>
  <c r="E30" i="76"/>
  <c r="E33" i="76"/>
  <c r="C34" i="76"/>
  <c r="D34" i="76"/>
  <c r="F34" i="76"/>
  <c r="G34" i="76"/>
  <c r="N35" i="76" s="1"/>
  <c r="H34" i="76"/>
  <c r="H36" i="76" s="1"/>
  <c r="I34" i="76"/>
  <c r="I36" i="76" s="1"/>
  <c r="J34" i="76"/>
  <c r="K34" i="76"/>
  <c r="K36" i="76" s="1"/>
  <c r="F36" i="76"/>
  <c r="J36" i="76"/>
  <c r="L35" i="76"/>
  <c r="O34" i="76"/>
  <c r="L34" i="76"/>
  <c r="N33" i="76"/>
  <c r="N32" i="76"/>
  <c r="N31" i="76"/>
  <c r="N30" i="76"/>
  <c r="N29" i="76"/>
  <c r="N28" i="76"/>
  <c r="N27" i="76"/>
  <c r="N26" i="76"/>
  <c r="N25" i="76"/>
  <c r="N24" i="76"/>
  <c r="N23" i="76"/>
  <c r="N22" i="76"/>
  <c r="N21" i="76"/>
  <c r="N20" i="76"/>
  <c r="N19" i="76"/>
  <c r="N18" i="76"/>
  <c r="N17" i="76"/>
  <c r="N16" i="76"/>
  <c r="R15" i="76"/>
  <c r="M31" i="76" s="1"/>
  <c r="N15" i="76"/>
  <c r="N14" i="76"/>
  <c r="N13" i="76"/>
  <c r="N12" i="76"/>
  <c r="N11" i="76"/>
  <c r="N10" i="76"/>
  <c r="N9" i="76"/>
  <c r="N8" i="76"/>
  <c r="N7" i="76"/>
  <c r="N6" i="76"/>
  <c r="N5" i="76"/>
  <c r="N4" i="76"/>
  <c r="E34" i="76" l="1"/>
  <c r="M33" i="76"/>
  <c r="L36" i="76"/>
  <c r="N36" i="76"/>
  <c r="M16" i="76"/>
  <c r="M17" i="76"/>
  <c r="M18" i="76"/>
  <c r="M19" i="76"/>
  <c r="M20" i="76"/>
  <c r="M21" i="76"/>
  <c r="M22" i="76"/>
  <c r="M23" i="76"/>
  <c r="M24" i="76"/>
  <c r="M25" i="76"/>
  <c r="M26" i="76"/>
  <c r="M27" i="76"/>
  <c r="M28" i="76"/>
  <c r="M29" i="76"/>
  <c r="M30" i="76"/>
  <c r="M32" i="76"/>
  <c r="N34" i="76"/>
  <c r="M4" i="76"/>
  <c r="M5" i="76"/>
  <c r="M6" i="76"/>
  <c r="M7" i="76"/>
  <c r="M8" i="76"/>
  <c r="M9" i="76"/>
  <c r="M10" i="76"/>
  <c r="M11" i="76"/>
  <c r="M12" i="76"/>
  <c r="M13" i="76"/>
  <c r="M14" i="76"/>
  <c r="M15" i="76"/>
  <c r="G88" i="75"/>
  <c r="L37" i="75"/>
  <c r="O36" i="75"/>
  <c r="L36" i="75"/>
  <c r="K36" i="75"/>
  <c r="J36" i="75"/>
  <c r="I36" i="75"/>
  <c r="H36" i="75"/>
  <c r="G36" i="75"/>
  <c r="N37" i="75" s="1"/>
  <c r="F36" i="75"/>
  <c r="D36" i="75"/>
  <c r="C36" i="75"/>
  <c r="N35" i="75"/>
  <c r="M35" i="75"/>
  <c r="N34" i="75"/>
  <c r="E34" i="75"/>
  <c r="N33" i="75"/>
  <c r="E33" i="75"/>
  <c r="N32" i="75"/>
  <c r="E32" i="75"/>
  <c r="N31" i="75"/>
  <c r="N30" i="75"/>
  <c r="E30" i="75"/>
  <c r="N29" i="75"/>
  <c r="E29" i="75"/>
  <c r="N28" i="75"/>
  <c r="E28" i="75"/>
  <c r="N27" i="75"/>
  <c r="E27" i="75"/>
  <c r="N26" i="75"/>
  <c r="E26" i="75"/>
  <c r="N25" i="75"/>
  <c r="E25" i="75"/>
  <c r="N24" i="75"/>
  <c r="E24" i="75"/>
  <c r="N23" i="75"/>
  <c r="E23" i="75"/>
  <c r="N22" i="75"/>
  <c r="E22" i="75"/>
  <c r="N21" i="75"/>
  <c r="E21" i="75"/>
  <c r="N20" i="75"/>
  <c r="E20" i="75"/>
  <c r="N19" i="75"/>
  <c r="E19" i="75"/>
  <c r="N18" i="75"/>
  <c r="E18" i="75"/>
  <c r="N17" i="75"/>
  <c r="E17" i="75"/>
  <c r="R16" i="75"/>
  <c r="M34" i="75" s="1"/>
  <c r="N16" i="75"/>
  <c r="E16" i="75"/>
  <c r="N15" i="75"/>
  <c r="E15" i="75"/>
  <c r="N14" i="75"/>
  <c r="E14" i="75"/>
  <c r="N13" i="75"/>
  <c r="E13" i="75"/>
  <c r="N12" i="75"/>
  <c r="E12" i="75"/>
  <c r="N11" i="75"/>
  <c r="E11" i="75"/>
  <c r="N10" i="75"/>
  <c r="E10" i="75"/>
  <c r="N9" i="75"/>
  <c r="E9" i="75"/>
  <c r="N8" i="75"/>
  <c r="E8" i="75"/>
  <c r="N7" i="75"/>
  <c r="E7" i="75"/>
  <c r="N6" i="75"/>
  <c r="E6" i="75"/>
  <c r="N5" i="75"/>
  <c r="E5" i="75"/>
  <c r="M36" i="76" l="1"/>
  <c r="O39" i="76" s="1"/>
  <c r="M34" i="76"/>
  <c r="E36" i="75"/>
  <c r="M17" i="75"/>
  <c r="M18" i="75"/>
  <c r="M19" i="75"/>
  <c r="M20" i="75"/>
  <c r="M21" i="75"/>
  <c r="M22" i="75"/>
  <c r="M23" i="75"/>
  <c r="M24" i="75"/>
  <c r="M25" i="75"/>
  <c r="M26" i="75"/>
  <c r="M27" i="75"/>
  <c r="M28" i="75"/>
  <c r="M29" i="75"/>
  <c r="M30" i="75"/>
  <c r="M5" i="75"/>
  <c r="M6" i="75"/>
  <c r="M7" i="75"/>
  <c r="M8" i="75"/>
  <c r="M9" i="75"/>
  <c r="M10" i="75"/>
  <c r="M11" i="75"/>
  <c r="M12" i="75"/>
  <c r="M13" i="75"/>
  <c r="M14" i="75"/>
  <c r="M15" i="75"/>
  <c r="M16" i="75"/>
  <c r="M31" i="75"/>
  <c r="M32" i="75"/>
  <c r="M33" i="75"/>
  <c r="N36" i="75"/>
  <c r="E15" i="73"/>
  <c r="D15" i="73"/>
  <c r="J25" i="1"/>
  <c r="J24" i="1" s="1"/>
  <c r="E16" i="73" l="1"/>
  <c r="J63" i="1"/>
  <c r="H63" i="1"/>
  <c r="M36" i="75"/>
  <c r="O40" i="75" s="1"/>
  <c r="O41" i="75" s="1"/>
  <c r="C49" i="69"/>
  <c r="F24" i="69"/>
  <c r="G23" i="69"/>
  <c r="H23" i="69" s="1"/>
  <c r="E23" i="69"/>
  <c r="G22" i="69"/>
  <c r="H22" i="69" s="1"/>
  <c r="E22" i="69"/>
  <c r="G21" i="69"/>
  <c r="H21" i="69" s="1"/>
  <c r="E21" i="69"/>
  <c r="G20" i="69"/>
  <c r="H20" i="69" s="1"/>
  <c r="E20" i="69"/>
  <c r="G19" i="69"/>
  <c r="H19" i="69" s="1"/>
  <c r="E19" i="69"/>
  <c r="G18" i="69"/>
  <c r="H18" i="69" s="1"/>
  <c r="E18" i="69"/>
  <c r="G17" i="69"/>
  <c r="H17" i="69" s="1"/>
  <c r="E17" i="69"/>
  <c r="G16" i="69"/>
  <c r="H16" i="69" s="1"/>
  <c r="E16" i="69"/>
  <c r="G15" i="69"/>
  <c r="H15" i="69" s="1"/>
  <c r="E15" i="69"/>
  <c r="G14" i="69"/>
  <c r="H14" i="69" s="1"/>
  <c r="E14" i="69"/>
  <c r="G13" i="69"/>
  <c r="H13" i="69" s="1"/>
  <c r="E13" i="69"/>
  <c r="G12" i="69"/>
  <c r="H12" i="69" s="1"/>
  <c r="E12" i="69"/>
  <c r="G11" i="69"/>
  <c r="H11" i="69" s="1"/>
  <c r="E11" i="69"/>
  <c r="G10" i="69"/>
  <c r="H10" i="69" s="1"/>
  <c r="E10" i="69"/>
  <c r="G9" i="69"/>
  <c r="H9" i="69" s="1"/>
  <c r="E9" i="69"/>
  <c r="G8" i="69"/>
  <c r="E8" i="69"/>
  <c r="H38" i="1" l="1"/>
  <c r="H24" i="1" s="1"/>
  <c r="J62" i="1"/>
  <c r="H62" i="1"/>
  <c r="E24" i="69"/>
  <c r="G24" i="69"/>
  <c r="H8" i="69"/>
  <c r="H24" i="69" s="1"/>
  <c r="H25" i="69" l="1"/>
  <c r="H89" i="1"/>
  <c r="C48" i="67"/>
  <c r="F20" i="67"/>
  <c r="G19" i="67"/>
  <c r="H19" i="67" s="1"/>
  <c r="E19" i="67"/>
  <c r="G18" i="67"/>
  <c r="H18" i="67" s="1"/>
  <c r="E18" i="67"/>
  <c r="G17" i="67"/>
  <c r="H17" i="67" s="1"/>
  <c r="E17" i="67"/>
  <c r="G16" i="67"/>
  <c r="H16" i="67" s="1"/>
  <c r="E16" i="67"/>
  <c r="G15" i="67"/>
  <c r="H15" i="67" s="1"/>
  <c r="E15" i="67"/>
  <c r="G14" i="67"/>
  <c r="H14" i="67" s="1"/>
  <c r="G13" i="67"/>
  <c r="H13" i="67" s="1"/>
  <c r="E13" i="67"/>
  <c r="G12" i="67"/>
  <c r="H12" i="67" s="1"/>
  <c r="E12" i="67"/>
  <c r="G11" i="67"/>
  <c r="H11" i="67" s="1"/>
  <c r="E11" i="67"/>
  <c r="G10" i="67"/>
  <c r="H10" i="67" s="1"/>
  <c r="E10" i="67"/>
  <c r="G9" i="67"/>
  <c r="H9" i="67" s="1"/>
  <c r="E9" i="67"/>
  <c r="G8" i="67"/>
  <c r="H8" i="67" s="1"/>
  <c r="E8" i="67"/>
  <c r="J89" i="1" l="1"/>
  <c r="E20" i="67"/>
  <c r="H20" i="67"/>
  <c r="G20" i="67"/>
  <c r="H92" i="1" l="1"/>
  <c r="G55" i="64"/>
  <c r="N49" i="64"/>
  <c r="O48" i="64" s="1"/>
  <c r="J48" i="64" s="1"/>
  <c r="H42" i="64"/>
  <c r="H44" i="64" s="1"/>
  <c r="F42" i="64"/>
  <c r="F44" i="64" s="1"/>
  <c r="C42" i="64"/>
  <c r="C44" i="64" s="1"/>
  <c r="I41" i="64"/>
  <c r="G41" i="64"/>
  <c r="E41" i="64"/>
  <c r="D41" i="64"/>
  <c r="I40" i="64"/>
  <c r="G40" i="64"/>
  <c r="E40" i="64"/>
  <c r="D40" i="64"/>
  <c r="I39" i="64"/>
  <c r="G39" i="64"/>
  <c r="E39" i="64"/>
  <c r="D39" i="64"/>
  <c r="I38" i="64"/>
  <c r="G38" i="64"/>
  <c r="E38" i="64"/>
  <c r="D38" i="64"/>
  <c r="I37" i="64"/>
  <c r="G37" i="64"/>
  <c r="E37" i="64"/>
  <c r="D37" i="64"/>
  <c r="I36" i="64"/>
  <c r="G36" i="64"/>
  <c r="E36" i="64"/>
  <c r="D36" i="64"/>
  <c r="I35" i="64"/>
  <c r="G35" i="64"/>
  <c r="E35" i="64"/>
  <c r="D35" i="64"/>
  <c r="I34" i="64"/>
  <c r="G34" i="64"/>
  <c r="E34" i="64"/>
  <c r="D34" i="64"/>
  <c r="I33" i="64"/>
  <c r="G33" i="64"/>
  <c r="E33" i="64"/>
  <c r="D33" i="64"/>
  <c r="I32" i="64"/>
  <c r="G32" i="64"/>
  <c r="E32" i="64"/>
  <c r="D32" i="64"/>
  <c r="I31" i="64"/>
  <c r="G31" i="64"/>
  <c r="E31" i="64"/>
  <c r="D31" i="64"/>
  <c r="I30" i="64"/>
  <c r="G30" i="64"/>
  <c r="E30" i="64"/>
  <c r="D30" i="64"/>
  <c r="I29" i="64"/>
  <c r="G29" i="64"/>
  <c r="E29" i="64"/>
  <c r="D29" i="64"/>
  <c r="I28" i="64"/>
  <c r="G28" i="64"/>
  <c r="E28" i="64"/>
  <c r="D28" i="64"/>
  <c r="I27" i="64"/>
  <c r="G27" i="64"/>
  <c r="E27" i="64"/>
  <c r="D27" i="64"/>
  <c r="I26" i="64"/>
  <c r="G26" i="64"/>
  <c r="E26" i="64"/>
  <c r="D26" i="64"/>
  <c r="I25" i="64"/>
  <c r="G25" i="64"/>
  <c r="E25" i="64"/>
  <c r="D25" i="64"/>
  <c r="I24" i="64"/>
  <c r="G24" i="64"/>
  <c r="E24" i="64"/>
  <c r="D24" i="64"/>
  <c r="I23" i="64"/>
  <c r="G23" i="64"/>
  <c r="E23" i="64"/>
  <c r="D23" i="64"/>
  <c r="I22" i="64"/>
  <c r="G22" i="64"/>
  <c r="E22" i="64"/>
  <c r="D22" i="64"/>
  <c r="I21" i="64"/>
  <c r="G21" i="64"/>
  <c r="E21" i="64"/>
  <c r="D21" i="64"/>
  <c r="I20" i="64"/>
  <c r="G20" i="64"/>
  <c r="E20" i="64"/>
  <c r="D20" i="64"/>
  <c r="I19" i="64"/>
  <c r="G19" i="64"/>
  <c r="E19" i="64"/>
  <c r="D19" i="64"/>
  <c r="I18" i="64"/>
  <c r="G18" i="64"/>
  <c r="E18" i="64"/>
  <c r="D18" i="64"/>
  <c r="I17" i="64"/>
  <c r="G17" i="64"/>
  <c r="E17" i="64"/>
  <c r="D17" i="64"/>
  <c r="I16" i="64"/>
  <c r="G16" i="64"/>
  <c r="E16" i="64"/>
  <c r="D16" i="64"/>
  <c r="I15" i="64"/>
  <c r="G15" i="64"/>
  <c r="E15" i="64"/>
  <c r="D15" i="64"/>
  <c r="I14" i="64"/>
  <c r="G14" i="64"/>
  <c r="E14" i="64"/>
  <c r="D14" i="64"/>
  <c r="I13" i="64"/>
  <c r="G13" i="64"/>
  <c r="E13" i="64"/>
  <c r="D13" i="64"/>
  <c r="I12" i="64"/>
  <c r="G12" i="64"/>
  <c r="E12" i="64"/>
  <c r="D12" i="64"/>
  <c r="I11" i="64"/>
  <c r="G11" i="64"/>
  <c r="E11" i="64"/>
  <c r="D11" i="64"/>
  <c r="I10" i="64"/>
  <c r="G10" i="64"/>
  <c r="E10" i="64"/>
  <c r="D10" i="64"/>
  <c r="I9" i="64"/>
  <c r="G9" i="64"/>
  <c r="E9" i="64"/>
  <c r="D9" i="64"/>
  <c r="I8" i="64"/>
  <c r="G8" i="64"/>
  <c r="E8" i="64"/>
  <c r="D8" i="64"/>
  <c r="I7" i="64"/>
  <c r="G7" i="64"/>
  <c r="E7" i="64"/>
  <c r="D7" i="64"/>
  <c r="I6" i="64"/>
  <c r="G6" i="64"/>
  <c r="E6" i="64"/>
  <c r="D6" i="64"/>
  <c r="I5" i="64"/>
  <c r="I42" i="64" s="1"/>
  <c r="G5" i="64"/>
  <c r="G42" i="64" s="1"/>
  <c r="E5" i="64"/>
  <c r="E42" i="64" s="1"/>
  <c r="D5" i="64"/>
  <c r="D42" i="64" s="1"/>
  <c r="D44" i="64" s="1"/>
  <c r="E40" i="63"/>
  <c r="E39" i="63"/>
  <c r="F35" i="63"/>
  <c r="F36" i="63" s="1"/>
  <c r="I34" i="63"/>
  <c r="H34" i="63"/>
  <c r="G34" i="63"/>
  <c r="D34" i="63"/>
  <c r="I33" i="63"/>
  <c r="H33" i="63"/>
  <c r="G33" i="63"/>
  <c r="D33" i="63"/>
  <c r="I32" i="63"/>
  <c r="H32" i="63"/>
  <c r="G32" i="63"/>
  <c r="D32" i="63"/>
  <c r="I31" i="63"/>
  <c r="H31" i="63"/>
  <c r="G31" i="63"/>
  <c r="D31" i="63"/>
  <c r="M30" i="63"/>
  <c r="I30" i="63"/>
  <c r="H30" i="63"/>
  <c r="G30" i="63"/>
  <c r="D30" i="63"/>
  <c r="M29" i="63"/>
  <c r="I29" i="63"/>
  <c r="H29" i="63"/>
  <c r="G29" i="63"/>
  <c r="D29" i="63"/>
  <c r="I28" i="63"/>
  <c r="H28" i="63"/>
  <c r="G28" i="63"/>
  <c r="D28" i="63"/>
  <c r="I27" i="63"/>
  <c r="H27" i="63"/>
  <c r="G27" i="63"/>
  <c r="D27" i="63"/>
  <c r="I26" i="63"/>
  <c r="H26" i="63"/>
  <c r="G26" i="63"/>
  <c r="D26" i="63"/>
  <c r="I25" i="63"/>
  <c r="H25" i="63"/>
  <c r="G25" i="63"/>
  <c r="D25" i="63"/>
  <c r="I24" i="63"/>
  <c r="H24" i="63"/>
  <c r="G24" i="63"/>
  <c r="D24" i="63"/>
  <c r="I23" i="63"/>
  <c r="H23" i="63"/>
  <c r="G23" i="63"/>
  <c r="D23" i="63"/>
  <c r="I22" i="63"/>
  <c r="H22" i="63"/>
  <c r="G22" i="63"/>
  <c r="D22" i="63"/>
  <c r="I21" i="63"/>
  <c r="H21" i="63"/>
  <c r="G21" i="63"/>
  <c r="D21" i="63"/>
  <c r="I20" i="63"/>
  <c r="H20" i="63"/>
  <c r="G20" i="63"/>
  <c r="D20" i="63"/>
  <c r="I19" i="63"/>
  <c r="H19" i="63"/>
  <c r="G19" i="63"/>
  <c r="D19" i="63"/>
  <c r="I18" i="63"/>
  <c r="H18" i="63"/>
  <c r="G18" i="63"/>
  <c r="D18" i="63"/>
  <c r="I17" i="63"/>
  <c r="H17" i="63"/>
  <c r="G17" i="63"/>
  <c r="D17" i="63"/>
  <c r="I16" i="63"/>
  <c r="H16" i="63"/>
  <c r="G16" i="63"/>
  <c r="D16" i="63"/>
  <c r="I15" i="63"/>
  <c r="H15" i="63"/>
  <c r="G15" i="63"/>
  <c r="D15" i="63"/>
  <c r="I14" i="63"/>
  <c r="H14" i="63"/>
  <c r="G14" i="63"/>
  <c r="D14" i="63"/>
  <c r="I13" i="63"/>
  <c r="H13" i="63"/>
  <c r="G13" i="63"/>
  <c r="D13" i="63"/>
  <c r="I12" i="63"/>
  <c r="H12" i="63"/>
  <c r="G12" i="63"/>
  <c r="D12" i="63"/>
  <c r="I11" i="63"/>
  <c r="H11" i="63"/>
  <c r="G11" i="63"/>
  <c r="D11" i="63"/>
  <c r="I10" i="63"/>
  <c r="H10" i="63"/>
  <c r="G10" i="63"/>
  <c r="D10" i="63"/>
  <c r="I9" i="63"/>
  <c r="H9" i="63"/>
  <c r="G9" i="63"/>
  <c r="D9" i="63"/>
  <c r="I8" i="63"/>
  <c r="H8" i="63"/>
  <c r="G8" i="63"/>
  <c r="D8" i="63"/>
  <c r="I7" i="63"/>
  <c r="H7" i="63"/>
  <c r="G7" i="63"/>
  <c r="D7" i="63"/>
  <c r="I6" i="63"/>
  <c r="H6" i="63"/>
  <c r="G6" i="63"/>
  <c r="D6" i="63"/>
  <c r="I5" i="63"/>
  <c r="H5" i="63"/>
  <c r="G5" i="63"/>
  <c r="D5" i="63"/>
  <c r="I4" i="63"/>
  <c r="H4" i="63"/>
  <c r="G4" i="63"/>
  <c r="D4" i="63"/>
  <c r="H87" i="1" l="1"/>
  <c r="D35" i="63"/>
  <c r="D36" i="63" s="1"/>
  <c r="I35" i="63"/>
  <c r="I36" i="63" s="1"/>
  <c r="O47" i="64"/>
  <c r="G35" i="63"/>
  <c r="G36" i="63" s="1"/>
  <c r="H35" i="63"/>
  <c r="H36" i="63" s="1"/>
  <c r="E44" i="63"/>
  <c r="I44" i="64"/>
  <c r="G44" i="64"/>
  <c r="C8" i="62"/>
  <c r="C9" i="62" s="1"/>
  <c r="G21" i="62"/>
  <c r="N15" i="62"/>
  <c r="O13" i="62" s="1"/>
  <c r="I9" i="62"/>
  <c r="H9" i="62"/>
  <c r="G9" i="62"/>
  <c r="F9" i="62"/>
  <c r="E9" i="62"/>
  <c r="D9" i="62"/>
  <c r="I8" i="62"/>
  <c r="I10" i="62" s="1"/>
  <c r="H8" i="62"/>
  <c r="H10" i="62" s="1"/>
  <c r="G8" i="62"/>
  <c r="F8" i="62"/>
  <c r="E8" i="62"/>
  <c r="E10" i="62" s="1"/>
  <c r="D8" i="62"/>
  <c r="D10" i="62" s="1"/>
  <c r="O14" i="62" l="1"/>
  <c r="J14" i="62" s="1"/>
  <c r="I46" i="64"/>
  <c r="K48" i="64" s="1"/>
  <c r="K49" i="64" s="1"/>
  <c r="C36" i="63"/>
  <c r="I38" i="63" s="1"/>
  <c r="I39" i="63" s="1"/>
  <c r="F10" i="62"/>
  <c r="I12" i="62" s="1"/>
  <c r="K14" i="62" s="1"/>
  <c r="G10" i="62"/>
  <c r="L23" i="61"/>
  <c r="M22" i="61" s="1"/>
  <c r="K16" i="61" s="1"/>
  <c r="K23" i="61"/>
  <c r="M21" i="61" s="1"/>
  <c r="F24" i="61"/>
  <c r="G24" i="61" s="1"/>
  <c r="F23" i="61"/>
  <c r="G23" i="61" s="1"/>
  <c r="J11" i="61" s="1"/>
  <c r="G22" i="61"/>
  <c r="D11" i="61" s="1"/>
  <c r="G21" i="61"/>
  <c r="G20" i="61"/>
  <c r="G11" i="61" s="1"/>
  <c r="G19" i="61"/>
  <c r="F11" i="61" s="1"/>
  <c r="G18" i="61"/>
  <c r="I10" i="61"/>
  <c r="G10" i="61"/>
  <c r="F10" i="61"/>
  <c r="C8" i="61"/>
  <c r="H8" i="61" s="1"/>
  <c r="C7" i="61"/>
  <c r="J7" i="61" s="1"/>
  <c r="C6" i="61"/>
  <c r="H6" i="61" s="1"/>
  <c r="C5" i="61"/>
  <c r="C10" i="61" s="1"/>
  <c r="C12" i="61" s="1"/>
  <c r="E46" i="60"/>
  <c r="D46" i="60"/>
  <c r="E45" i="60"/>
  <c r="D45" i="60"/>
  <c r="E44" i="60"/>
  <c r="D44" i="60"/>
  <c r="E43" i="60"/>
  <c r="D43" i="60"/>
  <c r="E42" i="60"/>
  <c r="G37" i="60" s="1"/>
  <c r="D42" i="60"/>
  <c r="E41" i="60"/>
  <c r="D41" i="60"/>
  <c r="E40" i="60"/>
  <c r="D40" i="60"/>
  <c r="F36" i="60"/>
  <c r="F37" i="60" s="1"/>
  <c r="J35" i="60"/>
  <c r="I35" i="60"/>
  <c r="H35" i="60"/>
  <c r="E35" i="60"/>
  <c r="D35" i="60"/>
  <c r="J34" i="60"/>
  <c r="I34" i="60"/>
  <c r="H34" i="60"/>
  <c r="E34" i="60"/>
  <c r="D34" i="60"/>
  <c r="J33" i="60"/>
  <c r="I33" i="60"/>
  <c r="H33" i="60"/>
  <c r="E33" i="60"/>
  <c r="D33" i="60"/>
  <c r="M32" i="60"/>
  <c r="N31" i="60" s="1"/>
  <c r="J32" i="60"/>
  <c r="I32" i="60"/>
  <c r="H32" i="60"/>
  <c r="E32" i="60"/>
  <c r="D32" i="60"/>
  <c r="J31" i="60"/>
  <c r="I31" i="60"/>
  <c r="H31" i="60"/>
  <c r="E31" i="60"/>
  <c r="D31" i="60"/>
  <c r="J30" i="60"/>
  <c r="I30" i="60"/>
  <c r="H30" i="60"/>
  <c r="E30" i="60"/>
  <c r="D30" i="60"/>
  <c r="J29" i="60"/>
  <c r="I29" i="60"/>
  <c r="H29" i="60"/>
  <c r="E29" i="60"/>
  <c r="D29" i="60"/>
  <c r="J28" i="60"/>
  <c r="I28" i="60"/>
  <c r="H28" i="60"/>
  <c r="E28" i="60"/>
  <c r="D28" i="60"/>
  <c r="J27" i="60"/>
  <c r="I27" i="60"/>
  <c r="H27" i="60"/>
  <c r="E27" i="60"/>
  <c r="D27" i="60"/>
  <c r="J26" i="60"/>
  <c r="I26" i="60"/>
  <c r="H26" i="60"/>
  <c r="E26" i="60"/>
  <c r="D26" i="60"/>
  <c r="J25" i="60"/>
  <c r="I25" i="60"/>
  <c r="H25" i="60"/>
  <c r="E25" i="60"/>
  <c r="D25" i="60"/>
  <c r="J24" i="60"/>
  <c r="I24" i="60"/>
  <c r="H24" i="60"/>
  <c r="E24" i="60"/>
  <c r="D24" i="60"/>
  <c r="J23" i="60"/>
  <c r="I23" i="60"/>
  <c r="H23" i="60"/>
  <c r="E23" i="60"/>
  <c r="D23" i="60"/>
  <c r="J22" i="60"/>
  <c r="I22" i="60"/>
  <c r="H22" i="60"/>
  <c r="E22" i="60"/>
  <c r="D22" i="60"/>
  <c r="J21" i="60"/>
  <c r="I21" i="60"/>
  <c r="H21" i="60"/>
  <c r="E21" i="60"/>
  <c r="D21" i="60"/>
  <c r="J20" i="60"/>
  <c r="I20" i="60"/>
  <c r="H20" i="60"/>
  <c r="E20" i="60"/>
  <c r="D20" i="60"/>
  <c r="J19" i="60"/>
  <c r="I19" i="60"/>
  <c r="H19" i="60"/>
  <c r="E19" i="60"/>
  <c r="D19" i="60"/>
  <c r="J18" i="60"/>
  <c r="I18" i="60"/>
  <c r="H18" i="60"/>
  <c r="E18" i="60"/>
  <c r="D18" i="60"/>
  <c r="J17" i="60"/>
  <c r="I17" i="60"/>
  <c r="H17" i="60"/>
  <c r="E17" i="60"/>
  <c r="D17" i="60"/>
  <c r="J16" i="60"/>
  <c r="I16" i="60"/>
  <c r="H16" i="60"/>
  <c r="E16" i="60"/>
  <c r="D16" i="60"/>
  <c r="J15" i="60"/>
  <c r="I15" i="60"/>
  <c r="H15" i="60"/>
  <c r="E15" i="60"/>
  <c r="D15" i="60"/>
  <c r="J14" i="60"/>
  <c r="I14" i="60"/>
  <c r="H14" i="60"/>
  <c r="E14" i="60"/>
  <c r="D14" i="60"/>
  <c r="J13" i="60"/>
  <c r="I13" i="60"/>
  <c r="H13" i="60"/>
  <c r="E13" i="60"/>
  <c r="D13" i="60"/>
  <c r="J12" i="60"/>
  <c r="I12" i="60"/>
  <c r="H12" i="60"/>
  <c r="E12" i="60"/>
  <c r="D12" i="60"/>
  <c r="J11" i="60"/>
  <c r="I11" i="60"/>
  <c r="H11" i="60"/>
  <c r="E11" i="60"/>
  <c r="D11" i="60"/>
  <c r="J10" i="60"/>
  <c r="I10" i="60"/>
  <c r="H10" i="60"/>
  <c r="E10" i="60"/>
  <c r="D10" i="60"/>
  <c r="J9" i="60"/>
  <c r="I9" i="60"/>
  <c r="H9" i="60"/>
  <c r="E9" i="60"/>
  <c r="D9" i="60"/>
  <c r="J8" i="60"/>
  <c r="I8" i="60"/>
  <c r="H8" i="60"/>
  <c r="E8" i="60"/>
  <c r="D8" i="60"/>
  <c r="J7" i="60"/>
  <c r="I7" i="60"/>
  <c r="H7" i="60"/>
  <c r="E7" i="60"/>
  <c r="D7" i="60"/>
  <c r="J6" i="60"/>
  <c r="I6" i="60"/>
  <c r="H6" i="60"/>
  <c r="E6" i="60"/>
  <c r="D6" i="60"/>
  <c r="J5" i="60"/>
  <c r="I5" i="60"/>
  <c r="H5" i="60"/>
  <c r="E5" i="60"/>
  <c r="D5" i="60"/>
  <c r="J36" i="60" l="1"/>
  <c r="D36" i="60"/>
  <c r="G26" i="61"/>
  <c r="D37" i="60"/>
  <c r="H58" i="1"/>
  <c r="E36" i="60"/>
  <c r="E37" i="60" s="1"/>
  <c r="J58" i="1"/>
  <c r="H36" i="60"/>
  <c r="H37" i="60" s="1"/>
  <c r="N30" i="60"/>
  <c r="G12" i="61"/>
  <c r="K15" i="62"/>
  <c r="I36" i="60"/>
  <c r="I37" i="60" s="1"/>
  <c r="E11" i="61"/>
  <c r="H11" i="61"/>
  <c r="I11" i="61"/>
  <c r="I12" i="61" s="1"/>
  <c r="D5" i="61"/>
  <c r="H5" i="61"/>
  <c r="H7" i="61"/>
  <c r="F12" i="61"/>
  <c r="J37" i="60"/>
  <c r="D7" i="61"/>
  <c r="E47" i="60"/>
  <c r="M23" i="61"/>
  <c r="E6" i="61"/>
  <c r="J6" i="61"/>
  <c r="E8" i="61"/>
  <c r="J8" i="61"/>
  <c r="E5" i="61"/>
  <c r="J5" i="61"/>
  <c r="D6" i="61"/>
  <c r="E7" i="61"/>
  <c r="D8" i="61"/>
  <c r="D10" i="61" l="1"/>
  <c r="D12" i="61" s="1"/>
  <c r="H10" i="61"/>
  <c r="H12" i="61" s="1"/>
  <c r="C37" i="60"/>
  <c r="I39" i="60" s="1"/>
  <c r="I40" i="60" s="1"/>
  <c r="J10" i="61"/>
  <c r="J12" i="61" s="1"/>
  <c r="J14" i="61" s="1"/>
  <c r="L16" i="61" s="1"/>
  <c r="L17" i="61" s="1"/>
  <c r="E10" i="61"/>
  <c r="E12" i="61" s="1"/>
  <c r="L74" i="1" l="1"/>
  <c r="L57" i="1" s="1"/>
  <c r="L44" i="1" s="1"/>
  <c r="L7" i="1" s="1"/>
  <c r="H74" i="1"/>
  <c r="G236" i="59"/>
  <c r="N229" i="59"/>
  <c r="O227" i="59" s="1"/>
  <c r="I223" i="59"/>
  <c r="H223" i="59"/>
  <c r="G223" i="59"/>
  <c r="F223" i="59"/>
  <c r="E223" i="59"/>
  <c r="D223" i="59"/>
  <c r="E220" i="59"/>
  <c r="D220" i="59"/>
  <c r="I219" i="59"/>
  <c r="G219" i="59"/>
  <c r="E219" i="59"/>
  <c r="D219" i="59"/>
  <c r="I218" i="59"/>
  <c r="G218" i="59"/>
  <c r="E218" i="59"/>
  <c r="D218" i="59"/>
  <c r="I217" i="59"/>
  <c r="G217" i="59"/>
  <c r="E217" i="59"/>
  <c r="D217" i="59"/>
  <c r="I216" i="59"/>
  <c r="G216" i="59"/>
  <c r="E216" i="59"/>
  <c r="D216" i="59"/>
  <c r="I215" i="59"/>
  <c r="G215" i="59"/>
  <c r="G214" i="59" s="1"/>
  <c r="E215" i="59"/>
  <c r="E214" i="59" s="1"/>
  <c r="D215" i="59"/>
  <c r="I214" i="59"/>
  <c r="H214" i="59"/>
  <c r="F214" i="59"/>
  <c r="D214" i="59"/>
  <c r="C214" i="59"/>
  <c r="E212" i="59"/>
  <c r="D212" i="59"/>
  <c r="I211" i="59"/>
  <c r="G211" i="59"/>
  <c r="E211" i="59"/>
  <c r="D211" i="59"/>
  <c r="I210" i="59"/>
  <c r="G210" i="59"/>
  <c r="E210" i="59"/>
  <c r="D210" i="59"/>
  <c r="I209" i="59"/>
  <c r="G209" i="59"/>
  <c r="E209" i="59"/>
  <c r="D209" i="59"/>
  <c r="I208" i="59"/>
  <c r="G208" i="59"/>
  <c r="E208" i="59"/>
  <c r="D208" i="59"/>
  <c r="I207" i="59"/>
  <c r="G207" i="59"/>
  <c r="G206" i="59" s="1"/>
  <c r="E207" i="59"/>
  <c r="E206" i="59" s="1"/>
  <c r="D207" i="59"/>
  <c r="I206" i="59"/>
  <c r="H206" i="59"/>
  <c r="F206" i="59"/>
  <c r="D206" i="59"/>
  <c r="C206" i="59"/>
  <c r="E204" i="59"/>
  <c r="D204" i="59"/>
  <c r="I203" i="59"/>
  <c r="G203" i="59"/>
  <c r="E203" i="59"/>
  <c r="D203" i="59"/>
  <c r="I202" i="59"/>
  <c r="G202" i="59"/>
  <c r="E202" i="59"/>
  <c r="D202" i="59"/>
  <c r="I201" i="59"/>
  <c r="G201" i="59"/>
  <c r="E201" i="59"/>
  <c r="D201" i="59"/>
  <c r="I200" i="59"/>
  <c r="G200" i="59"/>
  <c r="E200" i="59"/>
  <c r="D200" i="59"/>
  <c r="I199" i="59"/>
  <c r="G199" i="59"/>
  <c r="G198" i="59" s="1"/>
  <c r="E199" i="59"/>
  <c r="E198" i="59" s="1"/>
  <c r="D199" i="59"/>
  <c r="I198" i="59"/>
  <c r="H198" i="59"/>
  <c r="F198" i="59"/>
  <c r="D198" i="59"/>
  <c r="C198" i="59"/>
  <c r="E196" i="59"/>
  <c r="D196" i="59"/>
  <c r="I195" i="59"/>
  <c r="G195" i="59"/>
  <c r="E195" i="59"/>
  <c r="D195" i="59"/>
  <c r="I194" i="59"/>
  <c r="G194" i="59"/>
  <c r="E194" i="59"/>
  <c r="D194" i="59"/>
  <c r="I193" i="59"/>
  <c r="G193" i="59"/>
  <c r="E193" i="59"/>
  <c r="D193" i="59"/>
  <c r="I192" i="59"/>
  <c r="G192" i="59"/>
  <c r="E192" i="59"/>
  <c r="D192" i="59"/>
  <c r="I191" i="59"/>
  <c r="G191" i="59"/>
  <c r="G190" i="59" s="1"/>
  <c r="E191" i="59"/>
  <c r="E190" i="59" s="1"/>
  <c r="D191" i="59"/>
  <c r="D190" i="59" s="1"/>
  <c r="I190" i="59"/>
  <c r="H190" i="59"/>
  <c r="F190" i="59"/>
  <c r="C190" i="59"/>
  <c r="E188" i="59"/>
  <c r="D188" i="59"/>
  <c r="I187" i="59"/>
  <c r="G187" i="59"/>
  <c r="E187" i="59"/>
  <c r="D187" i="59"/>
  <c r="I186" i="59"/>
  <c r="G186" i="59"/>
  <c r="E186" i="59"/>
  <c r="D186" i="59"/>
  <c r="I185" i="59"/>
  <c r="G185" i="59"/>
  <c r="E185" i="59"/>
  <c r="D185" i="59"/>
  <c r="I184" i="59"/>
  <c r="G184" i="59"/>
  <c r="E184" i="59"/>
  <c r="D184" i="59"/>
  <c r="I183" i="59"/>
  <c r="G183" i="59"/>
  <c r="G182" i="59" s="1"/>
  <c r="E183" i="59"/>
  <c r="E182" i="59" s="1"/>
  <c r="D183" i="59"/>
  <c r="D182" i="59" s="1"/>
  <c r="I182" i="59"/>
  <c r="H182" i="59"/>
  <c r="F182" i="59"/>
  <c r="C182" i="59"/>
  <c r="E180" i="59"/>
  <c r="D180" i="59"/>
  <c r="I179" i="59"/>
  <c r="G179" i="59"/>
  <c r="E179" i="59"/>
  <c r="D179" i="59"/>
  <c r="I178" i="59"/>
  <c r="G178" i="59"/>
  <c r="E178" i="59"/>
  <c r="D178" i="59"/>
  <c r="I177" i="59"/>
  <c r="G177" i="59"/>
  <c r="E177" i="59"/>
  <c r="D177" i="59"/>
  <c r="I176" i="59"/>
  <c r="G176" i="59"/>
  <c r="E176" i="59"/>
  <c r="D176" i="59"/>
  <c r="I175" i="59"/>
  <c r="G175" i="59"/>
  <c r="E175" i="59"/>
  <c r="E174" i="59" s="1"/>
  <c r="D175" i="59"/>
  <c r="D174" i="59" s="1"/>
  <c r="I174" i="59"/>
  <c r="H174" i="59"/>
  <c r="G174" i="59"/>
  <c r="F174" i="59"/>
  <c r="C174" i="59"/>
  <c r="I173" i="59"/>
  <c r="G173" i="59"/>
  <c r="E173" i="59"/>
  <c r="D173" i="59"/>
  <c r="I172" i="59"/>
  <c r="G172" i="59"/>
  <c r="E172" i="59"/>
  <c r="D172" i="59"/>
  <c r="I171" i="59"/>
  <c r="G171" i="59"/>
  <c r="E171" i="59"/>
  <c r="D171" i="59"/>
  <c r="I170" i="59"/>
  <c r="G170" i="59"/>
  <c r="E170" i="59"/>
  <c r="D170" i="59"/>
  <c r="I169" i="59"/>
  <c r="G169" i="59"/>
  <c r="E169" i="59"/>
  <c r="D169" i="59"/>
  <c r="I168" i="59"/>
  <c r="G168" i="59"/>
  <c r="E168" i="59"/>
  <c r="D168" i="59"/>
  <c r="I167" i="59"/>
  <c r="G167" i="59"/>
  <c r="G166" i="59" s="1"/>
  <c r="E167" i="59"/>
  <c r="E166" i="59" s="1"/>
  <c r="D167" i="59"/>
  <c r="I166" i="59"/>
  <c r="H166" i="59"/>
  <c r="F166" i="59"/>
  <c r="D166" i="59"/>
  <c r="C166" i="59"/>
  <c r="E164" i="59"/>
  <c r="D164" i="59"/>
  <c r="I163" i="59"/>
  <c r="G163" i="59"/>
  <c r="E163" i="59"/>
  <c r="D163" i="59"/>
  <c r="I162" i="59"/>
  <c r="G162" i="59"/>
  <c r="E162" i="59"/>
  <c r="D162" i="59"/>
  <c r="I161" i="59"/>
  <c r="G161" i="59"/>
  <c r="E161" i="59"/>
  <c r="D161" i="59"/>
  <c r="I160" i="59"/>
  <c r="G160" i="59"/>
  <c r="E160" i="59"/>
  <c r="D160" i="59"/>
  <c r="I159" i="59"/>
  <c r="I158" i="59" s="1"/>
  <c r="G159" i="59"/>
  <c r="E159" i="59"/>
  <c r="E158" i="59" s="1"/>
  <c r="D159" i="59"/>
  <c r="D158" i="59" s="1"/>
  <c r="H158" i="59"/>
  <c r="G158" i="59"/>
  <c r="F158" i="59"/>
  <c r="C158" i="59"/>
  <c r="E156" i="59"/>
  <c r="D156" i="59"/>
  <c r="I155" i="59"/>
  <c r="G155" i="59"/>
  <c r="E155" i="59"/>
  <c r="D155" i="59"/>
  <c r="I154" i="59"/>
  <c r="G154" i="59"/>
  <c r="E154" i="59"/>
  <c r="D154" i="59"/>
  <c r="I153" i="59"/>
  <c r="G153" i="59"/>
  <c r="E153" i="59"/>
  <c r="D153" i="59"/>
  <c r="I152" i="59"/>
  <c r="G152" i="59"/>
  <c r="E152" i="59"/>
  <c r="D152" i="59"/>
  <c r="I151" i="59"/>
  <c r="G151" i="59"/>
  <c r="G150" i="59" s="1"/>
  <c r="E151" i="59"/>
  <c r="E150" i="59" s="1"/>
  <c r="D151" i="59"/>
  <c r="D150" i="59" s="1"/>
  <c r="I150" i="59"/>
  <c r="H150" i="59"/>
  <c r="F150" i="59"/>
  <c r="C150" i="59"/>
  <c r="E148" i="59"/>
  <c r="D148" i="59"/>
  <c r="I147" i="59"/>
  <c r="G147" i="59"/>
  <c r="E147" i="59"/>
  <c r="D147" i="59"/>
  <c r="I146" i="59"/>
  <c r="G146" i="59"/>
  <c r="E146" i="59"/>
  <c r="D146" i="59"/>
  <c r="I145" i="59"/>
  <c r="G145" i="59"/>
  <c r="E145" i="59"/>
  <c r="D145" i="59"/>
  <c r="I144" i="59"/>
  <c r="G144" i="59"/>
  <c r="E144" i="59"/>
  <c r="D144" i="59"/>
  <c r="I143" i="59"/>
  <c r="G143" i="59"/>
  <c r="E143" i="59"/>
  <c r="E142" i="59" s="1"/>
  <c r="D143" i="59"/>
  <c r="D142" i="59" s="1"/>
  <c r="I142" i="59"/>
  <c r="H142" i="59"/>
  <c r="G142" i="59"/>
  <c r="F142" i="59"/>
  <c r="C142" i="59"/>
  <c r="E140" i="59"/>
  <c r="D140" i="59"/>
  <c r="I139" i="59"/>
  <c r="G139" i="59"/>
  <c r="E139" i="59"/>
  <c r="D139" i="59"/>
  <c r="I138" i="59"/>
  <c r="G138" i="59"/>
  <c r="E138" i="59"/>
  <c r="D138" i="59"/>
  <c r="I137" i="59"/>
  <c r="G137" i="59"/>
  <c r="E137" i="59"/>
  <c r="D137" i="59"/>
  <c r="I136" i="59"/>
  <c r="G136" i="59"/>
  <c r="E136" i="59"/>
  <c r="D136" i="59"/>
  <c r="I135" i="59"/>
  <c r="I134" i="59" s="1"/>
  <c r="G135" i="59"/>
  <c r="G134" i="59" s="1"/>
  <c r="E135" i="59"/>
  <c r="E134" i="59" s="1"/>
  <c r="D135" i="59"/>
  <c r="H134" i="59"/>
  <c r="F134" i="59"/>
  <c r="D134" i="59"/>
  <c r="C134" i="59"/>
  <c r="E133" i="59"/>
  <c r="D133" i="59"/>
  <c r="I132" i="59"/>
  <c r="G132" i="59"/>
  <c r="E132" i="59"/>
  <c r="D132" i="59"/>
  <c r="I131" i="59"/>
  <c r="G131" i="59"/>
  <c r="E131" i="59"/>
  <c r="D131" i="59"/>
  <c r="I130" i="59"/>
  <c r="G130" i="59"/>
  <c r="E130" i="59"/>
  <c r="D130" i="59"/>
  <c r="I128" i="59"/>
  <c r="G128" i="59"/>
  <c r="G127" i="59" s="1"/>
  <c r="E128" i="59"/>
  <c r="E127" i="59" s="1"/>
  <c r="D128" i="59"/>
  <c r="I127" i="59"/>
  <c r="H127" i="59"/>
  <c r="F127" i="59"/>
  <c r="D127" i="59"/>
  <c r="C127" i="59"/>
  <c r="E126" i="59"/>
  <c r="D126" i="59"/>
  <c r="I125" i="59"/>
  <c r="G125" i="59"/>
  <c r="E125" i="59"/>
  <c r="D125" i="59"/>
  <c r="I124" i="59"/>
  <c r="G124" i="59"/>
  <c r="E124" i="59"/>
  <c r="D124" i="59"/>
  <c r="I123" i="59"/>
  <c r="G123" i="59"/>
  <c r="E123" i="59"/>
  <c r="D123" i="59"/>
  <c r="I121" i="59"/>
  <c r="G121" i="59"/>
  <c r="G120" i="59" s="1"/>
  <c r="E121" i="59"/>
  <c r="E120" i="59" s="1"/>
  <c r="D121" i="59"/>
  <c r="I120" i="59"/>
  <c r="H120" i="59"/>
  <c r="F120" i="59"/>
  <c r="D120" i="59"/>
  <c r="C120" i="59"/>
  <c r="E119" i="59"/>
  <c r="D119" i="59"/>
  <c r="I118" i="59"/>
  <c r="G118" i="59"/>
  <c r="E118" i="59"/>
  <c r="D118" i="59"/>
  <c r="I117" i="59"/>
  <c r="G117" i="59"/>
  <c r="E117" i="59"/>
  <c r="D117" i="59"/>
  <c r="I116" i="59"/>
  <c r="G116" i="59"/>
  <c r="E116" i="59"/>
  <c r="D116" i="59"/>
  <c r="I115" i="59"/>
  <c r="G115" i="59"/>
  <c r="E115" i="59"/>
  <c r="D115" i="59"/>
  <c r="I114" i="59"/>
  <c r="G114" i="59"/>
  <c r="G113" i="59" s="1"/>
  <c r="E114" i="59"/>
  <c r="D114" i="59"/>
  <c r="D113" i="59" s="1"/>
  <c r="I113" i="59"/>
  <c r="H113" i="59"/>
  <c r="F113" i="59"/>
  <c r="E113" i="59"/>
  <c r="C113" i="59"/>
  <c r="E112" i="59"/>
  <c r="D112" i="59"/>
  <c r="I111" i="59"/>
  <c r="G111" i="59"/>
  <c r="E111" i="59"/>
  <c r="D111" i="59"/>
  <c r="I110" i="59"/>
  <c r="G110" i="59"/>
  <c r="E110" i="59"/>
  <c r="D110" i="59"/>
  <c r="I109" i="59"/>
  <c r="G109" i="59"/>
  <c r="E109" i="59"/>
  <c r="D109" i="59"/>
  <c r="I108" i="59"/>
  <c r="G108" i="59"/>
  <c r="E108" i="59"/>
  <c r="D108" i="59"/>
  <c r="I107" i="59"/>
  <c r="G107" i="59"/>
  <c r="G106" i="59" s="1"/>
  <c r="E107" i="59"/>
  <c r="D107" i="59"/>
  <c r="D106" i="59" s="1"/>
  <c r="I106" i="59"/>
  <c r="H106" i="59"/>
  <c r="F106" i="59"/>
  <c r="E106" i="59"/>
  <c r="C106" i="59"/>
  <c r="E105" i="59"/>
  <c r="D105" i="59"/>
  <c r="I104" i="59"/>
  <c r="G104" i="59"/>
  <c r="E104" i="59"/>
  <c r="D104" i="59"/>
  <c r="I103" i="59"/>
  <c r="G103" i="59"/>
  <c r="E103" i="59"/>
  <c r="D103" i="59"/>
  <c r="I102" i="59"/>
  <c r="G102" i="59"/>
  <c r="E102" i="59"/>
  <c r="D102" i="59"/>
  <c r="I101" i="59"/>
  <c r="G101" i="59"/>
  <c r="E101" i="59"/>
  <c r="D101" i="59"/>
  <c r="I100" i="59"/>
  <c r="I99" i="59" s="1"/>
  <c r="G100" i="59"/>
  <c r="G99" i="59" s="1"/>
  <c r="E100" i="59"/>
  <c r="D100" i="59"/>
  <c r="D99" i="59" s="1"/>
  <c r="H99" i="59"/>
  <c r="F99" i="59"/>
  <c r="E99" i="59"/>
  <c r="C99" i="59"/>
  <c r="E98" i="59"/>
  <c r="D98" i="59"/>
  <c r="I97" i="59"/>
  <c r="G97" i="59"/>
  <c r="E97" i="59"/>
  <c r="D97" i="59"/>
  <c r="I96" i="59"/>
  <c r="G96" i="59"/>
  <c r="E96" i="59"/>
  <c r="D96" i="59"/>
  <c r="I95" i="59"/>
  <c r="G95" i="59"/>
  <c r="E95" i="59"/>
  <c r="D95" i="59"/>
  <c r="I94" i="59"/>
  <c r="G94" i="59"/>
  <c r="E94" i="59"/>
  <c r="D94" i="59"/>
  <c r="I93" i="59"/>
  <c r="G93" i="59"/>
  <c r="G92" i="59" s="1"/>
  <c r="E93" i="59"/>
  <c r="E92" i="59" s="1"/>
  <c r="D93" i="59"/>
  <c r="D92" i="59" s="1"/>
  <c r="I92" i="59"/>
  <c r="H92" i="59"/>
  <c r="F92" i="59"/>
  <c r="C92" i="59"/>
  <c r="E91" i="59"/>
  <c r="D91" i="59"/>
  <c r="I90" i="59"/>
  <c r="G90" i="59"/>
  <c r="E90" i="59"/>
  <c r="D90" i="59"/>
  <c r="I89" i="59"/>
  <c r="G89" i="59"/>
  <c r="E89" i="59"/>
  <c r="D89" i="59"/>
  <c r="I88" i="59"/>
  <c r="G88" i="59"/>
  <c r="E88" i="59"/>
  <c r="D88" i="59"/>
  <c r="I87" i="59"/>
  <c r="G87" i="59"/>
  <c r="E87" i="59"/>
  <c r="D87" i="59"/>
  <c r="I86" i="59"/>
  <c r="G86" i="59"/>
  <c r="E86" i="59"/>
  <c r="E85" i="59" s="1"/>
  <c r="D86" i="59"/>
  <c r="D85" i="59" s="1"/>
  <c r="I85" i="59"/>
  <c r="H85" i="59"/>
  <c r="G85" i="59"/>
  <c r="F85" i="59"/>
  <c r="C85" i="59"/>
  <c r="E84" i="59"/>
  <c r="D84" i="59"/>
  <c r="I83" i="59"/>
  <c r="G83" i="59"/>
  <c r="E83" i="59"/>
  <c r="D83" i="59"/>
  <c r="I82" i="59"/>
  <c r="I78" i="59" s="1"/>
  <c r="I79" i="59"/>
  <c r="G79" i="59"/>
  <c r="G78" i="59" s="1"/>
  <c r="E79" i="59"/>
  <c r="D79" i="59"/>
  <c r="H78" i="59"/>
  <c r="F78" i="59"/>
  <c r="C78" i="59"/>
  <c r="E77" i="59"/>
  <c r="D77" i="59"/>
  <c r="I76" i="59"/>
  <c r="G76" i="59"/>
  <c r="E76" i="59"/>
  <c r="D76" i="59"/>
  <c r="I74" i="59"/>
  <c r="G74" i="59"/>
  <c r="E74" i="59"/>
  <c r="D74" i="59"/>
  <c r="I72" i="59"/>
  <c r="G72" i="59"/>
  <c r="G71" i="59" s="1"/>
  <c r="E72" i="59"/>
  <c r="E71" i="59" s="1"/>
  <c r="D72" i="59"/>
  <c r="I71" i="59"/>
  <c r="H71" i="59"/>
  <c r="F71" i="59"/>
  <c r="D71" i="59"/>
  <c r="C71" i="59"/>
  <c r="I70" i="59"/>
  <c r="G70" i="59"/>
  <c r="E70" i="59"/>
  <c r="D70" i="59"/>
  <c r="I69" i="59"/>
  <c r="G69" i="59"/>
  <c r="E69" i="59"/>
  <c r="D69" i="59"/>
  <c r="I68" i="59"/>
  <c r="G68" i="59"/>
  <c r="E68" i="59"/>
  <c r="D68" i="59"/>
  <c r="I67" i="59"/>
  <c r="G67" i="59"/>
  <c r="E67" i="59"/>
  <c r="D67" i="59"/>
  <c r="I66" i="59"/>
  <c r="G66" i="59"/>
  <c r="G65" i="59" s="1"/>
  <c r="E66" i="59"/>
  <c r="E65" i="59" s="1"/>
  <c r="D66" i="59"/>
  <c r="D65" i="59" s="1"/>
  <c r="I65" i="59"/>
  <c r="H65" i="59"/>
  <c r="F65" i="59"/>
  <c r="C65" i="59"/>
  <c r="I64" i="59"/>
  <c r="G64" i="59"/>
  <c r="E64" i="59"/>
  <c r="D64" i="59"/>
  <c r="I63" i="59"/>
  <c r="G63" i="59"/>
  <c r="E63" i="59"/>
  <c r="D63" i="59"/>
  <c r="I62" i="59"/>
  <c r="G62" i="59"/>
  <c r="E62" i="59"/>
  <c r="D62" i="59"/>
  <c r="I61" i="59"/>
  <c r="G61" i="59"/>
  <c r="E61" i="59"/>
  <c r="D61" i="59"/>
  <c r="I60" i="59"/>
  <c r="G60" i="59"/>
  <c r="G59" i="59" s="1"/>
  <c r="E60" i="59"/>
  <c r="D60" i="59"/>
  <c r="D59" i="59" s="1"/>
  <c r="I59" i="59"/>
  <c r="H59" i="59"/>
  <c r="F59" i="59"/>
  <c r="E59" i="59"/>
  <c r="C59" i="59"/>
  <c r="I58" i="59"/>
  <c r="G58" i="59"/>
  <c r="E58" i="59"/>
  <c r="D58" i="59"/>
  <c r="I57" i="59"/>
  <c r="G57" i="59"/>
  <c r="E57" i="59"/>
  <c r="D57" i="59"/>
  <c r="I56" i="59"/>
  <c r="G56" i="59"/>
  <c r="E56" i="59"/>
  <c r="D56" i="59"/>
  <c r="I55" i="59"/>
  <c r="G55" i="59"/>
  <c r="E55" i="59"/>
  <c r="D55" i="59"/>
  <c r="I54" i="59"/>
  <c r="G54" i="59"/>
  <c r="G53" i="59" s="1"/>
  <c r="E54" i="59"/>
  <c r="E53" i="59" s="1"/>
  <c r="D54" i="59"/>
  <c r="I53" i="59"/>
  <c r="H53" i="59"/>
  <c r="F53" i="59"/>
  <c r="D53" i="59"/>
  <c r="C53" i="59"/>
  <c r="I52" i="59"/>
  <c r="G52" i="59"/>
  <c r="E52" i="59"/>
  <c r="D52" i="59"/>
  <c r="I51" i="59"/>
  <c r="G51" i="59"/>
  <c r="E51" i="59"/>
  <c r="D51" i="59"/>
  <c r="I50" i="59"/>
  <c r="G50" i="59"/>
  <c r="E50" i="59"/>
  <c r="D50" i="59"/>
  <c r="I49" i="59"/>
  <c r="G49" i="59"/>
  <c r="E49" i="59"/>
  <c r="D49" i="59"/>
  <c r="I48" i="59"/>
  <c r="G48" i="59"/>
  <c r="G47" i="59" s="1"/>
  <c r="E48" i="59"/>
  <c r="E47" i="59" s="1"/>
  <c r="D48" i="59"/>
  <c r="D47" i="59" s="1"/>
  <c r="I47" i="59"/>
  <c r="H47" i="59"/>
  <c r="F47" i="59"/>
  <c r="C47" i="59"/>
  <c r="I46" i="59"/>
  <c r="G46" i="59"/>
  <c r="E46" i="59"/>
  <c r="D46" i="59"/>
  <c r="I45" i="59"/>
  <c r="G45" i="59"/>
  <c r="E45" i="59"/>
  <c r="D45" i="59"/>
  <c r="I44" i="59"/>
  <c r="G44" i="59"/>
  <c r="E44" i="59"/>
  <c r="D44" i="59"/>
  <c r="I43" i="59"/>
  <c r="G43" i="59"/>
  <c r="E43" i="59"/>
  <c r="D43" i="59"/>
  <c r="I42" i="59"/>
  <c r="G42" i="59"/>
  <c r="G41" i="59" s="1"/>
  <c r="E42" i="59"/>
  <c r="E41" i="59" s="1"/>
  <c r="D42" i="59"/>
  <c r="I41" i="59"/>
  <c r="H41" i="59"/>
  <c r="F41" i="59"/>
  <c r="D41" i="59"/>
  <c r="C41" i="59"/>
  <c r="I40" i="59"/>
  <c r="G40" i="59"/>
  <c r="E40" i="59"/>
  <c r="D40" i="59"/>
  <c r="I39" i="59"/>
  <c r="G39" i="59"/>
  <c r="E39" i="59"/>
  <c r="D39" i="59"/>
  <c r="I36" i="59"/>
  <c r="G36" i="59"/>
  <c r="G35" i="59" s="1"/>
  <c r="E36" i="59"/>
  <c r="E35" i="59" s="1"/>
  <c r="D36" i="59"/>
  <c r="I35" i="59"/>
  <c r="H35" i="59"/>
  <c r="F35" i="59"/>
  <c r="D35" i="59"/>
  <c r="C35" i="59"/>
  <c r="I34" i="59"/>
  <c r="G34" i="59"/>
  <c r="E34" i="59"/>
  <c r="D34" i="59"/>
  <c r="I33" i="59"/>
  <c r="G33" i="59"/>
  <c r="E33" i="59"/>
  <c r="D33" i="59"/>
  <c r="I32" i="59"/>
  <c r="G32" i="59"/>
  <c r="E32" i="59"/>
  <c r="D32" i="59"/>
  <c r="I30" i="59"/>
  <c r="G30" i="59"/>
  <c r="E30" i="59"/>
  <c r="E29" i="59" s="1"/>
  <c r="D30" i="59"/>
  <c r="D29" i="59" s="1"/>
  <c r="I29" i="59"/>
  <c r="H29" i="59"/>
  <c r="G29" i="59"/>
  <c r="F29" i="59"/>
  <c r="C29" i="59"/>
  <c r="I28" i="59"/>
  <c r="G28" i="59"/>
  <c r="E28" i="59"/>
  <c r="D28" i="59"/>
  <c r="I27" i="59"/>
  <c r="G27" i="59"/>
  <c r="E27" i="59"/>
  <c r="D27" i="59"/>
  <c r="I26" i="59"/>
  <c r="G26" i="59"/>
  <c r="E26" i="59"/>
  <c r="D26" i="59"/>
  <c r="I25" i="59"/>
  <c r="G25" i="59"/>
  <c r="E25" i="59"/>
  <c r="D25" i="59"/>
  <c r="I24" i="59"/>
  <c r="G24" i="59"/>
  <c r="G23" i="59" s="1"/>
  <c r="E24" i="59"/>
  <c r="E23" i="59" s="1"/>
  <c r="D24" i="59"/>
  <c r="I23" i="59"/>
  <c r="H23" i="59"/>
  <c r="F23" i="59"/>
  <c r="D23" i="59"/>
  <c r="C23" i="59"/>
  <c r="I22" i="59"/>
  <c r="G22" i="59"/>
  <c r="E22" i="59"/>
  <c r="D22" i="59"/>
  <c r="I21" i="59"/>
  <c r="G21" i="59"/>
  <c r="E21" i="59"/>
  <c r="D21" i="59"/>
  <c r="I20" i="59"/>
  <c r="G20" i="59"/>
  <c r="E20" i="59"/>
  <c r="D20" i="59"/>
  <c r="I19" i="59"/>
  <c r="G19" i="59"/>
  <c r="E19" i="59"/>
  <c r="D19" i="59"/>
  <c r="I18" i="59"/>
  <c r="G18" i="59"/>
  <c r="G17" i="59" s="1"/>
  <c r="E18" i="59"/>
  <c r="E17" i="59" s="1"/>
  <c r="D18" i="59"/>
  <c r="I17" i="59"/>
  <c r="H17" i="59"/>
  <c r="F17" i="59"/>
  <c r="C17" i="59"/>
  <c r="I16" i="59"/>
  <c r="G16" i="59"/>
  <c r="E16" i="59"/>
  <c r="D16" i="59"/>
  <c r="I15" i="59"/>
  <c r="G15" i="59"/>
  <c r="E15" i="59"/>
  <c r="D15" i="59"/>
  <c r="I14" i="59"/>
  <c r="G14" i="59"/>
  <c r="E14" i="59"/>
  <c r="D14" i="59"/>
  <c r="I13" i="59"/>
  <c r="G13" i="59"/>
  <c r="E13" i="59"/>
  <c r="D13" i="59"/>
  <c r="I12" i="59"/>
  <c r="G12" i="59"/>
  <c r="G11" i="59" s="1"/>
  <c r="E12" i="59"/>
  <c r="E11" i="59" s="1"/>
  <c r="D12" i="59"/>
  <c r="I11" i="59"/>
  <c r="H11" i="59"/>
  <c r="F11" i="59"/>
  <c r="D11" i="59"/>
  <c r="C11" i="59"/>
  <c r="I10" i="59"/>
  <c r="G10" i="59"/>
  <c r="E10" i="59"/>
  <c r="D10" i="59"/>
  <c r="I9" i="59"/>
  <c r="G9" i="59"/>
  <c r="E9" i="59"/>
  <c r="D9" i="59"/>
  <c r="I8" i="59"/>
  <c r="G8" i="59"/>
  <c r="E8" i="59"/>
  <c r="D8" i="59"/>
  <c r="I7" i="59"/>
  <c r="G7" i="59"/>
  <c r="E7" i="59"/>
  <c r="D7" i="59"/>
  <c r="I6" i="59"/>
  <c r="G6" i="59"/>
  <c r="E6" i="59"/>
  <c r="E5" i="59" s="1"/>
  <c r="D6" i="59"/>
  <c r="D5" i="59" s="1"/>
  <c r="I5" i="59"/>
  <c r="H5" i="59"/>
  <c r="G5" i="59"/>
  <c r="F5" i="59"/>
  <c r="C5" i="59"/>
  <c r="E47" i="58"/>
  <c r="F37" i="58"/>
  <c r="F38" i="58" s="1"/>
  <c r="E37" i="58"/>
  <c r="E38" i="58" s="1"/>
  <c r="I36" i="58"/>
  <c r="H36" i="58"/>
  <c r="G36" i="58"/>
  <c r="D36" i="58"/>
  <c r="I35" i="58"/>
  <c r="H35" i="58"/>
  <c r="G35" i="58"/>
  <c r="D35" i="58"/>
  <c r="I34" i="58"/>
  <c r="H34" i="58"/>
  <c r="G34" i="58"/>
  <c r="D34" i="58"/>
  <c r="L33" i="58"/>
  <c r="M32" i="58" s="1"/>
  <c r="I33" i="58"/>
  <c r="H33" i="58"/>
  <c r="G33" i="58"/>
  <c r="D33" i="58"/>
  <c r="I32" i="58"/>
  <c r="H32" i="58"/>
  <c r="G32" i="58"/>
  <c r="D32" i="58"/>
  <c r="I31" i="58"/>
  <c r="H31" i="58"/>
  <c r="G31" i="58"/>
  <c r="D31" i="58"/>
  <c r="I30" i="58"/>
  <c r="H30" i="58"/>
  <c r="G30" i="58"/>
  <c r="D30" i="58"/>
  <c r="I29" i="58"/>
  <c r="H29" i="58"/>
  <c r="G29" i="58"/>
  <c r="D29" i="58"/>
  <c r="I28" i="58"/>
  <c r="H28" i="58"/>
  <c r="G28" i="58"/>
  <c r="D28" i="58"/>
  <c r="I27" i="58"/>
  <c r="H27" i="58"/>
  <c r="G27" i="58"/>
  <c r="D27" i="58"/>
  <c r="I26" i="58"/>
  <c r="H26" i="58"/>
  <c r="G26" i="58"/>
  <c r="D26" i="58"/>
  <c r="I25" i="58"/>
  <c r="H25" i="58"/>
  <c r="G25" i="58"/>
  <c r="D25" i="58"/>
  <c r="I24" i="58"/>
  <c r="H24" i="58"/>
  <c r="G24" i="58"/>
  <c r="D24" i="58"/>
  <c r="I23" i="58"/>
  <c r="H23" i="58"/>
  <c r="G23" i="58"/>
  <c r="D23" i="58"/>
  <c r="I22" i="58"/>
  <c r="H22" i="58"/>
  <c r="G22" i="58"/>
  <c r="D22" i="58"/>
  <c r="I21" i="58"/>
  <c r="H21" i="58"/>
  <c r="G21" i="58"/>
  <c r="D21" i="58"/>
  <c r="I20" i="58"/>
  <c r="H20" i="58"/>
  <c r="G20" i="58"/>
  <c r="D20" i="58"/>
  <c r="I19" i="58"/>
  <c r="H19" i="58"/>
  <c r="G19" i="58"/>
  <c r="D19" i="58"/>
  <c r="I18" i="58"/>
  <c r="H18" i="58"/>
  <c r="G18" i="58"/>
  <c r="D18" i="58"/>
  <c r="I17" i="58"/>
  <c r="H17" i="58"/>
  <c r="G17" i="58"/>
  <c r="D17" i="58"/>
  <c r="I16" i="58"/>
  <c r="H16" i="58"/>
  <c r="G16" i="58"/>
  <c r="D16" i="58"/>
  <c r="I15" i="58"/>
  <c r="H15" i="58"/>
  <c r="G15" i="58"/>
  <c r="D15" i="58"/>
  <c r="I14" i="58"/>
  <c r="H14" i="58"/>
  <c r="G14" i="58"/>
  <c r="D14" i="58"/>
  <c r="I13" i="58"/>
  <c r="H13" i="58"/>
  <c r="G13" i="58"/>
  <c r="D13" i="58"/>
  <c r="I12" i="58"/>
  <c r="H12" i="58"/>
  <c r="G12" i="58"/>
  <c r="D12" i="58"/>
  <c r="I11" i="58"/>
  <c r="H11" i="58"/>
  <c r="G11" i="58"/>
  <c r="D11" i="58"/>
  <c r="I10" i="58"/>
  <c r="H10" i="58"/>
  <c r="G10" i="58"/>
  <c r="D10" i="58"/>
  <c r="I9" i="58"/>
  <c r="H9" i="58"/>
  <c r="G9" i="58"/>
  <c r="D9" i="58"/>
  <c r="I8" i="58"/>
  <c r="H8" i="58"/>
  <c r="G8" i="58"/>
  <c r="D8" i="58"/>
  <c r="I7" i="58"/>
  <c r="H7" i="58"/>
  <c r="G7" i="58"/>
  <c r="D7" i="58"/>
  <c r="I6" i="58"/>
  <c r="H6" i="58"/>
  <c r="H37" i="58" s="1"/>
  <c r="H38" i="58" s="1"/>
  <c r="G6" i="58"/>
  <c r="D6" i="58"/>
  <c r="D17" i="59" l="1"/>
  <c r="O228" i="59"/>
  <c r="J228" i="59" s="1"/>
  <c r="D78" i="59"/>
  <c r="E78" i="59"/>
  <c r="E222" i="59" s="1"/>
  <c r="E224" i="59" s="1"/>
  <c r="D37" i="58"/>
  <c r="D38" i="58" s="1"/>
  <c r="C222" i="59"/>
  <c r="H222" i="59"/>
  <c r="H224" i="59" s="1"/>
  <c r="I222" i="59"/>
  <c r="I224" i="59" s="1"/>
  <c r="G222" i="59"/>
  <c r="G224" i="59" s="1"/>
  <c r="G37" i="58"/>
  <c r="G38" i="58" s="1"/>
  <c r="D222" i="59"/>
  <c r="D224" i="59" s="1"/>
  <c r="M31" i="58"/>
  <c r="I37" i="58"/>
  <c r="I38" i="58" s="1"/>
  <c r="F222" i="59"/>
  <c r="F224" i="59" s="1"/>
  <c r="D7" i="57"/>
  <c r="C38" i="58" l="1"/>
  <c r="I40" i="58" s="1"/>
  <c r="B87" i="1"/>
  <c r="J87" i="1"/>
  <c r="I226" i="59"/>
  <c r="K228" i="59" s="1"/>
  <c r="K229" i="59" s="1"/>
  <c r="J78" i="1" l="1"/>
  <c r="J57" i="1" l="1"/>
  <c r="J44" i="1" s="1"/>
  <c r="J7" i="1" s="1"/>
  <c r="H78" i="1"/>
  <c r="B57" i="1"/>
  <c r="B44" i="1" s="1"/>
  <c r="B7" i="1" s="1"/>
  <c r="H57" i="1" l="1"/>
  <c r="H44" i="1" s="1"/>
  <c r="H99" i="1" s="1"/>
  <c r="J6" i="82"/>
  <c r="J4" i="82" s="1"/>
  <c r="D4" i="8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author>
  </authors>
  <commentList>
    <comment ref="E4" authorId="0" shapeId="0" xr:uid="{00000000-0006-0000-2800-000001000000}">
      <text>
        <r>
          <rPr>
            <b/>
            <sz val="9"/>
            <color indexed="81"/>
            <rFont val="Tahoma"/>
            <family val="2"/>
            <charset val="186"/>
          </rPr>
          <t>My:</t>
        </r>
        <r>
          <rPr>
            <sz val="9"/>
            <color indexed="81"/>
            <rFont val="Tahoma"/>
            <family val="2"/>
            <charset val="186"/>
          </rPr>
          <t xml:space="preserve">
16,91 -kombinzons 1 gb 
2,49 - halats 1 gb 
0,11 cimdi </t>
        </r>
      </text>
    </comment>
  </commentList>
</comments>
</file>

<file path=xl/sharedStrings.xml><?xml version="1.0" encoding="utf-8"?>
<sst xmlns="http://schemas.openxmlformats.org/spreadsheetml/2006/main" count="13498" uniqueCount="2633">
  <si>
    <t>EUR</t>
  </si>
  <si>
    <t>AMBULATORIE PAKALPOJUMI</t>
  </si>
  <si>
    <t>STACIONĀRIE PAKALPOJUMI</t>
  </si>
  <si>
    <t>Tarifs</t>
  </si>
  <si>
    <t>Kopā:</t>
  </si>
  <si>
    <t>Izmaksas par covid 19 izmeklējumiem</t>
  </si>
  <si>
    <t>summa</t>
  </si>
  <si>
    <t>Rīgas Austrumu klīniskā universitātes slimnīca, SIA</t>
  </si>
  <si>
    <t>Dziedniecība, Sabiedrība ar ierobežotu atbildību</t>
  </si>
  <si>
    <t>ĀI (pakalpojuma sniedzēja)</t>
  </si>
  <si>
    <t>Manipulācija</t>
  </si>
  <si>
    <t>010068301 - NMS Laboratorija, SIA</t>
  </si>
  <si>
    <t>010000297 - Pārtikas drošības, dzīvnieku veselības un vides zinātniskais institūts "BIOR"</t>
  </si>
  <si>
    <t>010000234 - Rīgas Austrumu klīniskā universitātes slimnīca, SIA</t>
  </si>
  <si>
    <t>LABORATORIJU PAKALPOJUMU PROGRAMMAS UN IAL IZLIETOJUMS</t>
  </si>
  <si>
    <t>Reaģenti</t>
  </si>
  <si>
    <t>47047R - R IgM klases antivielu pret SARS-CoV-2 (COVID-19) noteikšana ar imūnfermentatīvo metodi (ELISA, CMIA, ECLIA, CLIA)</t>
  </si>
  <si>
    <t>47049R - R IgG klases antivielu pret SARS-CoV-2 (COVID-19) noteikšana ar imūnfermentatīvo metodi (ELISA, CMIA, ECLIA, CLIA)</t>
  </si>
  <si>
    <t>47064R - R Kopējo antivielu pret SARS-CoV-2 (COVID-19) noteikšana ar imūnfermentatīvo metodi (ELISA, CMIA, ECLIA, CLIA)</t>
  </si>
  <si>
    <t>Izdevumi par IAL izlietojumu (paņemšana + laboratorija)</t>
  </si>
  <si>
    <t>statistika</t>
  </si>
  <si>
    <t>skaits</t>
  </si>
  <si>
    <t>Procenti</t>
  </si>
  <si>
    <t>maksas</t>
  </si>
  <si>
    <t>NVD</t>
  </si>
  <si>
    <t>Kopā</t>
  </si>
  <si>
    <t>Pakalpojumu programma</t>
  </si>
  <si>
    <t>Manipulācijas kods</t>
  </si>
  <si>
    <t>SARS-CoV-2 RNS (COVID-19) noteikšana ar reālā laika PĶR (bez parauga paņemšanas)</t>
  </si>
  <si>
    <t>SARS-CoV-2 RNS (COVID-19) apstiprināšana ar reālā laika PĶR (bez parauga paņemšanas)</t>
  </si>
  <si>
    <t>SARS-CoV-2 RNS (COVID-19) noteikšana ar reālā laika PĶR (bez parauga paņemšanas) ātrai diagnostikai un diferenciāldiagnostikai</t>
  </si>
  <si>
    <t>SARS-CoV-2 (COVID-19) transporta barotne ar diviem lokaniem tamponiem</t>
  </si>
  <si>
    <t>Manipulāciju skaits</t>
  </si>
  <si>
    <t>47077R - R SARS-CoV-2 RNS (COVID-19) noteikšana ar reālā laika PĶR (bez parauga paņemšanas) ātrai diagnostikai un diferenciāldiagnostikai - izmeklējums ar  Multiplex reaģentiem</t>
  </si>
  <si>
    <t>47076R - R Asins ņemšana ar slēgtu sistēmu vienā stobriņā antivielu pret SARS-CoV-2 (COVID-19) noteikšanai</t>
  </si>
  <si>
    <t>47046R - R IgA klases antivielu pret SARS-CoV-2 (COVID-19) noteikšana ar imūnfermentatīvo metodi (ELISA, CMIA, ECLIA, CLIA)</t>
  </si>
  <si>
    <t>Summa</t>
  </si>
  <si>
    <t>Decembris</t>
  </si>
  <si>
    <t>Ekspress pasta sūtījumi</t>
  </si>
  <si>
    <t>Līguma Nr. 5680-026( sejas maskas un respiratori)</t>
  </si>
  <si>
    <t>Datums</t>
  </si>
  <si>
    <t>Rēķina nr.</t>
  </si>
  <si>
    <t>2021. gada DECEMBRIS</t>
  </si>
  <si>
    <t>EXP086850</t>
  </si>
  <si>
    <t xml:space="preserve">       </t>
  </si>
  <si>
    <t>Izmaksas kopā (EUR)</t>
  </si>
  <si>
    <t>EUR (bez PVN)</t>
  </si>
  <si>
    <t>EUR (ar PVN)</t>
  </si>
  <si>
    <t>NVD apmaksā</t>
  </si>
  <si>
    <t>Respirators FFP3</t>
  </si>
  <si>
    <t>Vizieris</t>
  </si>
  <si>
    <t>Vienreizējais halāts</t>
  </si>
  <si>
    <t>Kombinzoni</t>
  </si>
  <si>
    <t>Bahilas</t>
  </si>
  <si>
    <t xml:space="preserve">Cimdi </t>
  </si>
  <si>
    <t xml:space="preserve">Komplekta cena </t>
  </si>
  <si>
    <t>Ārstniecības personu nostrādāto stundu skaitu katru dienu</t>
  </si>
  <si>
    <t>Kopā visos PNP</t>
  </si>
  <si>
    <t>Rušonu iela 15, Rīga</t>
  </si>
  <si>
    <t>Deglava iela 14, Rīga</t>
  </si>
  <si>
    <t>Zolitūdes iela 34, Rīga</t>
  </si>
  <si>
    <t>Buļļu iela 9, Rīga</t>
  </si>
  <si>
    <t>Brīvības iela 75, Rīga</t>
  </si>
  <si>
    <t>Buļļu iela 9, Rīga / 1</t>
  </si>
  <si>
    <t>Buļļu iela 9, Rīga / 2</t>
  </si>
  <si>
    <t>Zeiferta 6, Olaine</t>
  </si>
  <si>
    <t>Tarifs/ likme:</t>
  </si>
  <si>
    <t xml:space="preserve">Pavisam KOPĀ  </t>
  </si>
  <si>
    <t>Izmaksas par Novembri paraugu paņemšanas punktos (KOPĀ)</t>
  </si>
  <si>
    <t>IAL pieņēmējiem</t>
  </si>
  <si>
    <t>gb cena bez PVN,</t>
  </si>
  <si>
    <t>gb ar PVN 12%</t>
  </si>
  <si>
    <t>Respirators FFP2</t>
  </si>
  <si>
    <t>12 (21%)</t>
  </si>
  <si>
    <t xml:space="preserve">Kopā </t>
  </si>
  <si>
    <t>KOPĀ, skaits (decembris)</t>
  </si>
  <si>
    <t>lieto vai nu aizsargbrilles, vai sejas aizsargvairogu</t>
  </si>
  <si>
    <t>Respirators X-plore, N20   FFP3</t>
  </si>
  <si>
    <t xml:space="preserve">Brilles </t>
  </si>
  <si>
    <t>Aizsargvairogs</t>
  </si>
  <si>
    <t>Rīga, Lejupes iela 3, 1.kabinets</t>
  </si>
  <si>
    <t>Rīga, Lejupes iela 3, 2.kabinets</t>
  </si>
  <si>
    <t>Daugavpils, Varšavas iela 24 (no 26.11.)</t>
  </si>
  <si>
    <t>Rēzekne, Liepu iela 33b (no 26.11.)</t>
  </si>
  <si>
    <t>Izbraukumi</t>
  </si>
  <si>
    <t>Izmaksas par novembri paraugu paņemšanas punktos (KOPĀ)</t>
  </si>
  <si>
    <t xml:space="preserve">cena no </t>
  </si>
  <si>
    <t>gb ar PVN</t>
  </si>
  <si>
    <t>Kombinezons (maina ik pēc 2 stundām)</t>
  </si>
  <si>
    <t>Respirators ar filtru (maina ik pēc 2 stundām)</t>
  </si>
  <si>
    <t>Aizsargbrilles (lieto 1 nedēļu pie nosacījuma, ka lieto 8 stundas, dezinficējot tās ik pēc 2 stundām)</t>
  </si>
  <si>
    <t>Aizsargvairogs sejai (lieto 1 mēnesi pie nosacījuma, ka lieto 8 stundas, dezinficējot tās ik pēc 2 stundām)</t>
  </si>
  <si>
    <t>Maiņā strādā 2 laboranti un 1 molekulārbiologs, savukārt diennaktī strādā 2 maiņas.</t>
  </si>
  <si>
    <t>Kombinezons (maina ik pēc 3 stundām)</t>
  </si>
  <si>
    <t>Respirators ar filtru (maina ik pēc 3 stundām)</t>
  </si>
  <si>
    <t>Aizsargbrilles (lieto 1 nedēļu pie nosacījuma, ka lieto 8 stundas, dezinficējot tās ik pēc 3 stundām)</t>
  </si>
  <si>
    <t>Aizsargvairogs sejai (lieto 1 mēnesi pie nosacījuma, ka lieto 8 stundas, dezinficējot tās ik pēc 3 stundām)</t>
  </si>
  <si>
    <t>Iekšējie cimdi (zem kombinezona manšetes; maina ik pēc 3 stundām)</t>
  </si>
  <si>
    <t>Ārējie cimdi (uz kombinezona ārējās virsmas; maina ik pēc 3 stundām)</t>
  </si>
  <si>
    <t xml:space="preserve"> Bahilas un vienreizlietojamais halāts (maina ik pēc 3 stundām)</t>
  </si>
  <si>
    <t>Ārējie cimdi (uz kombinezona ārējās virsmas; maina pēc katra pacienta)</t>
  </si>
  <si>
    <t>Biķernieku iela 25a, Rīga</t>
  </si>
  <si>
    <t>Mālkalnes prospekts 38a, Ogre</t>
  </si>
  <si>
    <t>K. Valdemāra iela 11, Cēsis, Cēsu nov.</t>
  </si>
  <si>
    <t>Izmaksas par decembri paraugu paņemšanas punktos (KOPĀ)</t>
  </si>
  <si>
    <t>Respirators X-plore,  FFP2</t>
  </si>
  <si>
    <t>Cimdi  N100</t>
  </si>
  <si>
    <t>iepakojums, kurā ir 100</t>
  </si>
  <si>
    <t>Izdevumi par IAL iegādi (decembris; Centrālā laboratorija)</t>
  </si>
  <si>
    <t>cena par 1 gb</t>
  </si>
  <si>
    <t>Aizsargbrilles (lieto 1 nedēļu pie nosacījuma, ka lieto 8 stundas, dezinficējot tās ik pēc 3 stundām</t>
  </si>
  <si>
    <t>Bahilas un vienreizlietojamais halāts (maina ik pēc 3 stundām)</t>
  </si>
  <si>
    <t>Nīcgales iela 2 telts Nr. 1</t>
  </si>
  <si>
    <t>Nīcgales iela 2 telts Nr. 2</t>
  </si>
  <si>
    <t>Nīcgales iela 2 telts Nr. 3</t>
  </si>
  <si>
    <t>Maskavas iela 257 telts Nr. 1</t>
  </si>
  <si>
    <t>Maskavas iela 357 telts Nr 2</t>
  </si>
  <si>
    <t>Maskavas iela 357 telts Nr 3</t>
  </si>
  <si>
    <t>Elite, Anniņmuižas bulvāris 85, Rīga Nr. 1</t>
  </si>
  <si>
    <t>Elite, Anniņmuižas bulvāris 85, Rīga Nr. 2</t>
  </si>
  <si>
    <t>Dubulti, Slokas iela 26</t>
  </si>
  <si>
    <t>Visvalža iela 3a Nr.1</t>
  </si>
  <si>
    <t>Visvalža iela 3a Nr.2</t>
  </si>
  <si>
    <t>Daugavpils, Lielā iela 42</t>
  </si>
  <si>
    <t>Rēzekne, 18. Novembra iela 41</t>
  </si>
  <si>
    <t>Alūksne, Ttirgotāju iela 3</t>
  </si>
  <si>
    <t>Cēsis, Palasta iela 15</t>
  </si>
  <si>
    <t>Madona, Augu iela 27</t>
  </si>
  <si>
    <t xml:space="preserve">Valmiera, Čempionu iela 3 </t>
  </si>
  <si>
    <t>Limbaži, Klosteru iela 3</t>
  </si>
  <si>
    <t>Gulbene, Upes iela 1</t>
  </si>
  <si>
    <t>Jēkabpils, Brīvības iela 45</t>
  </si>
  <si>
    <t>Jelgava, Brivības bulv. 6</t>
  </si>
  <si>
    <t>Liepāja, Brivības 95</t>
  </si>
  <si>
    <t>Tukums, Revolūcijas iela 2</t>
  </si>
  <si>
    <t>Valka, Rujienas iela 3b</t>
  </si>
  <si>
    <t>Saldus, Slimnīcas 3</t>
  </si>
  <si>
    <t>Salaspils, Lauku 8</t>
  </si>
  <si>
    <t>Rīga, Gogoļa iela 3</t>
  </si>
  <si>
    <t>Rīga, Hipokrāta 26</t>
  </si>
  <si>
    <t>Dobele, E. Francmaņa iela 10</t>
  </si>
  <si>
    <t>Bauska, Dārza iela 7</t>
  </si>
  <si>
    <t>Liepāja, Kuršu iela 18</t>
  </si>
  <si>
    <t>Jelgava, Brīvības bulvāris 6, Nr2</t>
  </si>
  <si>
    <t>Salacgrīva, Sporta 6</t>
  </si>
  <si>
    <t>Balvi, Vidzemes 2</t>
  </si>
  <si>
    <t>Ventspils, Lielā iela 7</t>
  </si>
  <si>
    <t>Aizkraukle, Rūniecības 10</t>
  </si>
  <si>
    <t>Ķekava ''Bultas''</t>
  </si>
  <si>
    <t>Izmaksas par DECEMBRI paraugu paņemšanas punktos (KOPĀ)</t>
  </si>
  <si>
    <t>20 dienas</t>
  </si>
  <si>
    <t xml:space="preserve"> skaits dienā</t>
  </si>
  <si>
    <t>Nr.p.k.</t>
  </si>
  <si>
    <t>Piederumi</t>
  </si>
  <si>
    <t>Vienības cena, EUR</t>
  </si>
  <si>
    <t>Saņemtais skaits pārskata mēnesī</t>
  </si>
  <si>
    <t xml:space="preserve"> Saņemtas preces vertība 
pārskata mēnesī, EUR</t>
  </si>
  <si>
    <t>Izlietotais skaits pārskata periodā</t>
  </si>
  <si>
    <t>Izlietotais finansējums pārskata mēnesī, EUR</t>
  </si>
  <si>
    <t>Izlietotais finansējums pārskata mēnesī, EUR ar PVN</t>
  </si>
  <si>
    <t>Līguma Nr.</t>
  </si>
  <si>
    <t>Stobriņi, sterili, 15 ml (52.554.502)</t>
  </si>
  <si>
    <t>B2-2020/145</t>
  </si>
  <si>
    <t>Transportēšanas konteineri 500ml</t>
  </si>
  <si>
    <t xml:space="preserve">B2-2020/158 </t>
  </si>
  <si>
    <t>Aukstumsoma 10 l transportēšanai</t>
  </si>
  <si>
    <t>B2-2020/159</t>
  </si>
  <si>
    <t>Aukstumsoma 27 l transportēšanai</t>
  </si>
  <si>
    <t>Utilizācijas maisi autoklavējami 300x500, iepak.100 gab.</t>
  </si>
  <si>
    <t>B2-2020/146</t>
  </si>
  <si>
    <t>Utilizācijas maisi 700*1120 (86.1206.103)*</t>
  </si>
  <si>
    <t>COPANFlexibleFloqSwab,ind.iep. (100)</t>
  </si>
  <si>
    <t>B2-2020/148</t>
  </si>
  <si>
    <t>Zonde orofareng.iztriepju ņemš. (COPAN)</t>
  </si>
  <si>
    <t>Filtrs 0.2 um</t>
  </si>
  <si>
    <t>Henksa šķīdums (14065049-1000)</t>
  </si>
  <si>
    <t>Liellopa seruma albumīns, 500 g</t>
  </si>
  <si>
    <t>B2-2020/147</t>
  </si>
  <si>
    <t>KOPÄ</t>
  </si>
  <si>
    <t>N.P.K.</t>
  </si>
  <si>
    <t xml:space="preserve">Iestāde </t>
  </si>
  <si>
    <t xml:space="preserve">Izsniegtais barotņu daudzums </t>
  </si>
  <si>
    <t xml:space="preserve">RAKUS stacionāri </t>
  </si>
  <si>
    <t>Daugavpils slimnīca</t>
  </si>
  <si>
    <t>Liepājas reģionālā slimnīca</t>
  </si>
  <si>
    <t>Rēzeknes slimnīca</t>
  </si>
  <si>
    <t>Balvu, Gulbenes slimnīca</t>
  </si>
  <si>
    <t>Alūksnes slimnīca</t>
  </si>
  <si>
    <t>Madonas slimnīca</t>
  </si>
  <si>
    <t>Vidzemes slimnīca</t>
  </si>
  <si>
    <t>Jēkabpils slimnīca</t>
  </si>
  <si>
    <t>Jelgavas pilsētas slimnīca</t>
  </si>
  <si>
    <t>Cēsu klīnika</t>
  </si>
  <si>
    <t>Ziemeļkurzemes reģ. slimnīca</t>
  </si>
  <si>
    <t>P.Stradiņa KUS</t>
  </si>
  <si>
    <t>Jūrmalas slimnīca</t>
  </si>
  <si>
    <t>Sl-ca Gintermuiža</t>
  </si>
  <si>
    <t>SPKC</t>
  </si>
  <si>
    <t>Tukuma slimnīca</t>
  </si>
  <si>
    <t>NBS NP Med.nodrošin.centrs</t>
  </si>
  <si>
    <t>KOPĀ:</t>
  </si>
  <si>
    <t xml:space="preserve">Sagatavoja: </t>
  </si>
  <si>
    <t>Dzintra Salmiņa, tel.28342043, dzintra.salmina@aslimnica.lv</t>
  </si>
  <si>
    <t>Gatis Pakarna, tel.26114029, gatis.pakarna@aslimnica.lv</t>
  </si>
  <si>
    <t>(Vārds, Uzvārds, tālr., e-pasts)</t>
  </si>
  <si>
    <t>Atskaite par piederumu izlietojumu COVID-19 testēšanai RAKUS LD Laboratorijā "Latvijas Infektoloģijas centrs"</t>
  </si>
  <si>
    <t>Transportēšanas konteineri 2 statīviem</t>
  </si>
  <si>
    <t>B2-2020/256</t>
  </si>
  <si>
    <t>Strenču neiroloģ.slimnīca</t>
  </si>
  <si>
    <t>Līvānu slimnīcai</t>
  </si>
  <si>
    <t>NMPD</t>
  </si>
  <si>
    <t>Talsu slimnīca</t>
  </si>
  <si>
    <t>Limbažu slimnīca</t>
  </si>
  <si>
    <t>Centrālcietums, Olaines cietums</t>
  </si>
  <si>
    <t>kopā</t>
  </si>
  <si>
    <t>KOPĀ</t>
  </si>
  <si>
    <t>PAVISAM KOPĀ:</t>
  </si>
  <si>
    <t>Atskaite par piederumu izlietojumu COVID-19 testēšanai LIC laboratorijā</t>
  </si>
  <si>
    <t>Pārskata periods (mēnesis): DECEMBRIS</t>
  </si>
  <si>
    <t>Kaste ar vāku 5L, plastmasas N1</t>
  </si>
  <si>
    <t>B2-2020/151</t>
  </si>
  <si>
    <t>Kaste ar vāku 9.7L, plastmasas N1</t>
  </si>
  <si>
    <t>Metāla paplāte 300x400 mm CBM</t>
  </si>
  <si>
    <t xml:space="preserve">Mēģeņu statīvi 21mm 40viet. </t>
  </si>
  <si>
    <t>B2-2020/149</t>
  </si>
  <si>
    <t>Nazofareng.iztriepju paņ.kompl.sader ar ātr.molek.SARS-CoV-2 testiem</t>
  </si>
  <si>
    <t>B2-2020/464</t>
  </si>
  <si>
    <t>Strenču psihon.sl-ca</t>
  </si>
  <si>
    <t>LimbažuLudzas medicīnas centrs slimnīca</t>
  </si>
  <si>
    <t>Cietumu pārvaldes cietumi</t>
  </si>
  <si>
    <t>Valsts tiesu medicīnas centrs</t>
  </si>
  <si>
    <t>Ārstniecības iestāde                                          Periods</t>
  </si>
  <si>
    <t>Līmenis</t>
  </si>
  <si>
    <t>Bērnu klīniskā universitātes slimnīca</t>
  </si>
  <si>
    <t>Paula Stradiņa klīniskā universitātes slimnīca</t>
  </si>
  <si>
    <t>Rīgas Austrumu klīniskā universitātes slimnīca</t>
  </si>
  <si>
    <t>Daugavpils reģionālā slimnīca</t>
  </si>
  <si>
    <t>Jēkabpils reģionālā slimnīca</t>
  </si>
  <si>
    <t>Ziemeļkurzemes reģionālā slimnīca</t>
  </si>
  <si>
    <t>Balvu un Gulbenes slimnīcu apvienība</t>
  </si>
  <si>
    <t>Dobeles un apkārtnes slimnīca</t>
  </si>
  <si>
    <t>Kuldīgas slimnīca</t>
  </si>
  <si>
    <t>Ogres rajona slimnīca</t>
  </si>
  <si>
    <t>Krāslavas slimnīca</t>
  </si>
  <si>
    <t>Preiļu slimnīca</t>
  </si>
  <si>
    <t>Aizkraukles slimnīca</t>
  </si>
  <si>
    <t>Bauskas slimnīca</t>
  </si>
  <si>
    <t>Līvānu slimnīca</t>
  </si>
  <si>
    <t>Ludzas MC</t>
  </si>
  <si>
    <t>5_Specializētās</t>
  </si>
  <si>
    <t>NRC Vaivari</t>
  </si>
  <si>
    <t xml:space="preserve">Rīgas Dzemdību nams </t>
  </si>
  <si>
    <t>Traumatoloģijas un ortopēdijas slimnīca</t>
  </si>
  <si>
    <t>Specializētās</t>
  </si>
  <si>
    <t>Aknīstes PNS</t>
  </si>
  <si>
    <t>BPNS Ainaži</t>
  </si>
  <si>
    <t>Daugavpils PNS</t>
  </si>
  <si>
    <t>Piejūras slimnīca</t>
  </si>
  <si>
    <t>Rīgas 2.slimnīca</t>
  </si>
  <si>
    <t>Rīgas psihiatrijas un narkoloģijas centrs</t>
  </si>
  <si>
    <t>Siguldas slimnīca</t>
  </si>
  <si>
    <t>Slimnīca Ģintermuiža</t>
  </si>
  <si>
    <t>Strenču PNS</t>
  </si>
  <si>
    <t>Pārējās</t>
  </si>
  <si>
    <t>Priekules slimnīca</t>
  </si>
  <si>
    <t>Saldus MC</t>
  </si>
  <si>
    <t>Korona vīrusa COVID-19 paraugu transportēšanas izmaksas 
(izņemot paraugu transportēšanu, ja to veikusi Centrālā laboratorija vai NMPD)</t>
  </si>
  <si>
    <t>Periods</t>
  </si>
  <si>
    <t>Ārstniecības iestāde</t>
  </si>
  <si>
    <t>Nobraukto kilometru skaits</t>
  </si>
  <si>
    <t>Braucienu skaits</t>
  </si>
  <si>
    <t>Nogādāto paraugu skaits</t>
  </si>
  <si>
    <t>Viena kilometra cena*, EUR</t>
  </si>
  <si>
    <t>01.12.2020 - 31.12.2020</t>
  </si>
  <si>
    <t>Strenču psihoneiroloģiskā slimnīca</t>
  </si>
  <si>
    <t>Daugavpils psihoneiroloģiskā slimnīca</t>
  </si>
  <si>
    <t>Pacientu ar pozitīvu koronavīrusu COVID-19  transportēšanas uz dzīvesvietu izmaksas
(ja to veikusi ārstniecības iestāde izmantojot savus resursus)</t>
  </si>
  <si>
    <t>Nogādāto pacientu skaits</t>
  </si>
  <si>
    <t>Rīgas Austumu klīniskā universitātes slimnīca</t>
  </si>
  <si>
    <t>Rīgas dzemdību nams</t>
  </si>
  <si>
    <t>Rīgas Austrumu klīniskās universitātes slimnīca</t>
  </si>
  <si>
    <t>Dobeles un apkārtes slimnīca</t>
  </si>
  <si>
    <t>Paula Stradiņa kliniskā universitātes slimnīca</t>
  </si>
  <si>
    <t>mājas vizītēs paņemto paraugu skaits</t>
  </si>
  <si>
    <t>iestādēs paņemto paraugu skaits</t>
  </si>
  <si>
    <t xml:space="preserve">IAL Iestādes </t>
  </si>
  <si>
    <t>Loģistikas pakalpojumu sniegto apjoms (km)</t>
  </si>
  <si>
    <t xml:space="preserve">Pakalpojumu nodrošināšanā iesaistīto transporta līdzekļu skaits </t>
  </si>
  <si>
    <t xml:space="preserve"> Transporta vadītāju nostrādāto stundu skaitu </t>
  </si>
  <si>
    <t>Virsstundas vādītāji Rīga</t>
  </si>
  <si>
    <t>Virsstundas vadītāji ārpus Rīgas</t>
  </si>
  <si>
    <t>Ārstniecības personu nostrādāto stundu skaits</t>
  </si>
  <si>
    <t xml:space="preserve"> Virsstundas</t>
  </si>
  <si>
    <t xml:space="preserve">Izmantotie IAL-nosaukums, iepakojuma cena bez PVN, iepakojuma cenu ar PVN, IAL skaitu vienā iepakojumā un izlietoto IAL skaitu par katru dienu; </t>
  </si>
  <si>
    <t>Dezinfekcijas izmaksas uz vienu mašīnu divās dienās ir EUR 10.64</t>
  </si>
  <si>
    <t>Transportlīdzekļu nomas izmaksas EUR 33.33 apmērā par vienu dienu no 01.12-  31.12.2020</t>
  </si>
  <si>
    <t>IAL izlietojums Parauga paņemšanai dzīvesvietā;</t>
  </si>
  <si>
    <t>Transportlīdzekļu nomas izmaksas EUR 33.33 apmērā par vienu dienu no 01.11-  30.11.2020</t>
  </si>
  <si>
    <t>KOPĀ, skaits (novembris)</t>
  </si>
  <si>
    <t>IAL izlietojums parauga paņemšanai dzīvesvietā</t>
  </si>
  <si>
    <t>Transportlīdzekļu nomas izmaksas EUR 33.33 apmērā par vienu dienu no 01.09 -  30.09.2020</t>
  </si>
  <si>
    <t>IAL izlietojums parauga paņemšanai personas dzīvesvietā</t>
  </si>
  <si>
    <t>47268 - SARS-CoV-2 (COVID-19) antigēna noteikšana (Ag eksprestests)</t>
  </si>
  <si>
    <t>Ārstniecības iestādes nosaukums</t>
  </si>
  <si>
    <r>
      <t xml:space="preserve">Pakalpojumu summa, </t>
    </r>
    <r>
      <rPr>
        <sz val="11"/>
        <rFont val="Times New Roman"/>
        <family val="1"/>
        <charset val="186"/>
      </rPr>
      <t>(manipulācija 60047)</t>
    </r>
    <r>
      <rPr>
        <b/>
        <sz val="11"/>
        <rFont val="Times New Roman"/>
        <family val="1"/>
        <charset val="186"/>
      </rPr>
      <t xml:space="preserve"> EUR</t>
    </r>
  </si>
  <si>
    <t>Manipulācijas 60047 skaits</t>
  </si>
  <si>
    <r>
      <t xml:space="preserve">Pakalpojumu summa, </t>
    </r>
    <r>
      <rPr>
        <sz val="11"/>
        <rFont val="Times New Roman"/>
        <family val="1"/>
        <charset val="186"/>
      </rPr>
      <t>(manipulācija 60171)</t>
    </r>
    <r>
      <rPr>
        <b/>
        <sz val="11"/>
        <rFont val="Times New Roman"/>
        <family val="1"/>
        <charset val="186"/>
      </rPr>
      <t xml:space="preserve"> EUR</t>
    </r>
  </si>
  <si>
    <t>Manipulācijas 60171 skaits</t>
  </si>
  <si>
    <r>
      <t xml:space="preserve">Pakalpojumu summa, </t>
    </r>
    <r>
      <rPr>
        <sz val="11"/>
        <rFont val="Times New Roman"/>
        <family val="1"/>
        <charset val="186"/>
      </rPr>
      <t>(manipulācija 60172)</t>
    </r>
    <r>
      <rPr>
        <b/>
        <sz val="11"/>
        <rFont val="Times New Roman"/>
        <family val="1"/>
        <charset val="186"/>
      </rPr>
      <t xml:space="preserve"> EUR</t>
    </r>
  </si>
  <si>
    <t>Manipulācijas 60172 skaits</t>
  </si>
  <si>
    <t>Pakalpojumu summa</t>
  </si>
  <si>
    <t>LENS-L, SIA</t>
  </si>
  <si>
    <t>AP310 - Oftalmoloģija</t>
  </si>
  <si>
    <t>Smirnova Jevgeņija - ārsta prakse oftalmoloģijā</t>
  </si>
  <si>
    <t>Lībiņa Agrita - acu ārsta prakse</t>
  </si>
  <si>
    <t>AP201 - Okulista profilaktiskā programma bērniem</t>
  </si>
  <si>
    <t>Strole Ināra - ārsta prakse ginekoloģijā, dzemdniecībā</t>
  </si>
  <si>
    <t>AP207 - Grūtnieču aprūpe atbilstoši grūtniecības aprūpes standartam</t>
  </si>
  <si>
    <t>Krieviņa Sigita - ārsta prakse ginekoloģijā, dzemdniecībā</t>
  </si>
  <si>
    <t>Lapšāne Evita - ārsta prakse ginekoloģijā, dzemdniecībā</t>
  </si>
  <si>
    <t>Pavlovska Ina - ārsta prakse otolaringoloģijā</t>
  </si>
  <si>
    <t>AP311 - Otolaringoloģija</t>
  </si>
  <si>
    <t>Piejūras slimnīca, Valsts sabiedrība ar ierobežotu atbildību</t>
  </si>
  <si>
    <t>AP109 - Psihiatrisko slimnieku ārstēšana psihiatriskā profila dienas stacionārā</t>
  </si>
  <si>
    <t>LIEPĀJAS REĢIONĀLĀ SLIMNĪCA, Sabiedrība ar ierobežotu atbildību</t>
  </si>
  <si>
    <t>AP01 - Pārējie ambulatorie sekundārās veselības aprūpes pasākumi</t>
  </si>
  <si>
    <t>AP02 - Rentgenoloģija</t>
  </si>
  <si>
    <t>AP022 - Datortomogrāfija</t>
  </si>
  <si>
    <t>AP023 - Ultrasonogrāfija</t>
  </si>
  <si>
    <t>AP04 - Endoskopija</t>
  </si>
  <si>
    <t>AP06 - Doplerogrāfija</t>
  </si>
  <si>
    <t>AP07 - Mammogrāfija</t>
  </si>
  <si>
    <t>AP09 - Staru terapija</t>
  </si>
  <si>
    <t>AP101 - Nieru aizstājterapija</t>
  </si>
  <si>
    <t>AP107 - Ķīmijterapija un hematoloģija dienas stacionārā</t>
  </si>
  <si>
    <t>AP108 - Staru terapija dienas stacionārā</t>
  </si>
  <si>
    <t>AP112 - Neiroloģisko un iekšķīgo slimību ārstēšana dienas stacionārā</t>
  </si>
  <si>
    <t>AP114 - Uroloģija dienas stacionārā</t>
  </si>
  <si>
    <t>AP115 - Gastrointestinālās endoskopijas dienas stacionārā</t>
  </si>
  <si>
    <t>AP116 - Ginekoloģija dienas stacionārā</t>
  </si>
  <si>
    <t>AP117 - Otolaringoloģija bērniem dienas stacionārā</t>
  </si>
  <si>
    <t>AP118 - Otolaringoloģija pieaugušajiem dienas stacionārā</t>
  </si>
  <si>
    <t>AP119 - Traumatoloģija, ortopēdija, rokas un rekonstruktīvā mikroķirurģija, plastiskā ķirurģija dienas stacionārā</t>
  </si>
  <si>
    <t>AP120 - Vispārējie ķirurģiskie pakalpojumi  dienas stacionārā</t>
  </si>
  <si>
    <t>AP20 - Pēc vēža skrīningizmeklēšanas tālākie izmeklējumi</t>
  </si>
  <si>
    <t>AP203 - Ginekologa profilaktiskā apskate vēža skrīningam</t>
  </si>
  <si>
    <t>AP206 - Krūts audzēju agrīnā diagnostika</t>
  </si>
  <si>
    <t>AP31 - Kardioloģija</t>
  </si>
  <si>
    <t>AP314 - Narkoloģija</t>
  </si>
  <si>
    <t>AP315 - Anestezioloģija</t>
  </si>
  <si>
    <t>AP317 - Hematoloģija</t>
  </si>
  <si>
    <t>AP318 - Internā medicīna</t>
  </si>
  <si>
    <t>AP32 - Pulmonoloģija</t>
  </si>
  <si>
    <t>AP320 - Pediatrija</t>
  </si>
  <si>
    <t>AP321 - Nefroloģija</t>
  </si>
  <si>
    <t>AP322 - Gastroenteroloģija</t>
  </si>
  <si>
    <t>AP324 - Infektoloģija</t>
  </si>
  <si>
    <t>AP34 - Ķirurģija</t>
  </si>
  <si>
    <t>AP35 - Uroloģija</t>
  </si>
  <si>
    <t>AP36 - Traumatoloģija</t>
  </si>
  <si>
    <t>AP37 - Ginekoloģija</t>
  </si>
  <si>
    <t>AP38 - Onkoloģija</t>
  </si>
  <si>
    <t>AP39 - Neiroloģija</t>
  </si>
  <si>
    <t>AP51 - Invazīvā kardioloģija dienas stacionārā</t>
  </si>
  <si>
    <t>AP55 - Ļaundabīgo audzēju primārie diagnostiskie izmeklējumi</t>
  </si>
  <si>
    <t>AP56 - Speciālistu konsultācijas konstatētas atradnes gadījumā</t>
  </si>
  <si>
    <t>AP58 - Ļaundabīgo audzēju sekundārie diagnostiskie izmeklējumi</t>
  </si>
  <si>
    <t>AP59 - Elektrokardiogrāfija</t>
  </si>
  <si>
    <t>AP60 - Pārējie sirds asinsvadu sistēmas funkcionālie izmeklējumi</t>
  </si>
  <si>
    <t>AP61 - Bērnu ķirurģija dienas stacionārā</t>
  </si>
  <si>
    <t>AP64 - Izmeklējumi sirds un asinsvadu slimību riska noteikšanai noteiktā vecumā (SCORE)</t>
  </si>
  <si>
    <t>AP72 - Jaundzimušo skrīninga nodrošināšana</t>
  </si>
  <si>
    <t>AP74 - Rehabilitācijas pakalpojumi bērniem</t>
  </si>
  <si>
    <t>AP75 - Rehabilitācijas pakalpojumi pieaugušajiem</t>
  </si>
  <si>
    <t xml:space="preserve">VECLIEPĀJAS PRIMĀRĀS VESELĪBAS APRŪPES CENTRS, Pašvaldības Sabiedrība ar ierobežotu atbildību </t>
  </si>
  <si>
    <t>AP312 - Dermatoveneroloģija</t>
  </si>
  <si>
    <t xml:space="preserve">JAUNLIEPĀJAS PRIMĀRĀS VESELĪBAS APRŪPES CENTRS, Sabiedrība ar ierobežotu atbildību </t>
  </si>
  <si>
    <t>AP33 - Endokrinoloģija</t>
  </si>
  <si>
    <t>HILTESTS, SIA</t>
  </si>
  <si>
    <t>L. ATIĶES DOKTORĀTS, SIA</t>
  </si>
  <si>
    <t>VENĒRA S.I., Liepājas pilsētas Semenovičas daudznozaru individuālais uzņēmums</t>
  </si>
  <si>
    <t>Treimanis Armands - ārsta prakse ginekoloģijā, dzemdniecībā</t>
  </si>
  <si>
    <t>A.Lucenko ārsta prakse, SIA</t>
  </si>
  <si>
    <t>DAMOLA, SIA</t>
  </si>
  <si>
    <t>Saulīte-Kandevica Daina - ārsta prakse kardioloģijā un reimatoloģijā</t>
  </si>
  <si>
    <t>AP316 - Reimatoloģija</t>
  </si>
  <si>
    <t>Renātes Krūkles privātprakse, SIA</t>
  </si>
  <si>
    <t>Zirne Ineta - ārsta prakse dermatoloģijā, veneroloģijā</t>
  </si>
  <si>
    <t>Dr.Čēma endoskopiju privātprakse, Sabiedrība ar ierobežotu atbildību</t>
  </si>
  <si>
    <t>Ziemeļkurzemes reģionālā slimnīca, SIA</t>
  </si>
  <si>
    <t>AP021 - Kodolmagnētiskās rezonanse</t>
  </si>
  <si>
    <t>AP105 - Ķirurģiskie pakalpojumi oftalmoloģijas dienas stacionārā</t>
  </si>
  <si>
    <t>Ventspils poliklīnika, Pašvaldības SIA</t>
  </si>
  <si>
    <t>AP025 - Osteodensitometrija</t>
  </si>
  <si>
    <t>AP325 - Alergoloģija</t>
  </si>
  <si>
    <t>DZIEDINĀTAVA, SIA</t>
  </si>
  <si>
    <t>Kronoss, Sabiedrība ar ierobežotu atbildību</t>
  </si>
  <si>
    <t>DOKTORĀTS ELITE, Medicīnas sabiedrība ar ierobežotu atbildību</t>
  </si>
  <si>
    <t>BINI, SIA</t>
  </si>
  <si>
    <t>Māra Dzelmes ārsta prakse ginekoloģijā, SIA</t>
  </si>
  <si>
    <t>Purēns Alvils - ārsta prakse ginekoloģijā, dzemdniecībā</t>
  </si>
  <si>
    <t>Līgas Vaļģes ārsta prakse, SIA</t>
  </si>
  <si>
    <t>Kuldīgas ginekologu prakse, SIA</t>
  </si>
  <si>
    <t>Kuldīgas slimnīca, Sabiedrība ar ierobežotu atbildību</t>
  </si>
  <si>
    <t>AP104 - Rehabilitācija dienas stacionārā</t>
  </si>
  <si>
    <t>VIZUĀLĀ DIAGNOSTIKA, SIA</t>
  </si>
  <si>
    <t>Semigallia, Sabiedrība ar ierobežotu atbildību</t>
  </si>
  <si>
    <t>AIZPUTES VESELĪBAS UN SOCIĀLĀS APRŪPES CENTRS, Aizputes novada dome</t>
  </si>
  <si>
    <t>Sorokina Jeļena - ārsta prakse neiroloģijā, narkoloģijā un psihiatrijā</t>
  </si>
  <si>
    <t>Lobača Jeļena - ārsta prakse ginekoloģijā, dzemdniecībā</t>
  </si>
  <si>
    <t>PRIEKULES SLIMNĪCA, SIA</t>
  </si>
  <si>
    <t>Saldus medicīnas centrs, Sabiedrība ar ierobežotu atbildību</t>
  </si>
  <si>
    <t>TALSU VESELĪBAS CENTRS, SIA</t>
  </si>
  <si>
    <t>Dreiberga Arta - ārsta prakse ginekoloģijā, dzemdniecībā</t>
  </si>
  <si>
    <t>DINA SEBRE - ārsta prakse alergoloģijā, SIA</t>
  </si>
  <si>
    <t>Tukuma slimnīca, Sabiedrība ar ierobežotu atbildību</t>
  </si>
  <si>
    <t>Ginekologu prakse, Sabiedrība ar ierobežotu atbildību</t>
  </si>
  <si>
    <t>Andersone Ilze - ārsta prakse endokrinoloģijā</t>
  </si>
  <si>
    <t>Krūziņa Inga - ģimenes ārsta, dermatologa, venerologa un arodveselības un arodslimību ārsta prakse</t>
  </si>
  <si>
    <t>Irlavas Sarkanā Krusta slimnīca, Sabiedrība ar ierobežotu atbildību</t>
  </si>
  <si>
    <t>Birkenšteina Anete - ārsta prakse ginekoloģijā, dzemdniecībā</t>
  </si>
  <si>
    <t>Ševčuka Marija - ārsta prakse neiroloģijā un oftalmoloģijā</t>
  </si>
  <si>
    <t>Čebotarjova Olga - ārsta prakse neiroloģijā</t>
  </si>
  <si>
    <t>GRĪVAS POLIKLĪNIKA, Sabiedrība ar ierobežotu atbildību</t>
  </si>
  <si>
    <t>LUC MEDICAL, Sabiedrība ar ierobežotu atbildību</t>
  </si>
  <si>
    <t>Neiroprakse, Sabiedrība ar ierobežotu atbildību</t>
  </si>
  <si>
    <t>AP05 - Neiroelektrofizioloģiskie  funkcionālie izmeklējumi</t>
  </si>
  <si>
    <t>Babuškina Svetlana  - ārsta prakse ginekoloģijā, dzemdniecībā</t>
  </si>
  <si>
    <t>Lavrinoviča Tatjana - ārsta prakse ginekoloģijā, dzemdniecībā</t>
  </si>
  <si>
    <t>Stupāne Žanna - ārsta prakse ginekoloģijā, dzemdniecībā</t>
  </si>
  <si>
    <t>Fizioterapijas kabinets VALE, IK</t>
  </si>
  <si>
    <t>Daugavpils psihoneiroloģiskā slimnīca, Valsts sabiedrība ar ierobežotu atbildību</t>
  </si>
  <si>
    <t>AP16 - Tiesu psihiatriskā un psiholoģiskā ekspertīze</t>
  </si>
  <si>
    <t>Daugavpils reģionālā slimnīca, Sabiedrība ar ierobežotu atbildību</t>
  </si>
  <si>
    <t>AP319 - Arodslimību speciālisti</t>
  </si>
  <si>
    <t>AP326 - Algoloģija</t>
  </si>
  <si>
    <t>AP45 - Metadona aizvietojošā terapija</t>
  </si>
  <si>
    <t>AP54 - Priekšlaicīgi dzimušo bērnu profilakse</t>
  </si>
  <si>
    <t>Daugavpils bērnu veselības centrs, Sabiedrība ar ierobežotu atbildību</t>
  </si>
  <si>
    <t>DERMATOVENEROLOGS, Sabiedrība ar ierobežotu atbildību</t>
  </si>
  <si>
    <t>MEDA D, Sabiedrība ar ierobežotu atbildību</t>
  </si>
  <si>
    <t>PRIVĀTKLĪNIKA "ĢIMENES VESELĪBA", SIA</t>
  </si>
  <si>
    <t>IVAKO GROUP, Sabiedrība ar ierobežotu atbildību</t>
  </si>
  <si>
    <t>Hublarova Jūlija - ārsta prakse ginekoloģijā, dzemdniecībā</t>
  </si>
  <si>
    <t>Gorškova Ausma - acu ārsta prakse</t>
  </si>
  <si>
    <t>J.Kosnareviča-prakse oftalmoloģijā, Sabiedrība ar ierobežotu atbildību</t>
  </si>
  <si>
    <t>Nīmante Ilona - ārsta prakse neiroloģijā</t>
  </si>
  <si>
    <t>Maksimovs Aleksejs - ārsta prakse traumatoloģijā, ortopēdijā</t>
  </si>
  <si>
    <t>Smolko Ivans - ārsta prakse traumatoloģijā, ortopēdijā</t>
  </si>
  <si>
    <t>Vēvere Viktorija - ārsta prakse pneimonoloģijā un alergoloģijā</t>
  </si>
  <si>
    <t>Medical plus, Sabiedrība ar ierobežotu atbildību</t>
  </si>
  <si>
    <t>RĒZEKNES SLIMNĪCA, Sabiedrība ar ierobežotu atbildību</t>
  </si>
  <si>
    <t>Ļubimova Valentīna - ārsta prakse neiroloģijā</t>
  </si>
  <si>
    <t>Kučinska Irina - ārsta prakse ginekoloģijā, dzemdniecībā</t>
  </si>
  <si>
    <t>Rancāne Sandra - ārsta prakse ginekoloģijā, dzemdniecībā</t>
  </si>
  <si>
    <t>Bikauniece Ināra - ārsta prakse dermatoloģijā, veneroloģijā</t>
  </si>
  <si>
    <t>SOINE, Sabiedrība ar ierobežotu atbildību</t>
  </si>
  <si>
    <t>Grigorjeva Inguna - ārsta prakse oftalmoloģijā</t>
  </si>
  <si>
    <t>Hahele Ilze -ārsta prakse oftalmoloģijā</t>
  </si>
  <si>
    <t>Miščuka Gaļina - ārsta prakse oftalmoloģijā</t>
  </si>
  <si>
    <t>Veselības centrs Ilūkste, Sabiedrība ar ierobežotu atbildību</t>
  </si>
  <si>
    <t>Ločmele Anita -ārsta prakse dzemdniecībā, ginekoloģijā</t>
  </si>
  <si>
    <t>Štāle Silvija - acu ārsta prakse</t>
  </si>
  <si>
    <t>AIJAS JASEVIČAS FIZIOTERAPIJAS PRAKSE, Individuālais komersants</t>
  </si>
  <si>
    <t>Krāslavas slimnīca, Sabiedrība ar ierobežotu atbildību</t>
  </si>
  <si>
    <t>Veselības un sociālo pakalpojumu centrs "Dagda", Dagdas novada pašvaldības iestāde</t>
  </si>
  <si>
    <t>AP313 - Psihiatrija</t>
  </si>
  <si>
    <t>Meļņikova Tatjana -ārsta prakse oftalmoloģijā</t>
  </si>
  <si>
    <t>Leonardovs Igors - ārsta prakse neiroloģijā</t>
  </si>
  <si>
    <t>Zaharenoks Valerijs - ārsta prakse neiroloģijā</t>
  </si>
  <si>
    <t>INSAITS A, Sabiedrība ar ierobežotu atbildību</t>
  </si>
  <si>
    <t>Ludzas medicīnas centrs, Sabiedrība ar ierobežotu atbildību</t>
  </si>
  <si>
    <t>Rogale Nadežda - ārsta prakse oftalmoloģijā</t>
  </si>
  <si>
    <t>Kārsavas slimnīca, Sabiedrība ar ierobežotu atbildību</t>
  </si>
  <si>
    <t>Preiļu slimnīca, Sabiedrība ar ierobežotu atbildību</t>
  </si>
  <si>
    <t>LĀZERS, Sabiedrība ar ierobežotu atbildību</t>
  </si>
  <si>
    <t>Lācis Jānis - ārsta prakse ķirurģijā un traumatoloģijā, ortopēdijā</t>
  </si>
  <si>
    <t>Petrāne Valentīna - ārsta prakse otolaringoloģijā</t>
  </si>
  <si>
    <t>Katkevičs Valdis - ārsta prakse psihiatrijā un neiroloģijā</t>
  </si>
  <si>
    <t>Līvānu slimnīca, Līvānu novada domes pašvaldības sabiedrība ar ierobežotu atbildību</t>
  </si>
  <si>
    <t>REHABILITĀCIJAS CENTRS "RĀZNA", Sabiedrība ar ierobežotu atbildību</t>
  </si>
  <si>
    <t>Viļānu slimnīca, Sabiedrība ar ierobežotu atbildību</t>
  </si>
  <si>
    <t>QUARTUS, Sabiedrība ar ierobežotu atbildību</t>
  </si>
  <si>
    <t>DETOX, Sabiedrība ar ierobežotu atbildību</t>
  </si>
  <si>
    <t xml:space="preserve">MED ALFA, Sabiedrība ar ierobežotu atbildību </t>
  </si>
  <si>
    <t>Adamoviča Vivija - ārsta prakse pulmonoloģijā</t>
  </si>
  <si>
    <t>Diabēta centrs, SIA</t>
  </si>
  <si>
    <t>AP024 - Radionuklīdā diagnostika</t>
  </si>
  <si>
    <t>AP110 - Invazīvā radioloģija dienas stacionārā</t>
  </si>
  <si>
    <t>AP40 - Pārējie speciālisti</t>
  </si>
  <si>
    <t>AP69 - Elastogrāfija</t>
  </si>
  <si>
    <t>AP81 - Parenterālā un enterālā barošana</t>
  </si>
  <si>
    <t>ULTRA EXPRESS, SIA</t>
  </si>
  <si>
    <t>Zābere Lauma - ārsta prakse kardioloģijā</t>
  </si>
  <si>
    <t>Tamane Sandra - ārsta prakse ārsta prakse ginekoloģijā, dzemdniecībā</t>
  </si>
  <si>
    <t>Lejniece Sarmīte - ārsta prakse ginekoloģijā, dzemdniecībā</t>
  </si>
  <si>
    <t>Ārstu prakse "SAULESPUĶE", Sabiedrība ar ierobežotu atbildību</t>
  </si>
  <si>
    <t>GYNA, SIA</t>
  </si>
  <si>
    <t>Ginekologa Ilzes Lieljures privātprakse ASKLĒPIJS, Sabiedrība ar ierobežotu atbildību</t>
  </si>
  <si>
    <t>Klīnika DiaMed, SIA</t>
  </si>
  <si>
    <t>AUXILIA PRIMA, Sabiedrība ar ierobežotu atbildību</t>
  </si>
  <si>
    <t>Arho Medicīnas Serviss, Sabiedrība ar ierobežotu atbildību</t>
  </si>
  <si>
    <t>Kokare Larisa - ārsta prakse endokrinoloģijā un dietoloģijā</t>
  </si>
  <si>
    <t>Veselības centri un doktorāti, SIA</t>
  </si>
  <si>
    <t>Acu veselības centrs, Sabiedrība ar ierobežotu atbildību</t>
  </si>
  <si>
    <t>Alpino Pērle, Sabiedrība ar ierobežotu atbildību</t>
  </si>
  <si>
    <t>LAIMDOTAS BERĢĪTES ĀRSTA PRAKSE, Sabiedrība ar ierobežotu atbildību</t>
  </si>
  <si>
    <t>VIZUS OPTIMA, Sabiedrība ar ierobežotu atbildību</t>
  </si>
  <si>
    <t>medicīnas firma "Elpa", Sabiedrība ar ierobežotu atbildību</t>
  </si>
  <si>
    <t>D.N.S., Sabiedrība ar ierobežotu atbildību</t>
  </si>
  <si>
    <t>A. Klīnika, Sabiedrība ar ierobežotu atbildību</t>
  </si>
  <si>
    <t>Ārstes Santas Lauskas klīnika, SIA</t>
  </si>
  <si>
    <t>Klīnika MEDEORA, Sabiedrība ar ierobežotu atbildību</t>
  </si>
  <si>
    <t>Kozlovska Līga - ārsta prakse ginekoloģijā, dzemdniecībā</t>
  </si>
  <si>
    <t>N. KALAŠŅIKOVAS PRIVĀTPRAKSE, Sabiedrība ar ierobežotu atbildību</t>
  </si>
  <si>
    <t>ĀRSTNIECĪBAS REHABILITĀCIJAS CENTRS VALEO, Sabiedrība ar ierobežotu atbildību</t>
  </si>
  <si>
    <t>Capital Clinic Riga, SIA</t>
  </si>
  <si>
    <t>Deližanova Dace - ārsta prakse ginekoloģijā, dzemdniecībā</t>
  </si>
  <si>
    <t>Rīgas veselības centrs, SIA</t>
  </si>
  <si>
    <t>Traumatoloģijas un ortopēdijas slimnīca, Valsts sabiedrība ar ierobežotu atbildību</t>
  </si>
  <si>
    <t>Paula Stradiņa klīniskā universitātes slimnīca, Valsts sabiedrība ar ierobežotu atbildību</t>
  </si>
  <si>
    <t>AP113 - Dienas stacionārs hronisko sāpju pacientu ārstēšanai</t>
  </si>
  <si>
    <t>AP14 - Multiplās sklerozes slimnieku konsultēšana un izmeklēšana</t>
  </si>
  <si>
    <t>AP15 - Ambulatori konsultatīvā palīdzība pie nieru transplantācijas</t>
  </si>
  <si>
    <t>AP62 - Ārstu konsīlijs reto slimību ārstēšanā</t>
  </si>
  <si>
    <t>Bērnu klīniskā universitātes slimnīca, Valsts sabiedrība ar ierobežotu atbildību</t>
  </si>
  <si>
    <t>AP13 - Ģenētisko slimnieku konsultēšana</t>
  </si>
  <si>
    <t>AP66 - Sporta medicīna</t>
  </si>
  <si>
    <t>Rīgas psihiatrijas un narkoloģijas centrs, Valsts sabiedrība ar ierobežotu atbildību</t>
  </si>
  <si>
    <t>Rīgas 1. slimnīca, SIA</t>
  </si>
  <si>
    <t>Rīgas 2. slimnīca, SIA</t>
  </si>
  <si>
    <t>Rīgas Dzemdību nams, SIA</t>
  </si>
  <si>
    <t>AP57 - Patvēruma meklētājiem sniegtie pakalpojumi, saskaņā ar valdības apstiprināto rīcības plānu no "Līdzekļi neparedzētiem gadījumiem"</t>
  </si>
  <si>
    <t>Latvijas Jūras medicīnas centrs, Akciju sabiedrība</t>
  </si>
  <si>
    <t>Mēs esam līdzās, Rehabilitācijas centrs</t>
  </si>
  <si>
    <t>Iekšlietu ministrijas poliklīnika, Valsts sabiedrība ar ierobežotu atbildību</t>
  </si>
  <si>
    <t>DZELZCEĻA VESELĪBAS CENTRS, Sabiedrība ar ierobežotu atbildību</t>
  </si>
  <si>
    <t>VESELĪBAS CENTRS BIĶERNIEKI, Sabiedrība ar ierobežotu atbildību</t>
  </si>
  <si>
    <t>AP17 - Ambulatorā palīdzība surdoloģijā</t>
  </si>
  <si>
    <t>LATVIJAS AMERIKAS ACU CENTRS, Sabiedrība ar ierobežotu atbildību</t>
  </si>
  <si>
    <t>LaTi un Kompānija, Sabiedrība ar ierobežotu atbildību</t>
  </si>
  <si>
    <t>MOŽUMS-1, Sabiedrība ar ierobežotu atbildību</t>
  </si>
  <si>
    <t>VESELĪBAS CENTRS 4, Sabiedrība ar ierobežotu atbildību</t>
  </si>
  <si>
    <t>Veselības centru apvienība, AS</t>
  </si>
  <si>
    <t>Medicīnas sabiedrība "ARS", Sabiedrība ar ierobežotu atbildību</t>
  </si>
  <si>
    <t>AP67 - Pozitronu emisijas tomogrāfijas/datortomogrāfijas (PET/DT) izmeklējumi</t>
  </si>
  <si>
    <t>KLĪNIKA EGV, Sabiedrība ar ierobežotu atbildību</t>
  </si>
  <si>
    <t>AP43 - Medicīniskā apaugļošana</t>
  </si>
  <si>
    <t>Ūnijas doktorāts, Sabiedrība ar ierobežotu atbildību</t>
  </si>
  <si>
    <t>ILZES KATLAPAS MEDICĪNISKĀ PRIVĀTPRAKSE, Sabiedrība ar ierobežotu atbildību</t>
  </si>
  <si>
    <t>Latvijas Universitātes medicīniskās pēcdiploma izglītības institūts, Sabiedrība ar ierobežotu atbildību</t>
  </si>
  <si>
    <t>Tihomirova Margarita - ārsta prakse bērnu neiroloģijā</t>
  </si>
  <si>
    <t xml:space="preserve">Ingrīdas Šilbergas ārsta prakse ginekoloģijā un dzemdniecībā, SIA  </t>
  </si>
  <si>
    <t>Veselības korporācija, Sabiedrība ar ierobežotu atbildību</t>
  </si>
  <si>
    <t>Jautrītes Liepiņas ārsta prakse otorinolaringoloģijā, Sabiedrība ar ierobežotu atbildību</t>
  </si>
  <si>
    <t>Ārstes Margaritas Puķītes prakse, Sabiedrība ar ierobežotu atbildību</t>
  </si>
  <si>
    <t>Kovriga Natālija - ārsta prakse bērnu ķirurģijā</t>
  </si>
  <si>
    <t>Kalniņa Rasma - ārsta prakse oftalmoloģijā</t>
  </si>
  <si>
    <t>Alsberga Maruta - ārsta prakse oftalmoloģijā</t>
  </si>
  <si>
    <t>Bērziņa Inta - ārsta prakse dzemdniecībā, ginekoloģijā</t>
  </si>
  <si>
    <t>Kuzņecova Inna - ārsta prakse oftalmoloģijā</t>
  </si>
  <si>
    <t>Jaunušāns Edvīns - ārsta prakse narkoloģijā</t>
  </si>
  <si>
    <t>Vijas Dangas ārsta prakse dermatoveneroloģijā, SIA</t>
  </si>
  <si>
    <t>Dr. D.Kalvānes ārsta prakse, SIA</t>
  </si>
  <si>
    <t>Puķīte Lolita - ārsta prakse oftalmoloģijā</t>
  </si>
  <si>
    <t>Vaļkova Irīna - ārsta prakse oftalmoloģijā</t>
  </si>
  <si>
    <t>Ilgas Freidenfeldes  ārsta prakse, Sabiedrība ar ierobežotu atbildību</t>
  </si>
  <si>
    <t>Protezēšanas un ortopēdijas centrs, Akciju sabiedrība</t>
  </si>
  <si>
    <t>ALERĢISKO SLIMĪBU IZMEKLĒŠANAS UN ĀRSTĒŠANAS CENTRS, Medicīniskā sabiedrība SIA</t>
  </si>
  <si>
    <t>I.VASARAUDZES PRIVĀTKLĪNIKA, Sabiedrība ar ierobežotu atbildību</t>
  </si>
  <si>
    <t>Sproģis Juris - ārsta prakse ķirurģijā</t>
  </si>
  <si>
    <t>Miķelsone Liana - ārsta prakse ķirurģijā</t>
  </si>
  <si>
    <t>Gerke Linda - ārsta prakse dermatoloģijā, veneroloģijā</t>
  </si>
  <si>
    <t>URO, Sabiedrība ar ierobežotu atbildību</t>
  </si>
  <si>
    <t>AKRONA 12, sabiedrība ar ierobežotu atbildību</t>
  </si>
  <si>
    <t>AP111 - Narkoloģisko slimnieku ārstēšana narkoloģiskā profila dienas stacionārā</t>
  </si>
  <si>
    <t xml:space="preserve">GREMOŠANAS SLIMĪBU CENTRS "GASTRO", SIA </t>
  </si>
  <si>
    <t>AP50 - Pārējie ambulatorie pakalpojumi</t>
  </si>
  <si>
    <t>Latvijas plastiskās, rekonstruktīvās un mikroķirurģijas centrs, Sabiedrība ar ierobežotu atbildību</t>
  </si>
  <si>
    <t>Kreica Inese - ārsta prakse otolaringoloģijā</t>
  </si>
  <si>
    <t>Ozola Sarmīte - ārsta prakse neiroloģijā un bērnu neiroloģijā</t>
  </si>
  <si>
    <t>Vasiļjeva Mārīte - ārsta prakse oftalmoloģijā</t>
  </si>
  <si>
    <t>Ševele Aija - ārsta prakse otolaringoloģijā</t>
  </si>
  <si>
    <t>Sniķere Gita - ārsta prakse ginekoloģijā, dzemdniecībā</t>
  </si>
  <si>
    <t>Palmbaha Liene - ārsta prakse otolaringoloģijā</t>
  </si>
  <si>
    <t>Kogane Jekaterina - ārsta prakse pediatrijā un bērnu neiroloģijā</t>
  </si>
  <si>
    <t>Pujate Inese - ārsta prakse ginekoloģijā, dzemdniecībā</t>
  </si>
  <si>
    <t>Nacionālais rehabilitācijas centrs "Vaivari", Valsts sabiedrība ar ierobežotu atbildību</t>
  </si>
  <si>
    <t>Jūrmalas slimnīca, Sabiedrība ar ierobežotu atbildību</t>
  </si>
  <si>
    <t>Kauguru veselības centrs, Pašvaldības sabiedrība ar ierobežotu atbildību</t>
  </si>
  <si>
    <t>Klīnika Dzintari, Sabiedrība ar ierobežotu atbildību</t>
  </si>
  <si>
    <t>SANARE-KRC JAUNĶEMERI, Sabiedrība ar ierobežotu atbildību</t>
  </si>
  <si>
    <t>DUBULTU DOKTORĀTS, Sabiedrība ar ierobežotu atbildību</t>
  </si>
  <si>
    <t>Akere Iveta - ārsta prakse otolaringoloģijā</t>
  </si>
  <si>
    <t>Oculus, SIA</t>
  </si>
  <si>
    <t>Jura Ploņa ārsta prakse uroloģijā, SIA</t>
  </si>
  <si>
    <t>Ozola Guna - ārsta prakse oftalmoloģijā</t>
  </si>
  <si>
    <t>Ķekavas ambulance, Pašvaldības aģentūra</t>
  </si>
  <si>
    <t>R.D. doktorāts, SIA</t>
  </si>
  <si>
    <t>Jūlijas Jurgaitītes ārsta prakse ginekoloģijā un dzemdniecībā, Sabiedrība ar ierobežotu atbildību</t>
  </si>
  <si>
    <t>OlainMed, Sabiedrība ar ierobežotu atbildību</t>
  </si>
  <si>
    <t>Salaspils veselības centrs, Sabiedrība ar ierobežotu atbildību</t>
  </si>
  <si>
    <t>Saulkrastu slimnīca, Pašvaldības sabiedrība ar ierobežotu atbildību</t>
  </si>
  <si>
    <t>Agritas Mickevičas ārsta prakse ginekoloģijā un dzemdniecībā, Sabiedrība ar ierobežotu atbildību</t>
  </si>
  <si>
    <t>Siguldas slimnīca, SIA</t>
  </si>
  <si>
    <t>AP70 - Robotizēta stereotaktiskā radioķirurģija</t>
  </si>
  <si>
    <t>REHABILITĀCIJAS CENTRS "KRIMULDA", Sabiedrība ar ierobežotu atbildību</t>
  </si>
  <si>
    <t>I.B., Sabiedrība ar ierobežotu atbildību</t>
  </si>
  <si>
    <t>Vanaga Anita - ārsta prakse ginekoloģijā, dzemdniecībā</t>
  </si>
  <si>
    <t>Vucāne Silvija - ārsta prakse ginekoloģijā, dzemdniecībā</t>
  </si>
  <si>
    <t>Rudzīte Inga - ārsta prakse otolaringoloģijā</t>
  </si>
  <si>
    <t>Strade Māra -ārsta prakse ginekoloģijā, dzemdniecībā</t>
  </si>
  <si>
    <t>Kārkliņa Inguna - ārsta prakse oftalmoloģijā</t>
  </si>
  <si>
    <t>Ādažu slimnīca, Pašvaldības sabiedrība ar ierobežotu atbildību</t>
  </si>
  <si>
    <t>Balt Aliance, Sabiedrība ar ierobežotu atbildību</t>
  </si>
  <si>
    <t>Sandras Dunkures ārsta prakse oftalmoloģijā, SIA</t>
  </si>
  <si>
    <t>I.GRUNDMANES APO, SIA</t>
  </si>
  <si>
    <t>Lapiņa Silvija - ārsta prakse ginekoloģijā, dzemdniecībā</t>
  </si>
  <si>
    <t>Pudze Dace - ārsta prakse ginekoloģijā, dzemdniecībā</t>
  </si>
  <si>
    <t>J.Krauzes ārsta prakse, SIA</t>
  </si>
  <si>
    <t>Muceniece Ināra - ārsta prakse ginekoloģijā, dzemdniecībā</t>
  </si>
  <si>
    <t>Saleniece Sarmīte - ārsta prakse reimatoloģijā</t>
  </si>
  <si>
    <t>VALMIERAS VESELĪBAS CENTRS, SIA</t>
  </si>
  <si>
    <t>Vidzemes slimnīca, Sabiedrība ar ierobežotu atbildību</t>
  </si>
  <si>
    <t>Vinetas Volkovičas Ārsta Prakse, Sabiedrība ar ierobežotu atbildību</t>
  </si>
  <si>
    <t>Lapiņš Gints - ārsta prakse ginekoloģijā, dzemdniecībā</t>
  </si>
  <si>
    <t>Liepiņa Māra - acu ārsta prakse</t>
  </si>
  <si>
    <t>Alūksnes primārās veselības aprūpes centrs, Sabiedrība ar ierobežotu atbildību</t>
  </si>
  <si>
    <t>Alūksnes slimnīca, Sabiedrība ar ierobežotu atbildību</t>
  </si>
  <si>
    <t>Maksimova-Agafonova Ina - ārsta prakse dermatoloģijā, veneroloģijā</t>
  </si>
  <si>
    <t>Tjunītis Andris - ārsta prakse otolaringoloģijā un endoskopijā (gastrointestinālā endoskopija)</t>
  </si>
  <si>
    <t>Viļakas Veselības aprūpes centrs, Sabiedrība ar ierobežotu atbildību</t>
  </si>
  <si>
    <t>Gurjanovs Sergejs - ārsta prakse ginekoloģijā, dzemdniecībā</t>
  </si>
  <si>
    <t>Amoliņa Ildze - ārsta prakse endokrinoloģijā</t>
  </si>
  <si>
    <t>Cēsu bērnu un pusaudžu reproduktīvās veselības centrs, SIA</t>
  </si>
  <si>
    <t>I.ZUPAS ĀRSTU PRAKSE, SIA</t>
  </si>
  <si>
    <t>CĒSU KLĪNIKA, Sabiedrība ar ierobežotu atbildību</t>
  </si>
  <si>
    <t>URO SOLUTION, Sabiedrība ar ierobežotu atbildību</t>
  </si>
  <si>
    <t>Rehabilitācijas centrs "Līgatne", SIA</t>
  </si>
  <si>
    <t>Liepiņa Dzintra - ārsta prakse neiroloģijā</t>
  </si>
  <si>
    <t>Elksnis Imants - ārsta prakse oftalmoloģijā</t>
  </si>
  <si>
    <t>Stubure Inese - ārsta prakse oftalmoloģijā</t>
  </si>
  <si>
    <t>Elksne Ērika - ārsta prakse ginekoloģijā, dzemdniecībā</t>
  </si>
  <si>
    <t>Mazūre Jolanta - ārsta prakse ginekoloģijā, dzemdniecībā</t>
  </si>
  <si>
    <t>Balvu un Gulbenes slimnīcu apvienība, Sabiedrība ar ierobežotu atbildību</t>
  </si>
  <si>
    <t>Limbažu slimnīca, Sabiedrība ar ierobežotu atbildību</t>
  </si>
  <si>
    <t>MP, Jura Kociņa individuālais uzņēmums</t>
  </si>
  <si>
    <t>Ineses Samulevičas medicīniskā privātprakse, SIA</t>
  </si>
  <si>
    <t>Madonas slimnīca, Madonas novada pašvaldības SIA</t>
  </si>
  <si>
    <t>Salvere IR, Sabiedrība ar ierobežotu atbildību</t>
  </si>
  <si>
    <t>Varakļānu veselības aprūpes centrs, SIA</t>
  </si>
  <si>
    <t>Ērgļu slimnīca, Ērgļu pašvaldības sabiedrība ar ierobežotu atbildību</t>
  </si>
  <si>
    <t>AURIS, Madonas rajona D.Kalves individuālais uzņēmums</t>
  </si>
  <si>
    <t>Batalauska Vija - ārsta prakse ginekoloģijā, dzemdniecībā</t>
  </si>
  <si>
    <t>Uzbeka Ilona - ģimenes ārsta un ārsta pneimonologa prakse</t>
  </si>
  <si>
    <t>Galīte Solveiga -acu ārsta prakse</t>
  </si>
  <si>
    <t>Sarkanā Krusta Smiltenes slimnīca, SIA</t>
  </si>
  <si>
    <t>Strenču psihoneiroloģiskā slimnīca, Valsts sabiedrība ar ierobežotu atbildību</t>
  </si>
  <si>
    <t>Mazsalacas slimnīca, Sabiedrība ar ierobežotu atbildību</t>
  </si>
  <si>
    <t>Plūme Anda - ģimenes ārsta un ginekologa, dzemdību speciālista prakse</t>
  </si>
  <si>
    <t>J.TRALMAKA UN A.TRALMAKAS ĀRSTA PRAKSE, Sabiedrība ar ierobežotu atbildību</t>
  </si>
  <si>
    <t>Dialīzes centrs, Sabiedrība ar ierobežotu atbildību</t>
  </si>
  <si>
    <t>Zemgales veselības centrs, Sabiedrība ar ierobežotu atbildību</t>
  </si>
  <si>
    <t>Zemgales diabēta centrs, Sabiedrība ar ierobežotu atbildību</t>
  </si>
  <si>
    <t>Vanaga Māra - ārsta prakse ginekoloģijā, dzemdniecībā</t>
  </si>
  <si>
    <t>Slimnīca Ģintermuiža, Valsts sabiedrība ar ierobežotu atbildību</t>
  </si>
  <si>
    <t>JELGAVAS PILSĒTAS SLIMNĪCA, SIA</t>
  </si>
  <si>
    <t>Medicīnas sabiedrība "Optima 1", Sabiedrība ar ierobežotu atbildību</t>
  </si>
  <si>
    <t>Jelgavas poliklīnika, SIA</t>
  </si>
  <si>
    <t>FITOSAN PLUS, Medicīnas centrs SIA</t>
  </si>
  <si>
    <t>Samuša Silvija - ārsta prakse otolaringoloģijā</t>
  </si>
  <si>
    <t>Vrubļevska Tamāra - ārsta prakse otolaringoloģijā</t>
  </si>
  <si>
    <t>Lūse Elita - ārsta prakse oftalmoloģijā</t>
  </si>
  <si>
    <t>Ligitas Igaunes ārsta prakse neiroloģijā, SIA</t>
  </si>
  <si>
    <t>Freiberga Selga  - ārsta dermatologa, venerologa un kosmetologa prakse</t>
  </si>
  <si>
    <t>S.Ozoliņas acu ārstu prakse, SIA</t>
  </si>
  <si>
    <t>Bičevska Iveta - ārsta prakse ginekoloģijā, dzemdniecība</t>
  </si>
  <si>
    <t>Kaļenčuka Svetlana - ārsta prakse neiroloģijā</t>
  </si>
  <si>
    <t>V.Milleres ārsta prakse, Sabiedrība ar ierobežotu atbildību</t>
  </si>
  <si>
    <t>Jēkabpils reģionālā slimnīca, Sabiedrība ar ierobežotu atbildību</t>
  </si>
  <si>
    <t>Aizkraukles slimnīca, Sabiedrība ar ierobežotu atbildību</t>
  </si>
  <si>
    <t>Bauskas slimnīca, SIA</t>
  </si>
  <si>
    <t>Iecavas veselības centrs, Pašvaldības aģentūra</t>
  </si>
  <si>
    <t>Vecumnieku novada pašvaldības iestāde "Vecumnieku veselības centrs"</t>
  </si>
  <si>
    <t>Mirdzas Siliņas ārsta prakse, SIA</t>
  </si>
  <si>
    <t>Dobeles un apkārtnes slimnīca, SIA</t>
  </si>
  <si>
    <t>I. Muzikantes ārsta prakse, SIA</t>
  </si>
  <si>
    <t xml:space="preserve">Rehabilitācijas centrs "Tērvete", Sabiedrība ar ierobežotu atbildību </t>
  </si>
  <si>
    <t>Ogres rajona slimnīca, Sabiedrība ar ierobežotu atbildību</t>
  </si>
  <si>
    <t>Pajumte B.V, SIA</t>
  </si>
  <si>
    <t>Ruzhylo Roman - ārsta prakse oftalmoloģijā</t>
  </si>
  <si>
    <t>Melkerte Iveta - ārsta prakse otorinolaringoloģijā</t>
  </si>
  <si>
    <t>OLIVERSS, Sabiedrība ar ierobežotu atbildību</t>
  </si>
  <si>
    <t>Dr.Rudzītes ārsta prakse, Sabiedrība ar ierobežotu atbildību</t>
  </si>
  <si>
    <t>Jakubauska Indra - ģimenes ārsta prakse</t>
  </si>
  <si>
    <t>Zviedrīte Lelde - ģimenes ārsta prakse</t>
  </si>
  <si>
    <t>Zīle Inese - ģimenes ārsta prakse</t>
  </si>
  <si>
    <t>Dr. Būmanes ģimenes ārsta prakse, SIA</t>
  </si>
  <si>
    <t>Uldriķe Edīte - ģimenes ārsta prakse</t>
  </si>
  <si>
    <t>Careva Aija - ģimenes ārsta prakse</t>
  </si>
  <si>
    <t>Sporāne Evija - ģimenes ārsta prakse</t>
  </si>
  <si>
    <t>DACES RUNDĀNES ĢĀP, Individuālais komersants</t>
  </si>
  <si>
    <t>Kurator, SIA</t>
  </si>
  <si>
    <t>Baltruševiča Irēna - ģimenes ārsta prakse</t>
  </si>
  <si>
    <t>Čiekuru Doktorāts, SIA</t>
  </si>
  <si>
    <t>Pavro Elīna - ģimenes ārsta prakse</t>
  </si>
  <si>
    <t>Filimonovs Oļegs - ģimenes ārsta prakse</t>
  </si>
  <si>
    <t>Nalivaiko Aina- ģimenes ārsta prakse</t>
  </si>
  <si>
    <t>Čaika Natālija - ģimenes ārsta, endokrinologa, arodveselības un arodslimību ārsta prakse</t>
  </si>
  <si>
    <t>Krasnikova Jeļena - ģimenes ārsta prakse, SIA</t>
  </si>
  <si>
    <t>Procevska Marina - ģimenes ārsta prakse</t>
  </si>
  <si>
    <t>OLGAS GOLUBES ĢIMENES ĀRSTA PRAKSE, Sabiedrība ar ierobežotu atbildību</t>
  </si>
  <si>
    <t>Cvetkova Anna - ģimenes ārsta prakse</t>
  </si>
  <si>
    <t>Skrule Agnese - ģimenes ārsta prakse</t>
  </si>
  <si>
    <t>Ārstes Vaivodes prakse Preiļos, SIA</t>
  </si>
  <si>
    <t>Baumane Anita - ģimenes ārsta prakse</t>
  </si>
  <si>
    <t>Oļševska Ināra - ģimenes ārsta un zobārsta prakse</t>
  </si>
  <si>
    <t>VIĻĀNU DOKTORĀTS I, Sabiedrība ar ierobežotu atbildību</t>
  </si>
  <si>
    <t>Lidijas Bukeles ĢĀP, Sabiedrība ar ierobežotu atbildību</t>
  </si>
  <si>
    <t>Zitmane Zane - ģimenes ārsta prakse</t>
  </si>
  <si>
    <t>Dakteres Spēlītes ārsta prakse, Sabiedrība ar ierobežotu atbildību</t>
  </si>
  <si>
    <t>Kudojare Natālija-ģimenes ārsta prakse, SIA</t>
  </si>
  <si>
    <t>Parfjonova Olga - ģimenes ārsta prakse</t>
  </si>
  <si>
    <t>Tatjanas Krutikas ārsta prakse, SIA</t>
  </si>
  <si>
    <t>I.Kuģes ģimenes ārsta prakse, Sabiedrība ar ierobežotu atbildību</t>
  </si>
  <si>
    <t>Dr. Jūlija Lazutina, SIA</t>
  </si>
  <si>
    <t>Fotiadu Nataļja - ģimenes ārsta prakse</t>
  </si>
  <si>
    <t>Astafjeva Veronika - ģimenes ārsta prakse</t>
  </si>
  <si>
    <t>Maritas Ķirsones ģimenes ārsta prakse, SIA</t>
  </si>
  <si>
    <t>Ārsts TM, Sabiedrība ar ierobežotu atbildību</t>
  </si>
  <si>
    <t>Bekker medical, SIA</t>
  </si>
  <si>
    <t>Aions, SIA</t>
  </si>
  <si>
    <t>Medicinus, Sabiedrība ar ierobežotu atbildību</t>
  </si>
  <si>
    <t>RSU Ambulance, SIA</t>
  </si>
  <si>
    <t>Kaļinkina Galija - ģimenes ārsta prakse</t>
  </si>
  <si>
    <t>Žubule Janīna - ģimenes ārsta prakse</t>
  </si>
  <si>
    <t>Gizatullina Nataļja - ģimenes ārsta prakse</t>
  </si>
  <si>
    <t>Vija Med, Sabiedrība ar ierobežotu atbildību</t>
  </si>
  <si>
    <t>Gredzena Aija - ģimenes ārsta prakse</t>
  </si>
  <si>
    <t>Ligitas Vulfas ārsta prakse, SIA</t>
  </si>
  <si>
    <t>Portnaja Nataļja - ģimenes ārsta prakse</t>
  </si>
  <si>
    <t>Celmiņa Ināra - ģimenes ārsta prakse</t>
  </si>
  <si>
    <t>Miķelsone Astra - ģimenes ārsta un arodveselības un arodslimību ārsta prakse</t>
  </si>
  <si>
    <t>Dzene Sanita - ģimenes ārsta prakse</t>
  </si>
  <si>
    <t>Beķe Gundega - ģimenes ārsta prakse</t>
  </si>
  <si>
    <t>Veide Artūrs - ģimenes ārsta un arodveselības un arodslimību ārsta prakse</t>
  </si>
  <si>
    <t>Dr. Ilzes Leimanes ģimenes ārstes prakse, SIA</t>
  </si>
  <si>
    <t>Anitas Muižnieces ārsta prakse, SIA</t>
  </si>
  <si>
    <t>Šnikvalde Anita -  ģimenes ārsta un pediatra prakse</t>
  </si>
  <si>
    <t>Prindule Arita - ģimenes ārsta prakse</t>
  </si>
  <si>
    <t>Baibas Koševares ģimenes ārsta prakse, SIA</t>
  </si>
  <si>
    <t>Silauniece Modrīte - ģimenes ārsta prakse</t>
  </si>
  <si>
    <t>GUNTAS KAUGARES ĢIMENES ĀRSTA PRAKSE, Sabiedrība ar ierobežotu atbildību</t>
  </si>
  <si>
    <t>Pelša Inese - ģimenes ārsta prakse</t>
  </si>
  <si>
    <t>VIVENDA, Sabiedrība ar ierobežotu atbildību</t>
  </si>
  <si>
    <t>Sarmas Līsmanes ģimenes ārstes prakse, SIA</t>
  </si>
  <si>
    <t>Ainažu doktorāts, SIA</t>
  </si>
  <si>
    <t>Braķe Aina - ģimenes ārsta prakse</t>
  </si>
  <si>
    <t>Iolandas Šaihulovas ģimenes ārstes prakse, Sabiedrība ar ierobežotu atbildību</t>
  </si>
  <si>
    <t>Sīricas ārsta prakse, Sabiedrība ar ierobežotu atbildību</t>
  </si>
  <si>
    <t>Centra doktorāts, Sabiedrība ar ierobežotu atbildību</t>
  </si>
  <si>
    <t>Ilgas Lācītes privātprakse, Sabiedrība ar ierobežotu atbildību</t>
  </si>
  <si>
    <t>ILSTRE, Sabiedrība ar ierobežotu atbildību</t>
  </si>
  <si>
    <t>Prakse ģimenei, SIA</t>
  </si>
  <si>
    <t>Nadeta, SIA</t>
  </si>
  <si>
    <t>Urbanoviča Anita - ģimenes ārsta prakse</t>
  </si>
  <si>
    <t>Lejniece Inese - ģimenes ārsta prakse</t>
  </si>
  <si>
    <t>Eglīte Daina - ģimenes ārsta prakse</t>
  </si>
  <si>
    <t>Valijas Nagņibedas ģimenes ārsta prakse, SIA</t>
  </si>
  <si>
    <t>Grigaļūne Iveta - ģimenes ārsta un arodveselības un arodslimību ārsta prakse</t>
  </si>
  <si>
    <t>Priedīte Maruta - ģimenes ārsta prakse</t>
  </si>
  <si>
    <t>Sarbantoviča Inese - ģimenes ārsta un pediatra prakse</t>
  </si>
  <si>
    <t>Bergmane Anita - ģimenes ārsta prakse</t>
  </si>
  <si>
    <t>Auces doktorāts, Sabiedrība ar ierobežotu atbildību</t>
  </si>
  <si>
    <t>Alksne Indra - ģimenes ārsta prakse</t>
  </si>
  <si>
    <t>Beires prakse, Sabiedrība ar ierobežotu atbildību</t>
  </si>
  <si>
    <t>Ausmas Balodes ģimenes ārsta doktorāts, Sabiedrība ar ierobežotu atbildību</t>
  </si>
  <si>
    <t>Daces Roskas ģimenes ārsta prakse, SIA</t>
  </si>
  <si>
    <t>Ārstu prakse AiMed, Sabiedrība ar ierobežotu atbildību</t>
  </si>
  <si>
    <t>Pokule Ineta - ģimenes ārsta prakse</t>
  </si>
  <si>
    <t>Pakalpojuma programma</t>
  </si>
  <si>
    <r>
      <t xml:space="preserve">Pakalpojumu summa, </t>
    </r>
    <r>
      <rPr>
        <sz val="11"/>
        <rFont val="Times New Roman"/>
        <family val="1"/>
        <charset val="186"/>
      </rPr>
      <t>(manipulācija 60160)</t>
    </r>
    <r>
      <rPr>
        <b/>
        <sz val="11"/>
        <rFont val="Times New Roman"/>
        <family val="1"/>
        <charset val="186"/>
      </rPr>
      <t xml:space="preserve"> EUR</t>
    </r>
  </si>
  <si>
    <t>Manipulācijas 60160 skaits</t>
  </si>
  <si>
    <r>
      <t xml:space="preserve">Pakalpojumu summa, </t>
    </r>
    <r>
      <rPr>
        <sz val="11"/>
        <rFont val="Times New Roman"/>
        <family val="1"/>
        <charset val="186"/>
      </rPr>
      <t>(manipulācija 60161)</t>
    </r>
    <r>
      <rPr>
        <b/>
        <sz val="11"/>
        <rFont val="Times New Roman"/>
        <family val="1"/>
        <charset val="186"/>
      </rPr>
      <t xml:space="preserve"> EUR</t>
    </r>
  </si>
  <si>
    <t>Manipulācijas 60161 skaits</t>
  </si>
  <si>
    <t>Pakalpojumu summa kopā, EUR</t>
  </si>
  <si>
    <t>Manipulāciju skaits kopā</t>
  </si>
  <si>
    <t>Baranovs Aleksejs - ģimenes ārsta un internista prakse</t>
  </si>
  <si>
    <t>Celma Violeta - ģimenes ārsta prakse</t>
  </si>
  <si>
    <t>Sendže Gaļina - ģimenes ārsta prakse</t>
  </si>
  <si>
    <t>Cakule Gita - ģimenes ārsta prakse</t>
  </si>
  <si>
    <t>Sarmītes Opmanes ģimenes ārsta prakse, SIA</t>
  </si>
  <si>
    <t>Medeor, SIA</t>
  </si>
  <si>
    <t>Andas Mellenbergas ārsta prakse, Sabiedrība ar ierobežotu atbildību</t>
  </si>
  <si>
    <t>Meldere Māra - ģimenes ārsta prakse</t>
  </si>
  <si>
    <t>Meženiece Ilga - ģimenes ārsta prakse</t>
  </si>
  <si>
    <t>Latgales medicīnas centrs, Sabiedrība ar ierobežotu atbildību</t>
  </si>
  <si>
    <t>Grincevičiene Olga - ģimenes ārsta prakse</t>
  </si>
  <si>
    <t>Duliņeca Irina - ģimenes ārsta prakse</t>
  </si>
  <si>
    <t>Voicehoviča Jekaterīna - ģimenes ārsta prakse</t>
  </si>
  <si>
    <t>Savicka Gaļina - ģimenes ārsta prakse</t>
  </si>
  <si>
    <t>Romanovska Regīna - ģimenes ārsta un pediatra prakse</t>
  </si>
  <si>
    <t>Novožilova Jeļena - ģimenes ārsta un arodveselības un arodslimību ārsta prakse</t>
  </si>
  <si>
    <t>Terentjevs Vladimirs - ģimenes ārsta un neirologa prakse</t>
  </si>
  <si>
    <t>Antonova Ludmila - ģimenes ārsta prakse</t>
  </si>
  <si>
    <t>Bogdanovičs Artūrs - ģimenes ārsta un internista prakse</t>
  </si>
  <si>
    <t>Juškevičs Juris - ģimenes ārsta prakse</t>
  </si>
  <si>
    <t>L.Ņemņasevas ģimenes ārsta un pediatra prakse, Sabiedrība ar ierobežotu atbildību</t>
  </si>
  <si>
    <t>Sviklāne Inga - ģimenes ārsta prakse</t>
  </si>
  <si>
    <t>Veides ārstu prakse, IK</t>
  </si>
  <si>
    <t>Katedra, Sabiedrība ar ierobežotu atbildību</t>
  </si>
  <si>
    <t>I. Smirnovas ārsta prakse, SIA</t>
  </si>
  <si>
    <t>Ozola Aina - ģimenes ārsta prakse</t>
  </si>
  <si>
    <t>Šalajevs Vladimirs - ģimenes ārsta prakse un ārsta prakse vispārējā ultrasonogrāfijas metodē</t>
  </si>
  <si>
    <t>LIEPA UN GAILĪTE, Sabiedrība ar ierobežotu atbildību</t>
  </si>
  <si>
    <t>Ditas Zeltiņas ārsta prakse, SIA</t>
  </si>
  <si>
    <t>Ganus Imants - ģimenes ārsta prakse</t>
  </si>
  <si>
    <t>I.Laizānes ārsta prakse, Sabiedrība ar ierobežotu atbildību</t>
  </si>
  <si>
    <t>GSM Medical, SIA</t>
  </si>
  <si>
    <t>ĢIMENES ĀRSTA PRAKSE, Sabiedrība ar ierobežotu atbildību</t>
  </si>
  <si>
    <t>Ārsta Nams, Sabiedrība ar ierobežotu atbildību</t>
  </si>
  <si>
    <t>Sprūde Jevgeņija - ģimenes ārsta prakse</t>
  </si>
  <si>
    <t>Mārupes ambulance 1, Sabiedrība ar ierobežotu atbildību</t>
  </si>
  <si>
    <t>Bērziņa Inga - ģimenes ārsta prakse</t>
  </si>
  <si>
    <t>Apes ārsta prakse, Sabiedrība ar ierobežotu atbildību</t>
  </si>
  <si>
    <t>LĪGAS KOZLOVSKAS ĢIMENES ĀRSTA PRAKSE, Balvu pilsētas Līgas Kozlovskas individuālais uzņēmums</t>
  </si>
  <si>
    <t>Baranovska Ārija - ģimenes ārsta prakse</t>
  </si>
  <si>
    <t>Prindulis Jānis - ģimenes ārsta prakse</t>
  </si>
  <si>
    <t>Miķelsone Sandra - ģimenes ārsta prakse</t>
  </si>
  <si>
    <t>G.Ozolas ģimenes ārsta prakse, Sabiedrība ar ierobežotu atbildību</t>
  </si>
  <si>
    <t>VIDRIŽU DOKTORĀTS, SIA</t>
  </si>
  <si>
    <t>Skultes doktorāts, SIA</t>
  </si>
  <si>
    <t>Stalaža Lilita - ģimenes ārsta prakse</t>
  </si>
  <si>
    <t>MADONAS TRAUMATOLOĢIJAS UN ORTOPĒDIJAS KLĪNIKA, Sabiedrība ar ierobežotu atbildību</t>
  </si>
  <si>
    <t>Ķire Marianna - ģimenes ārsta un arodveselības un arodslimību ārsta prakse</t>
  </si>
  <si>
    <t>Kuzma Ilze - ģimenes ārsta prakse</t>
  </si>
  <si>
    <t>B. Kalniņas ģimenes ārsta prakse, Sabiedrība ar ierobežotu atbildību</t>
  </si>
  <si>
    <t>Trikātas doktorāts, SIA</t>
  </si>
  <si>
    <t>RIMED, Sabiedrība ar ierobežotu atbildību</t>
  </si>
  <si>
    <t>Valdmane Evita - ģimenes ārsta prakse</t>
  </si>
  <si>
    <t>Antonova Ināra - ģimenes ārsta prakse</t>
  </si>
  <si>
    <t>Apeināne Inga - ģimenes ārsta prakse</t>
  </si>
  <si>
    <t>A.Jurovas ģimenes ārsta prakse, SIA</t>
  </si>
  <si>
    <t>Dzalbs Ainis - ģimenes ārsta un internista prakse</t>
  </si>
  <si>
    <t>Seržāne Maruta - ģimenes ārsta prakse</t>
  </si>
  <si>
    <t>Bērziņa Gaida - ģimenes ārsta prakse</t>
  </si>
  <si>
    <t>Kauliņa Anna - ģimenes ārsta un arodveselības un arodslimību ārsta prakse</t>
  </si>
  <si>
    <t>Tīcmane Gunta - ģimenes ārsta prakse</t>
  </si>
  <si>
    <t>NVD TN</t>
  </si>
  <si>
    <t>ĀI kods</t>
  </si>
  <si>
    <t>ĀI nosaukums</t>
  </si>
  <si>
    <t>Manipulācijas nosaukums</t>
  </si>
  <si>
    <t>Pakalpojumu summa, EUR</t>
  </si>
  <si>
    <t>NVD Kurzemes nodaļa</t>
  </si>
  <si>
    <t>170020401</t>
  </si>
  <si>
    <t>60259</t>
  </si>
  <si>
    <t>Ārsta palīga (feldšera) vai māsas veikta viena pacienta pirmā aprūpes līmeņa veselības aprūpe mājās. Samaksa tiek veikta ne vairāk kā vienu reizi par diennakti. Nenorādīt kopā ar manipulāciju 60260</t>
  </si>
  <si>
    <t>60260</t>
  </si>
  <si>
    <t>Ārsta palīga (feldšera) vai māsas, kā arī funkcionālā speciālista, kas sniedz rehabilitācijas pakalpojumus, veikta viena pacienta otrā aprūpes līmeņa veselības aprūpe mājās. Samaksa tiek veikta ne vairāk kā vienu reizi par diennakti. Nenorādīt kopā ar manipulā</t>
  </si>
  <si>
    <t>170077458</t>
  </si>
  <si>
    <t>Mockus Aļģirds - ģimenes ārsta prakse</t>
  </si>
  <si>
    <t>60086</t>
  </si>
  <si>
    <t>Ģimenes ārsta mājas vizīte, ja ģimenes ārsts apmeklē personu, kurai tiek veikta paliatīvā aprūpe un mājas aprūpe vai kura slimo ar gripu gripas epidēmijas laikā, vai kurai ir psihiski traucējumi,vai pie kuras neatliekamās medicīniskās palīdzības brigāde veikusi izbraukumu un ģimenes ārsts vienojies ar pacientu par mājas vizīti</t>
  </si>
  <si>
    <t>620200013</t>
  </si>
  <si>
    <t>RŪTAS EGLĪTES ĢIMENES ĀRSTA PRAKSE, SIA</t>
  </si>
  <si>
    <t>641000014</t>
  </si>
  <si>
    <t>INATE, SIA</t>
  </si>
  <si>
    <t>641600005</t>
  </si>
  <si>
    <t>Leimane Daiga - ģimenes ārsta un kardiologa prakse</t>
  </si>
  <si>
    <t>648500003</t>
  </si>
  <si>
    <t>Pašvaldības aģentūra "Rucavas novada Dunikas ambulance"</t>
  </si>
  <si>
    <t>NVD Latgales nodaļa</t>
  </si>
  <si>
    <t>210000042</t>
  </si>
  <si>
    <t>Veselības centrs 2, Sabiedrība ar ierobežotu atbildību</t>
  </si>
  <si>
    <t>680200030</t>
  </si>
  <si>
    <t>760200002</t>
  </si>
  <si>
    <t>780200012</t>
  </si>
  <si>
    <t>NVD Rīgas nodaļa</t>
  </si>
  <si>
    <t>010000427</t>
  </si>
  <si>
    <t>MENTAMED, Sabiedrība ar ierobežotu atbildību</t>
  </si>
  <si>
    <t>010001769</t>
  </si>
  <si>
    <t>LIDIJAS LAGANOVSKAS ĢIMENES ĀRSTA PRAKSE, SIA</t>
  </si>
  <si>
    <t>40148</t>
  </si>
  <si>
    <t>41095</t>
  </si>
  <si>
    <t>Glikoze asinīs</t>
  </si>
  <si>
    <t>010064034</t>
  </si>
  <si>
    <t>APRŪPES BIROJS, AS</t>
  </si>
  <si>
    <t>010067401</t>
  </si>
  <si>
    <t>VIKTORIJA D, Rīgas pilsētas V.Driksmanes individuālais uzņēmums medicīniskā firma</t>
  </si>
  <si>
    <t>60036</t>
  </si>
  <si>
    <t>Maksājums ģimenes ārstam par pacienta vecumā no 65 gadiem attālinātu konsultāciju</t>
  </si>
  <si>
    <t>806000006</t>
  </si>
  <si>
    <t>CILVĒKS, Sabiedrība ar ierobežotu atbildību</t>
  </si>
  <si>
    <t>NVD Vidzemes nodaļa</t>
  </si>
  <si>
    <t>381600010</t>
  </si>
  <si>
    <t>661400017</t>
  </si>
  <si>
    <t>941600005</t>
  </si>
  <si>
    <t>BLOMES PAGASTA FELDŠERU - VECMĀŠU PUNKTS, Smiltenes novada dome</t>
  </si>
  <si>
    <t>NVD Zemgales nodaļa</t>
  </si>
  <si>
    <t>540200009</t>
  </si>
  <si>
    <t>Karlovska Biruta - ģimenes ārsta prakse</t>
  </si>
  <si>
    <t>Veikto pakalpojumu* summa zobārstniecībā ārkārtas situācijas laikā par 2020. decembra ievadītiem taloniem</t>
  </si>
  <si>
    <t>Ārstniecības iestādes kods</t>
  </si>
  <si>
    <t>Manipulācijas 70033 skaits</t>
  </si>
  <si>
    <t>Manipulācijas 70034 skaits</t>
  </si>
  <si>
    <t>Manipulāciju skaits kopā (70033 un 70034)</t>
  </si>
  <si>
    <t>170000046</t>
  </si>
  <si>
    <t>Bušmanis, IK</t>
  </si>
  <si>
    <t>170000154</t>
  </si>
  <si>
    <t>Grusa Inga - ārsta prakse zobārstniecībā</t>
  </si>
  <si>
    <t>170064506</t>
  </si>
  <si>
    <t>ALGORITMS L, SIA</t>
  </si>
  <si>
    <t>170077201</t>
  </si>
  <si>
    <t>Veselības salons Z, Sabiedrība ar ierobežotu atbildību</t>
  </si>
  <si>
    <t>170077202</t>
  </si>
  <si>
    <t>SOLADENS, SIA</t>
  </si>
  <si>
    <t>270000014</t>
  </si>
  <si>
    <t>LOLITAS LAUBERTES ZOBĀRSTNIECĪBA, Sabiedrība ar ierobežotu atbildību</t>
  </si>
  <si>
    <t>270000024</t>
  </si>
  <si>
    <t>Daces un Signes zobārstniecības privātprakse, Sabiedrība ar ierobežotu atbildību</t>
  </si>
  <si>
    <t>270000064</t>
  </si>
  <si>
    <t>MEDENT, SIA</t>
  </si>
  <si>
    <t>270064004</t>
  </si>
  <si>
    <t>SMAIDS A, SIA</t>
  </si>
  <si>
    <t>270064503</t>
  </si>
  <si>
    <t>Klīnika ZINTA, SIA</t>
  </si>
  <si>
    <t>270064507</t>
  </si>
  <si>
    <t>DAKTERES KIRIČKEVIČAS PRIVĀTPRAKSE, Individuālais uzņēmums</t>
  </si>
  <si>
    <t>620200014</t>
  </si>
  <si>
    <t>Dz.Ozoliņas zobārstniecības kabinets, SIA</t>
  </si>
  <si>
    <t>620200018</t>
  </si>
  <si>
    <t>G.Līces ārsta prakse zobārstniecībā, SIA</t>
  </si>
  <si>
    <t>620200041</t>
  </si>
  <si>
    <t>Krasta Astrīda - ārsta prakse zobārstniecībā</t>
  </si>
  <si>
    <t>620200062</t>
  </si>
  <si>
    <t>ANROJA, SIA</t>
  </si>
  <si>
    <t>621200004</t>
  </si>
  <si>
    <t>Strazdiņa Ināra - ārsta prakse zobārstniecībā</t>
  </si>
  <si>
    <t>640600008</t>
  </si>
  <si>
    <t>Blikerte Gunta - ārsta prakse zobārstniecībā</t>
  </si>
  <si>
    <t>640600015</t>
  </si>
  <si>
    <t>Liepiņa Indra - ārsta prakse zobārstniecībā</t>
  </si>
  <si>
    <t>640600019</t>
  </si>
  <si>
    <t>KAZDANGAS AMBULANCE, Aizputes novada domes Kazdangas pagasta pārvalde</t>
  </si>
  <si>
    <t>641000001</t>
  </si>
  <si>
    <t>Vidaja Ilga - ārsta prakse zobārstniecībā</t>
  </si>
  <si>
    <t>641000007</t>
  </si>
  <si>
    <t>Birze Ligita - ārsta prakse zobārstniecībā</t>
  </si>
  <si>
    <t>641000022</t>
  </si>
  <si>
    <t>Burkevica Anita - zobu higiēnista prakse</t>
  </si>
  <si>
    <t>840200025</t>
  </si>
  <si>
    <t>SALDUS ZOBĀRSTNIECĪBA, SIA</t>
  </si>
  <si>
    <t>840200026</t>
  </si>
  <si>
    <t>Sigma Z, SIA</t>
  </si>
  <si>
    <t>840200028</t>
  </si>
  <si>
    <t>Ieriķe Inta - ārsta prakse zobārstniecībā</t>
  </si>
  <si>
    <t>840200048</t>
  </si>
  <si>
    <t>META, Sabiedrība ar ierobežotu atbildību Saldus</t>
  </si>
  <si>
    <t>880200029</t>
  </si>
  <si>
    <t>TALSU SANUS, SIA</t>
  </si>
  <si>
    <t>880200036</t>
  </si>
  <si>
    <t>Kristapsone Agita - ārsta prakse zobārstniecībā</t>
  </si>
  <si>
    <t>880200041</t>
  </si>
  <si>
    <t>Šimkus Aelita - ārsta prakse zobārstniecībā</t>
  </si>
  <si>
    <t>880200056</t>
  </si>
  <si>
    <t>Stāmers Vilnis - ārsta prakse zobārstniecībā</t>
  </si>
  <si>
    <t>885100007</t>
  </si>
  <si>
    <t>Pinkena Inga -ārsta prakse zobārstniecībā</t>
  </si>
  <si>
    <t>888300008</t>
  </si>
  <si>
    <t>Rojas zobārstniecība, Sabiedrība ar ierobežotu atbildību</t>
  </si>
  <si>
    <t>900200006</t>
  </si>
  <si>
    <t>Buivide Gunta - ārsta prakse zobārstniecībā</t>
  </si>
  <si>
    <t>900200056</t>
  </si>
  <si>
    <t>Ancāne Lūcija - ārsta prakse zobārstniecībā</t>
  </si>
  <si>
    <t>900200058</t>
  </si>
  <si>
    <t>Krūmiņa Olga - ārsta prakse zobārstniecībā</t>
  </si>
  <si>
    <t>900200082</t>
  </si>
  <si>
    <t>Veismane Gita - ārsta prakse zobārstniecībā</t>
  </si>
  <si>
    <t>900200089</t>
  </si>
  <si>
    <t>Medinteks, SIA</t>
  </si>
  <si>
    <t>901200007</t>
  </si>
  <si>
    <t>Studena Ivonna - ārsta prakse zobārstniecībā</t>
  </si>
  <si>
    <t>901200014</t>
  </si>
  <si>
    <t>Krūzmane Anda - ārsta prakse zobārstniecībā</t>
  </si>
  <si>
    <t>901200021</t>
  </si>
  <si>
    <t>GV-96, Sabiedrība ar ierobežotu atbildību</t>
  </si>
  <si>
    <t>905700001</t>
  </si>
  <si>
    <t>JAUNPILS ZOBĀRSTS, Sabiedrība ar ierobežotu atbildību</t>
  </si>
  <si>
    <t>050000017</t>
  </si>
  <si>
    <t>050000127</t>
  </si>
  <si>
    <t>DIADENT, Sabiedrība ar ierobežotu atbildību</t>
  </si>
  <si>
    <t>050024301</t>
  </si>
  <si>
    <t>Daugavpils zobārstniecības poliklīnika, Sabiedrība ar ierobežotu atbildību</t>
  </si>
  <si>
    <t>210000058</t>
  </si>
  <si>
    <t>Medicīnas centrs 36,6, Sabiedrība ar ierobežotu atbildību</t>
  </si>
  <si>
    <t>210020301</t>
  </si>
  <si>
    <t>440200002</t>
  </si>
  <si>
    <t>Grunšteine Gaļina - ārsta prakse zobārstniecībā</t>
  </si>
  <si>
    <t>440200012</t>
  </si>
  <si>
    <t>Latarceva Irēna - ārsta prakse zobārstniecībā</t>
  </si>
  <si>
    <t>440800007</t>
  </si>
  <si>
    <t>Smilgina Olga - ārsta prakse zobārstniecībā</t>
  </si>
  <si>
    <t>600200001</t>
  </si>
  <si>
    <t>600200018</t>
  </si>
  <si>
    <t>SALVE D, Krāslavas pilsētas S. Gorenko individuālais komerciālais uzņēmums</t>
  </si>
  <si>
    <t>601000004</t>
  </si>
  <si>
    <t>Maceviča Ilona - ārsta prakse zobārstniecībā</t>
  </si>
  <si>
    <t>680200006</t>
  </si>
  <si>
    <t>Dembovska Vēsma - ārsta prakse zobārstniecībā</t>
  </si>
  <si>
    <t>680200007</t>
  </si>
  <si>
    <t>Kustrova Olga - ārsta prakse zobārstniecībā</t>
  </si>
  <si>
    <t>680200023</t>
  </si>
  <si>
    <t>Daudiša Vita - ārsta prakse zobārstniecībā</t>
  </si>
  <si>
    <t>681000002</t>
  </si>
  <si>
    <t>681000014</t>
  </si>
  <si>
    <t>DENTAL PLUS, Sabiedrība ar ierobežotu atbildību</t>
  </si>
  <si>
    <t>681800001</t>
  </si>
  <si>
    <t>Zilupes veselības un sociālās aprūpes centrs, Sabiedrība ar ierobežotu atbildību</t>
  </si>
  <si>
    <t>684900003</t>
  </si>
  <si>
    <t>Griščenko Svetlana -ārsta prakse zobārstniecībā</t>
  </si>
  <si>
    <t>760200003</t>
  </si>
  <si>
    <t>760200015</t>
  </si>
  <si>
    <t>Lipska Natālija - ārsta prakse zobārstniecībā</t>
  </si>
  <si>
    <t>760200019</t>
  </si>
  <si>
    <t>Kozuļ-Kaža Anna - ārsta prakse zobārstniecībā</t>
  </si>
  <si>
    <t>761200011</t>
  </si>
  <si>
    <t>Valaine Maija - ārsta prakse zobārstniecībā</t>
  </si>
  <si>
    <t>761200024</t>
  </si>
  <si>
    <t>SOME, Sabiedrība ar ierobežotu atbildību</t>
  </si>
  <si>
    <t>010000178</t>
  </si>
  <si>
    <t>MELLER, Sabiedrība ar ierobežotu atbildību</t>
  </si>
  <si>
    <t>010000319</t>
  </si>
  <si>
    <t>Dental.LV, Sabiedrība ar ierobežotu atbildību</t>
  </si>
  <si>
    <t>010000343</t>
  </si>
  <si>
    <t>Adoria, Sabiedrība ar ierobežotu atbildību</t>
  </si>
  <si>
    <t>010000832</t>
  </si>
  <si>
    <t>SMAIDS, SIA</t>
  </si>
  <si>
    <t>010001043</t>
  </si>
  <si>
    <t xml:space="preserve">SANA LV, Sabiedrība ar ierobežotu atbildību </t>
  </si>
  <si>
    <t>010001054</t>
  </si>
  <si>
    <t>LORADENT, Sabiedrība ar ierobežotu atbildību</t>
  </si>
  <si>
    <t>010001157</t>
  </si>
  <si>
    <t>Dental4u, Sabiedrība ar ierobežotu atbildību</t>
  </si>
  <si>
    <t>010001180</t>
  </si>
  <si>
    <t>Dr. Lūkass zobārstniecības prakse, Sabiedrība ar ierobežotu atbildību</t>
  </si>
  <si>
    <t>010001408</t>
  </si>
  <si>
    <t>Čiekurkalna zobārstniecība, SIA</t>
  </si>
  <si>
    <t>010001411</t>
  </si>
  <si>
    <t>010001535</t>
  </si>
  <si>
    <t>010001714</t>
  </si>
  <si>
    <t>Santadent, SIA</t>
  </si>
  <si>
    <t>010001818</t>
  </si>
  <si>
    <t>Patello Kids, SIA</t>
  </si>
  <si>
    <t>010011803</t>
  </si>
  <si>
    <t>010019111</t>
  </si>
  <si>
    <t>Rīgas Stradiņa universitātes Stomatoloģijas institūts, Sabiedrība ar ierobežotu atbildību</t>
  </si>
  <si>
    <t>010020301</t>
  </si>
  <si>
    <t>010054114</t>
  </si>
  <si>
    <t>010054211</t>
  </si>
  <si>
    <t>010064013</t>
  </si>
  <si>
    <t>ĢIMENES ĀRSTA ANDRA LASMAŅA KLĪNIKA "ALMA", Sabiedrība ar ierobežotu atbildību</t>
  </si>
  <si>
    <t>010064111</t>
  </si>
  <si>
    <t>010064120</t>
  </si>
  <si>
    <t>010064301</t>
  </si>
  <si>
    <t>KLĪNIKA DENTA, Sabiedrība ar ierobežotu atbildību</t>
  </si>
  <si>
    <t>010064502</t>
  </si>
  <si>
    <t>BOLDERĀJAS STOMATOLOĢIJA, Sabiedrība ar ierobežotu atbildību</t>
  </si>
  <si>
    <t>010064514</t>
  </si>
  <si>
    <t>BF-ESSE, SABIEDRĪBA AR IEROBEŽOTU ATBILDĪBU FIRMA</t>
  </si>
  <si>
    <t>010064521</t>
  </si>
  <si>
    <t>LAUVAS ZOBS, Sabiedrība ar ierobežotu atbildību</t>
  </si>
  <si>
    <t>010064522</t>
  </si>
  <si>
    <t>Doktors Millers Medent, Sabiedrība ar ierobežotu atbildību</t>
  </si>
  <si>
    <t>010064545</t>
  </si>
  <si>
    <t>HORTA, Sabiedrība ar ierobežotu atbildību</t>
  </si>
  <si>
    <t>010077210</t>
  </si>
  <si>
    <t>I.PRIEDNIECES ZOBĀRSTNIECĪBAS KLĪNIKA, Sabiedrība ar ierobežotu atbildību</t>
  </si>
  <si>
    <t>010077222</t>
  </si>
  <si>
    <t>Kamforina Jeļena - ārsta prakse zobārstniecībā</t>
  </si>
  <si>
    <t>019164058</t>
  </si>
  <si>
    <t>Meitas un Dēli, Sabiedrība ar ierobežotu atbildību</t>
  </si>
  <si>
    <t>019164502</t>
  </si>
  <si>
    <t>SANADENTS ZA, Sabiedrība ar ierobežotu atbildību</t>
  </si>
  <si>
    <t>019164506</t>
  </si>
  <si>
    <t>019277203</t>
  </si>
  <si>
    <t>JK Dent, SIA</t>
  </si>
  <si>
    <t>019277211</t>
  </si>
  <si>
    <t>L. Mauriņas ārsta prakse, IK</t>
  </si>
  <si>
    <t>019364501</t>
  </si>
  <si>
    <t>Hermess, SIA</t>
  </si>
  <si>
    <t>019464501</t>
  </si>
  <si>
    <t>DIAS GRUPA, Sabiedrība ar ierobežotu atbildību</t>
  </si>
  <si>
    <t>019464507</t>
  </si>
  <si>
    <t>MENTA, Sabiedrība ar ierobežotu atbildību</t>
  </si>
  <si>
    <t>019564503</t>
  </si>
  <si>
    <t>Āgenskalna zobārstniecības centrs,  Sabiedrība ar ierobežotu atbildību</t>
  </si>
  <si>
    <t>019677203</t>
  </si>
  <si>
    <t>Sondore Lauma - ārsta prakse zobārstniecībā</t>
  </si>
  <si>
    <t>130000014</t>
  </si>
  <si>
    <t>PERLADENTS, Sabiedrība ar ierobežotu atbildību</t>
  </si>
  <si>
    <t>130000045</t>
  </si>
  <si>
    <t>Modus Invest, SIA</t>
  </si>
  <si>
    <t>130024102</t>
  </si>
  <si>
    <t>130064002</t>
  </si>
  <si>
    <t>AMALS, Sabiedrība ar ierobežotu atbildību ražošanas komercfirma</t>
  </si>
  <si>
    <t>130064502</t>
  </si>
  <si>
    <t>DENTA SERVISS, Sabiedrība ar ierobežotu atbildību</t>
  </si>
  <si>
    <t>740200096</t>
  </si>
  <si>
    <t>Andas Gutovskas privātprakse, SIA</t>
  </si>
  <si>
    <t>800600008</t>
  </si>
  <si>
    <t>Lāces Ineses ārsta prakse zobārstniecībā, SIA</t>
  </si>
  <si>
    <t>800600020</t>
  </si>
  <si>
    <t>Dr.Martas zobārstniecība, SIA</t>
  </si>
  <si>
    <t>800800006</t>
  </si>
  <si>
    <t>Ilzes Kāknēnas zobārstniecības prakse, Sabiedrība ar ierobežotu atbildību</t>
  </si>
  <si>
    <t>800800013</t>
  </si>
  <si>
    <t>Ābula Ilze - ārsta prakse zobārstniecībā</t>
  </si>
  <si>
    <t>801000009</t>
  </si>
  <si>
    <t>REAGĒNS LTD, Sabiedrība ar ierobežotu atbildību</t>
  </si>
  <si>
    <t>801000013</t>
  </si>
  <si>
    <t>801200002</t>
  </si>
  <si>
    <t>STOMATOLOGS, Sabiedrība ar ierobežotu atbildību</t>
  </si>
  <si>
    <t>801400003</t>
  </si>
  <si>
    <t>SAULKRASTU ZOBĀRSTNIECĪBA, Sabiedrība ar ierobežotu atbildību</t>
  </si>
  <si>
    <t>801600054</t>
  </si>
  <si>
    <t>TROPI, Sabiedrība ar ierobežotu atbildību</t>
  </si>
  <si>
    <t>801600085</t>
  </si>
  <si>
    <t>True Smile, SIA</t>
  </si>
  <si>
    <t>801800014</t>
  </si>
  <si>
    <t>Dr. Oltes zobārstniecība, SIA</t>
  </si>
  <si>
    <t>805200007</t>
  </si>
  <si>
    <t>Liepiņi, Sabiedrība ar ierobežotu atbildību</t>
  </si>
  <si>
    <t>806077202</t>
  </si>
  <si>
    <t>Veinberga Zigrīda -ārsta prakse zobārstniecībā</t>
  </si>
  <si>
    <t>806900003</t>
  </si>
  <si>
    <t>Džīva, Sabiedrība ar ierobežotu atbildību</t>
  </si>
  <si>
    <t>807477201</t>
  </si>
  <si>
    <t>Bicāne Ilma -ārsta prakse zobārstniecībā</t>
  </si>
  <si>
    <t>807600014</t>
  </si>
  <si>
    <t>"PP", Medicīnas centrs, Sabiedrība ar ierobežotu atbildību</t>
  </si>
  <si>
    <t>807600024</t>
  </si>
  <si>
    <t>Liepiņa Andra - ārsta prakse zobārstniecībā</t>
  </si>
  <si>
    <t>807635202</t>
  </si>
  <si>
    <t>808477201</t>
  </si>
  <si>
    <t>Pērkone Astrīda - ārsta prakse zobārstniecībā</t>
  </si>
  <si>
    <t>809600010</t>
  </si>
  <si>
    <t>GATANNA, Sabiedrība ar ierobežotu atbildību</t>
  </si>
  <si>
    <t>010001581</t>
  </si>
  <si>
    <t>Medline, Sabiedrība ar ierobežotu atbildību</t>
  </si>
  <si>
    <t>250000030</t>
  </si>
  <si>
    <t>Jenča Maija - ārsta prakse zobārstniecībā</t>
  </si>
  <si>
    <t>250000040</t>
  </si>
  <si>
    <t>Rame Antra - ārsta prakse zobārstniecībā</t>
  </si>
  <si>
    <t>250000041</t>
  </si>
  <si>
    <t>SANDRAS VIĻUMSONES PRIVĀTPRAKSE, SIA</t>
  </si>
  <si>
    <t>250000042</t>
  </si>
  <si>
    <t>Vilčinska Viola - ārsta prakse zobārstniecībā</t>
  </si>
  <si>
    <t>250000045</t>
  </si>
  <si>
    <t>V.SNIEGAS ZOBĀRSTA KABINETS, Individuālais komersants</t>
  </si>
  <si>
    <t>250000046</t>
  </si>
  <si>
    <t>Simtiņa Anita - ārsta prakse zobārstniecībā</t>
  </si>
  <si>
    <t>250000169</t>
  </si>
  <si>
    <t>Dentalfix, Sabiedrība ar ierobežotu atbildību</t>
  </si>
  <si>
    <t>360800006</t>
  </si>
  <si>
    <t>BC zobārstniecība, Sabiedrība ar ierobežotu atbildību</t>
  </si>
  <si>
    <t>380200011</t>
  </si>
  <si>
    <t>Bičko Sergejs -  ārsta prakse zobārstniecībā</t>
  </si>
  <si>
    <t>380200022</t>
  </si>
  <si>
    <t>Avramenko Tatiana - ārsta prakse zobārstniecībā</t>
  </si>
  <si>
    <t>380200037</t>
  </si>
  <si>
    <t>Puka Svetlana - ārsta prakse zobārstniecībā</t>
  </si>
  <si>
    <t>381600004</t>
  </si>
  <si>
    <t>Buzijana Valda - ārsta prakse zobārstniecībā</t>
  </si>
  <si>
    <t>381600005</t>
  </si>
  <si>
    <t>Buzijans Veniamins - ārsta prakse zobārstniecībā</t>
  </si>
  <si>
    <t>381600009</t>
  </si>
  <si>
    <t>Milakne Vija - ārsta prakse zobārstniecībā</t>
  </si>
  <si>
    <t>387500004</t>
  </si>
  <si>
    <t>Rugāju novada zobārstniecības kabinets, Rugāju novada dome</t>
  </si>
  <si>
    <t>420200030</t>
  </si>
  <si>
    <t>LIVITA, SIA</t>
  </si>
  <si>
    <t>420200053</t>
  </si>
  <si>
    <t>ĢIMENES ZOBĀRSTNIECĪBA, SIA</t>
  </si>
  <si>
    <t>420200056</t>
  </si>
  <si>
    <t>Dens, SIA</t>
  </si>
  <si>
    <t>420200059</t>
  </si>
  <si>
    <t>INGADENT, SIA</t>
  </si>
  <si>
    <t>420200068</t>
  </si>
  <si>
    <t>CIMDIŅAS ZOBĀRSTNIECĪBA, SIA</t>
  </si>
  <si>
    <t>420200080</t>
  </si>
  <si>
    <t>AnDa zobārstniecība, Sabiedrība ar ierobežotu atbildību</t>
  </si>
  <si>
    <t>421200007</t>
  </si>
  <si>
    <t>BLICAVAS, Cēsu rajona Stalbes pagasta zemnieku saimniecība</t>
  </si>
  <si>
    <t>424700004</t>
  </si>
  <si>
    <t>Ineses Jēkabsones ārsta prakse zobārstniecībā, IK</t>
  </si>
  <si>
    <t>425700003</t>
  </si>
  <si>
    <t>Jaunpiebalgas pašvaldības ambulance, SIA</t>
  </si>
  <si>
    <t>429300002</t>
  </si>
  <si>
    <t>ATIS, Dz.Ozoliņas individuālais uzņēmums</t>
  </si>
  <si>
    <t>429300010</t>
  </si>
  <si>
    <t>Rumas zobārstniecība, SIA</t>
  </si>
  <si>
    <t>500200006</t>
  </si>
  <si>
    <t>Veigule Mārīte - ārsta prakse zobārstniecībā</t>
  </si>
  <si>
    <t>500200010</t>
  </si>
  <si>
    <t>Ziemele Ingūna - ārsta prakse zobārstniecībā</t>
  </si>
  <si>
    <t>500200012</t>
  </si>
  <si>
    <t>Botva Ingrīda - ārsta prakse zobārstniecībā</t>
  </si>
  <si>
    <t>500200020</t>
  </si>
  <si>
    <t>Dūrīte Dace - ārsta prakse zobārstniecībā</t>
  </si>
  <si>
    <t>500200032</t>
  </si>
  <si>
    <t>Medniece Viola - ārsta prakse zobārstniecībā</t>
  </si>
  <si>
    <t>500200063</t>
  </si>
  <si>
    <t>Gulbenes Zobārstniecība, SIA</t>
  </si>
  <si>
    <t>660200027</t>
  </si>
  <si>
    <t>660200040</t>
  </si>
  <si>
    <t>661400001</t>
  </si>
  <si>
    <t>Valaine Daina - zobu higiēnista prakse</t>
  </si>
  <si>
    <t>661400003</t>
  </si>
  <si>
    <t>ZOBĀRSTNIECĪBA, Limbažu rajona Gunas Kreišas individuālais uzņēmums</t>
  </si>
  <si>
    <t>661400007</t>
  </si>
  <si>
    <t>Šmite Inguna - ārsta prakse zobārstniecībā</t>
  </si>
  <si>
    <t>700200007</t>
  </si>
  <si>
    <t>Ikauniece Aija - ārsta prakse zobārstniecībā</t>
  </si>
  <si>
    <t>700200034</t>
  </si>
  <si>
    <t>Kozlovska Marina - ārsta prakse zobārstniecībā</t>
  </si>
  <si>
    <t>700200067</t>
  </si>
  <si>
    <t>MADONAS NOVADA PAŠVALDĪBAS SOCIĀLAIS DIENESTS, Madonas novada pašvaldība</t>
  </si>
  <si>
    <t>700800012</t>
  </si>
  <si>
    <t>AL Denta, Sabiedrība ar ierobežotu atbildību</t>
  </si>
  <si>
    <t>701400004</t>
  </si>
  <si>
    <t>Ābola Sarmīte - ārsta prakse zobārstniecībā</t>
  </si>
  <si>
    <t>940200007</t>
  </si>
  <si>
    <t>G.Ikšeles individuālais uzņēmums</t>
  </si>
  <si>
    <t>940200018</t>
  </si>
  <si>
    <t>Dienavas individuālais zobārstniecības uzņēmums</t>
  </si>
  <si>
    <t>940200019</t>
  </si>
  <si>
    <t>Simanoviča Gaļina - ārsta prakse zobārstniecībā</t>
  </si>
  <si>
    <t>941600013</t>
  </si>
  <si>
    <t>Caune Sarmīte - ārsta prakse zobārstniecībā</t>
  </si>
  <si>
    <t>941600023</t>
  </si>
  <si>
    <t>Agnese 1, Sabiedrība ar ierobežotu atbildību</t>
  </si>
  <si>
    <t>961000003</t>
  </si>
  <si>
    <t>961600005</t>
  </si>
  <si>
    <t>VINETAS ZVIEDRES ZOBĀRSTNIECĪBA, Sabiedrība ar ierobežotu atbildību</t>
  </si>
  <si>
    <t>090000016</t>
  </si>
  <si>
    <t>Šlegelmilhas un Trepšas zobārstu prakse, SIA</t>
  </si>
  <si>
    <t>090000057</t>
  </si>
  <si>
    <t>DKD KLĪNIKA, SIA</t>
  </si>
  <si>
    <t>090000079</t>
  </si>
  <si>
    <t>Bergmane Irina - ārsta prakse zobārstniecībā</t>
  </si>
  <si>
    <t>090000093</t>
  </si>
  <si>
    <t>Agneses zobārstniecība, SIA</t>
  </si>
  <si>
    <t>090000113</t>
  </si>
  <si>
    <t>Gorlovich Margarita - ārsta prakse zobārstniecībā</t>
  </si>
  <si>
    <t>090020301</t>
  </si>
  <si>
    <t>090024001</t>
  </si>
  <si>
    <t>090024101</t>
  </si>
  <si>
    <t>090065208</t>
  </si>
  <si>
    <t>Ārstu prakse Anna, Sabiedrība ar ierobežotu atbildību</t>
  </si>
  <si>
    <t>090077202</t>
  </si>
  <si>
    <t>ZINTAS STRODES ĀRSTA PRAKSE, SIA</t>
  </si>
  <si>
    <t>090077206</t>
  </si>
  <si>
    <t>Upītes zobārstniecība, Sabiedrība ar ierobežotu atbildību</t>
  </si>
  <si>
    <t>110000003</t>
  </si>
  <si>
    <t>Kurakina Ludmila - ārsta prakse zobārstniecībā</t>
  </si>
  <si>
    <t>110000023</t>
  </si>
  <si>
    <t>Sola Laima - ārsta prakse zobārstniecībā</t>
  </si>
  <si>
    <t>110000048</t>
  </si>
  <si>
    <t>320200002</t>
  </si>
  <si>
    <t>DOO,  SIA</t>
  </si>
  <si>
    <t>320200009</t>
  </si>
  <si>
    <t>Spulle Dace -ārsta prakse zobārstniecībā</t>
  </si>
  <si>
    <t>320200023</t>
  </si>
  <si>
    <t>Andžāne Inga - ārsta prakse zobārstniecībā</t>
  </si>
  <si>
    <t>320200037</t>
  </si>
  <si>
    <t>K.Vizules zobārstniecības prakse, IK</t>
  </si>
  <si>
    <t>321400001</t>
  </si>
  <si>
    <t>Veisa Olga - ārsta prakse zobārstniecībā</t>
  </si>
  <si>
    <t>326100005</t>
  </si>
  <si>
    <t>Veigure Daiga - ārsta prakse zobārstniecībā</t>
  </si>
  <si>
    <t>326100006</t>
  </si>
  <si>
    <t>Doktore Inguna - ārsta prakse zobārstniecībā</t>
  </si>
  <si>
    <t>328200003</t>
  </si>
  <si>
    <t>Skrīveru zobārstniecība, SIA</t>
  </si>
  <si>
    <t>328277201</t>
  </si>
  <si>
    <t>Setkovska Iveta - ārsta prakse zobārstniecībā</t>
  </si>
  <si>
    <t>400200025</t>
  </si>
  <si>
    <t>Zemgales mutes veselības centrs, SIA</t>
  </si>
  <si>
    <t>400200032</t>
  </si>
  <si>
    <t>Fārneste Anita - ārsta prakse zobārstniecībā</t>
  </si>
  <si>
    <t>400200052</t>
  </si>
  <si>
    <t>EvaMar, sabiedrība ar ierobežotu atbildību</t>
  </si>
  <si>
    <t>406464501</t>
  </si>
  <si>
    <t>IECAVAS ZOBĀRSTNIECĪBA, Sabiedrība ar ierobežotu atbildību</t>
  </si>
  <si>
    <t>406477201</t>
  </si>
  <si>
    <t>Brants Egils - ārsta prakse zobārstniecībā</t>
  </si>
  <si>
    <t>409500011</t>
  </si>
  <si>
    <t>Beināre Anda - ārsta prakse zobārstniecībā</t>
  </si>
  <si>
    <t>460200002</t>
  </si>
  <si>
    <t>Satevi, Sabiedrība ar ierobežotu atbildību</t>
  </si>
  <si>
    <t>460200019</t>
  </si>
  <si>
    <t>Zobārste Gita Lāma, IK</t>
  </si>
  <si>
    <t>460200040</t>
  </si>
  <si>
    <t>Štosa Dina - ārsta prakse zobārstniecībā</t>
  </si>
  <si>
    <t>460800005</t>
  </si>
  <si>
    <t>SINADENTS, Sabiedrība ar ierobežotu atbildību</t>
  </si>
  <si>
    <t>468900002</t>
  </si>
  <si>
    <t>Artemjeva Larisa - ārsta prakse zobārstniecībā</t>
  </si>
  <si>
    <t>540200004</t>
  </si>
  <si>
    <t>Salkazanova Inga - ārsta prakse zobārstniecībā</t>
  </si>
  <si>
    <t>540200007</t>
  </si>
  <si>
    <t>LAUBI UN CO, SIA</t>
  </si>
  <si>
    <t>540200010</t>
  </si>
  <si>
    <t>Ūdre Iveta - ārsta prakse zobārstniecībā</t>
  </si>
  <si>
    <t>561800004</t>
  </si>
  <si>
    <t>Baldunčika Sandra - ārsta prakse zobārstniecībā</t>
  </si>
  <si>
    <t>740200001</t>
  </si>
  <si>
    <t>Orions zobārstniecība, SIA</t>
  </si>
  <si>
    <t>740200008</t>
  </si>
  <si>
    <t>740200015</t>
  </si>
  <si>
    <t>ANARALS, Sabiedrība ar ierobežotu atbildību</t>
  </si>
  <si>
    <t>740200016</t>
  </si>
  <si>
    <t>ŠMITU ZOBĀRSTNIECĪBA, Sabiedrība ar ierobežotu atbildību</t>
  </si>
  <si>
    <t>740200059</t>
  </si>
  <si>
    <t>CEPĻUKALNS, Vestienas pagasta I.Vīksnes zemnieku saimniecība</t>
  </si>
  <si>
    <t>740600007</t>
  </si>
  <si>
    <t>Radiks, SIA</t>
  </si>
  <si>
    <t>740600009</t>
  </si>
  <si>
    <t>Belladent, Sabiedrība ar ierobežotu atbildību</t>
  </si>
  <si>
    <t>741000006</t>
  </si>
  <si>
    <t>Tingbranda Rianda - ārsta prakse zobārstniecībā</t>
  </si>
  <si>
    <t>741400017</t>
  </si>
  <si>
    <t>Zobārstu prakse Lielvārde, SIA</t>
  </si>
  <si>
    <t>741400025</t>
  </si>
  <si>
    <t>DACES LOČMELES ZOBĀRSTNIECĪBAS PRIVĀTPRAKSE, Sabiedrība ar ierobežotu atbildību</t>
  </si>
  <si>
    <t>Rutkovska Diana - ģimenes ārsta prakse</t>
  </si>
  <si>
    <t>Ribakova Tatjana - ģimenes ārsta prakse</t>
  </si>
  <si>
    <t>Stabulnieks Uldis - ģimenes ārsta prakse</t>
  </si>
  <si>
    <t>Šmite Ieva - ģimenes ārsta prakse</t>
  </si>
  <si>
    <t>Anaņjeva Aleksandra - ģimenes ārsta prakse</t>
  </si>
  <si>
    <t>Liepājas ģimenes veselības centrs, SIA</t>
  </si>
  <si>
    <t>Ševčuka Olita - ģimenes ārsta prakse</t>
  </si>
  <si>
    <t>Sorokina Tatjana - ģimenes ārsta un arodveselības un arodslimību ārsta prakse</t>
  </si>
  <si>
    <t>RASO prakse, Sabiedrība ar ierobežotu atbildību</t>
  </si>
  <si>
    <t>Brauna Anita - ģimenes ārsta un arodveselības un arodslimību ārsta prakse</t>
  </si>
  <si>
    <t>Juzupa Ludmila - ģimenes ārsta prakse</t>
  </si>
  <si>
    <t>Francisti Vera - ģimenes ārsta prakse</t>
  </si>
  <si>
    <t>V.Ceikas ārsta prakse, SIA</t>
  </si>
  <si>
    <t>Jefremova Gunta - ģimenes ārsta prakse</t>
  </si>
  <si>
    <t>Butramjevs Dmitrijs - ģimenes ārsta prakse</t>
  </si>
  <si>
    <t>Guste Maruta - ģimenes ārsta prakse</t>
  </si>
  <si>
    <t>Lipska Rudīte - ģimenes ārsta prakse</t>
  </si>
  <si>
    <t>Ruņģe Mārīte - ģimenes ārsta prakse</t>
  </si>
  <si>
    <t>Cābele Dace - ģimenes ārsta prakse</t>
  </si>
  <si>
    <t>Zeltiņa Līga - ģimenes ārsta un arodveselības un arodslimību ārsta prakse</t>
  </si>
  <si>
    <t>Pūce Daira - ģimenes ārsta prakse</t>
  </si>
  <si>
    <t>Ašmane Solveiga - ģimenes ārsta un arodveselības un arodslimību ārsta prakse</t>
  </si>
  <si>
    <t>I.Stoma ārsta prakse, SIA</t>
  </si>
  <si>
    <t>MANS DOKTORĀTS, SIA</t>
  </si>
  <si>
    <t>Komarovs Aleksandrs - ģimenes ārsta prakse</t>
  </si>
  <si>
    <t>Komarova Alevtina - ģimenes ārsta prakse</t>
  </si>
  <si>
    <t>Berežnaja Tatjana - ģimenes ārsta prakse</t>
  </si>
  <si>
    <t>Basenko Ludmila - ģimenes ārsta prakse</t>
  </si>
  <si>
    <t>Jakovļeva Alla - ģimenes ārsta prakse</t>
  </si>
  <si>
    <t>Jēkule Linda - ģimenes ārsta prakse</t>
  </si>
  <si>
    <t>Popova Alla - ģimenes ārsta, internista, imunologa un arodveselības un arodslimību ārsta prakse</t>
  </si>
  <si>
    <t>Petrovs Pēteris - ģimenes ārsta prakse</t>
  </si>
  <si>
    <t>Ivanova Alla - ģimenes ārsta prakse</t>
  </si>
  <si>
    <t>Kuklis Gundars - ģimenes ārsta un pediatra prakse</t>
  </si>
  <si>
    <t>Grospiņš Andis - ģimenes ārsta un arodveselības un arodslimību ārsta prakse</t>
  </si>
  <si>
    <t>Kukle Solvita - ģimenes ārsta prakse</t>
  </si>
  <si>
    <t>Čipiga Rozālija - ģimenes ārsta prakse</t>
  </si>
  <si>
    <t>Princis Pauls - ģimenes ārsta prakse</t>
  </si>
  <si>
    <t>Dreimane Maruta - ģimenes ārsta un pediatra prakse</t>
  </si>
  <si>
    <t>Pūpols Aigars - ģimenes ārsta prakse</t>
  </si>
  <si>
    <t>Klauga Jolanta - ģimenes ārsta prakse</t>
  </si>
  <si>
    <t>Pūpola Linda - ģimenes ārsta un pediatra prakse</t>
  </si>
  <si>
    <t>Skābarde Andra - ģimenes ārsta un pediatra prakse</t>
  </si>
  <si>
    <t>L.LAGZDIŅAS ĀRSTA PRAKSE, SIA</t>
  </si>
  <si>
    <t>Zauere Zanda - ģimenes ārsta prakse</t>
  </si>
  <si>
    <t>Upenieks Ēvalds - ģimenes ārsta prakse</t>
  </si>
  <si>
    <t>I. ANDERSONES ĀRSTA PRAKSE, SIA</t>
  </si>
  <si>
    <t>Laimas Jansones ārsta prakse, SIA</t>
  </si>
  <si>
    <t>Rone Zaiga - ģimenes ārsta prakse</t>
  </si>
  <si>
    <t>Ostašova Māra - ģimenes ārsta prakse</t>
  </si>
  <si>
    <t>Āboliņš Mārtiņš - ģimenes ārsta un internista prakse</t>
  </si>
  <si>
    <t>Dr.Rutas Vinteres prakse, SIA</t>
  </si>
  <si>
    <t>Zdanovska Gundega - ģimenes ārsta prakse</t>
  </si>
  <si>
    <t>Būmeistere Lija - ģimenes ārsta prakse</t>
  </si>
  <si>
    <t>Avots Elmārs - ģimenes ārsta prakse</t>
  </si>
  <si>
    <t>Pūpola Ieva - ģimenes ārsta prakse</t>
  </si>
  <si>
    <t>DAKTERIS IMANTS, SIA</t>
  </si>
  <si>
    <t>Krūzes Vilmas ģimenes ārsta prakse, IK</t>
  </si>
  <si>
    <t>Niedola Ieva - ģimenes ārsta prakse</t>
  </si>
  <si>
    <t>Vidaja Ilga - ģimenes ārsta prakse</t>
  </si>
  <si>
    <t>Poprocka Lelda - ģimenes ārsta prakse</t>
  </si>
  <si>
    <t>Kalna Astrīda - ģimenes ārsta prakse</t>
  </si>
  <si>
    <t>Kraģis Juris - ģimenes ārsta prakse</t>
  </si>
  <si>
    <t>Kalniņa Agrita - ģimenes ārsta prakse</t>
  </si>
  <si>
    <t>Birzniece Daiga - ģimenes ārsta un arodveselības un arodslimību ārsta prakse</t>
  </si>
  <si>
    <t>Peremeža Iveta - ģimenes ārsta un pediatra prakse</t>
  </si>
  <si>
    <t>Stepanova Vija - ģimenes ārsta un arodveselības un arodslimību ārsta prakse</t>
  </si>
  <si>
    <t>Blumberga Ilona - ģimenes ārsta un arodveselības un arodslimību ārsta prakse</t>
  </si>
  <si>
    <t>Pūpola Daiga - ģimenes ārsta prakse</t>
  </si>
  <si>
    <t>Šenbrūna Sarmīte - ģimenes ārsta prakse</t>
  </si>
  <si>
    <t>Ozola Māra - ģimenes ārsta prakse</t>
  </si>
  <si>
    <t>Veinberga Liesma - ģimenes ārsta prakse</t>
  </si>
  <si>
    <t>Grikmane Ligita - ģimenes ārsta prakse</t>
  </si>
  <si>
    <t>Kotova Inga - ģimenes ārsta prakse</t>
  </si>
  <si>
    <t>Tereško Dzintra - ģimenes ārsta prakse</t>
  </si>
  <si>
    <t>Rožuleja Aina - ģimenes ārsta un pediatra prakse</t>
  </si>
  <si>
    <t>Rolava Videga - ģimenes ārsta, internista un onkologa ķīmijterapeita prakse</t>
  </si>
  <si>
    <t>Grigale Ilga - ģimenes ārsta prakse</t>
  </si>
  <si>
    <t>Dubra Malda - ģimenes ārsta prakse</t>
  </si>
  <si>
    <t>Ūdra Ineta - ģimenes ārsta prakse</t>
  </si>
  <si>
    <t>DRUVAS DOKTORĀTS, SIA</t>
  </si>
  <si>
    <t>Bīlāne Līga - ģimenes ārsta prakse</t>
  </si>
  <si>
    <t>Jāņa Sergejenko ģimenes ārsta prakse, SIA</t>
  </si>
  <si>
    <t>Blese Ingrīda - ģimenes ārsta prakse</t>
  </si>
  <si>
    <t>Blese Pēteris - ģimenes ārsta prakse</t>
  </si>
  <si>
    <t>Zariņa Ļuda - ģimenes ārsta un arodveselības un arodslimību ārsta prakse</t>
  </si>
  <si>
    <t>Baltā Sarmīte - ģimenes ārsta un arodveselības un arodslimību ārsta prakse</t>
  </si>
  <si>
    <t>LAURAS RĒRIHAS PRAKSE, Sabiedrība ar ierobežotu atbildību</t>
  </si>
  <si>
    <t>Smelte Kristīne - ģimenes ārsta prakse</t>
  </si>
  <si>
    <t>Vija Sniedziņa, IK</t>
  </si>
  <si>
    <t>Gerharde Baiba - ģimenes ārsta prakse</t>
  </si>
  <si>
    <t>N. Strautmaņa ārsta prakse, SIA</t>
  </si>
  <si>
    <t>Inetas Baumanes veselības centrs "Maristella" , SIA</t>
  </si>
  <si>
    <t>Aijas Briedes ārsta prakse, SIA</t>
  </si>
  <si>
    <t>Vēmane Monika - ģimenes ārsta un pediatra prakse</t>
  </si>
  <si>
    <t>AFP, Sabiedrība ar ierobežotu atbildību</t>
  </si>
  <si>
    <t>SANUS GS, Sabiedrība ar ierobežotu atbildību</t>
  </si>
  <si>
    <t>Lormane Annemarija -ģimenes ārsta prakse</t>
  </si>
  <si>
    <t>Zibina Benita - ģimenes ārsta prakse</t>
  </si>
  <si>
    <t>Berga Ruta -ģimenes ārsta prakse</t>
  </si>
  <si>
    <t>M. Džeriņas ārsta prakse, IK</t>
  </si>
  <si>
    <t>R.E.L.M., IK</t>
  </si>
  <si>
    <t>Cinkus Vēsma -ģimenes ārsta prakse</t>
  </si>
  <si>
    <t>Maijas Petrovas ārsta prakse, Sabiedrība ar ierobežotu atbildību</t>
  </si>
  <si>
    <t>S.Liepiņas ĢĀP, Sabiedrība ar ierobežotu atbildību</t>
  </si>
  <si>
    <t>Petrova Inese - ģimenes ārsta un arodveselības un arodslimību ārsta prakse</t>
  </si>
  <si>
    <t>Aizstrauta Tamāra - ģimenes ārsta un arodveselības un arodslimību ārsta prakse</t>
  </si>
  <si>
    <t>Neiberga Baiba - ģimenes ārsta prakse</t>
  </si>
  <si>
    <t>Zaļmeža Santa - ģimenes ārsta prakse</t>
  </si>
  <si>
    <t>Pūces ģimenes ārsta prakse, SIA</t>
  </si>
  <si>
    <t>Jurēvica Skaidrīte - ģimenes ārsta prakse</t>
  </si>
  <si>
    <t>Piebalga Anna - ģimenes ārsta un arodveselības un arodslimību ārsta prakse</t>
  </si>
  <si>
    <t>Grīnvalde Ērika - ģimenes ārsta prakse</t>
  </si>
  <si>
    <t>Ulmane Olita - ģimenes ārsta prakse</t>
  </si>
  <si>
    <t>Smārdes doktorāts, Sabiedrība ar ierobežotu atbildību</t>
  </si>
  <si>
    <t>Jānis Raibarts - ārsta prakse un konsultācijas, SIA</t>
  </si>
  <si>
    <t>Griķe Baiba - ģimenes ārsta prakse</t>
  </si>
  <si>
    <t>Kitte Rudīte - ģimenes ārsta un arodveselības un arodslimību ārsta prakse</t>
  </si>
  <si>
    <t>Cērpa Ilva - ģimenes ārsta un arodveselības un arodslimību ārsta prakse</t>
  </si>
  <si>
    <t>Požarskis Anatolijs - ģimenes ārsta, seksologa, seksopatologa un psihoterapeita prakse</t>
  </si>
  <si>
    <t>ĻUBOVAS BARANOVSKAS ĢIMENES ĀRSTA PRAKSE, SIA</t>
  </si>
  <si>
    <t>Jemeļjanova Ludmila - ģimenes ārsta prakse</t>
  </si>
  <si>
    <t>Šuhtujeva Irina - ģimenes ārsta prakse</t>
  </si>
  <si>
    <t>Valeo K, SIA</t>
  </si>
  <si>
    <t>Matvejeva Irina - ģimenes ārsta prakse</t>
  </si>
  <si>
    <t>N.Janpaule-ģimenes ārsta prakse, Sabiedrība ar ierobežotu atbildību</t>
  </si>
  <si>
    <t>Trubena Vita - ģimenes ārsta un pediatra prakse</t>
  </si>
  <si>
    <t>Sidorenko Inna - ģimenes ārsta prakse</t>
  </si>
  <si>
    <t>Marhele Lidija - ģimenes ārsta un arodveselības un arodslimību ārsta prakse</t>
  </si>
  <si>
    <t>Ungare Anna - ģimenes ārsta prakse</t>
  </si>
  <si>
    <t>Elksniņa Bronislava - ģimenes ārsta prakse</t>
  </si>
  <si>
    <t>Grjazniha Ludmila - ģimenes ārsta prakse</t>
  </si>
  <si>
    <t>Rožnova Ludmila - ģimenes ārsta prakse</t>
  </si>
  <si>
    <t>Pavloviča Anna - ģimenes ārsta prakse</t>
  </si>
  <si>
    <t>Kramiča Tatjana - ģimenes ārsta prakse</t>
  </si>
  <si>
    <t>Požarska Jeļena - ģimenes ārsta prakse</t>
  </si>
  <si>
    <t>Zamjatina Inna - ģimenes ārsta prakse</t>
  </si>
  <si>
    <t>Grišāne Ingrīda - ģimenes ārsta prakse</t>
  </si>
  <si>
    <t>Jerofejeva Jeļena - ģimenes ārsta prakse</t>
  </si>
  <si>
    <t>Minčenko Valerians- ģimenes ārsta prakse</t>
  </si>
  <si>
    <t>Biserova Gaļina - ģimenes ārsta prakse</t>
  </si>
  <si>
    <t>Sedova Gaļina - ģimenes ārsta prakse</t>
  </si>
  <si>
    <t>Tolmačova Svetlana - ģimenes ārsta prakse</t>
  </si>
  <si>
    <t>Amosova Ludmila - ģimenes ārsta prakse</t>
  </si>
  <si>
    <t>Hanturova Valentīna - ģimenes ārsta prakse</t>
  </si>
  <si>
    <t>Guļtjajeva Svetlana - ģimenes ārsta prakse</t>
  </si>
  <si>
    <t>Dunavecka Olga - ģimenes ārsta prakse</t>
  </si>
  <si>
    <t>Babule Alīna - ģimenes ārsta prakse</t>
  </si>
  <si>
    <t>Kameņeckis Miroslavs - ģimenes ārsta prakse</t>
  </si>
  <si>
    <t>Sardiko Alima - ģimenes ārsta prakse</t>
  </si>
  <si>
    <t>Mihailova Svetlana - ģimenes ārsta un pediatra prakse</t>
  </si>
  <si>
    <t>Jačmeņova Tatjana - ģimenes ārsta un pediatra prakse</t>
  </si>
  <si>
    <t>Zile Elena - ģimenes ārsta prakse</t>
  </si>
  <si>
    <t>Petroviča Larisa - ģimenes ārsta un pediatra prakse</t>
  </si>
  <si>
    <t>Visockis Jānis - ģimenes ārsta prakse</t>
  </si>
  <si>
    <t>Olgas Ratnikovas Ģimenes ārsta prakse, SIA</t>
  </si>
  <si>
    <t>Simonova Irina - ģimenes ārsta prakse</t>
  </si>
  <si>
    <t>Zariņa Ināra - ģimenes ārsta prakse</t>
  </si>
  <si>
    <t>Irēnas Čirko ģimenes ārsta prakse, Sabiedrība ar ierobežotu atbildību</t>
  </si>
  <si>
    <t>Mačuļska Natālija - ģimenes ārsta prakse</t>
  </si>
  <si>
    <t>Putra Marija - ģimenes ārsta prakse</t>
  </si>
  <si>
    <t>Fjodorova Inga - ģimenes ārsta prakse</t>
  </si>
  <si>
    <t>Ivanova Iraida - ģimenes ārsta prakse</t>
  </si>
  <si>
    <t>Zjablikova Elen - ģimenes ārsta un arodveselības un arodslimību ārsta prakse</t>
  </si>
  <si>
    <t>Orlova Nelija - ģimenes ārsta prakse</t>
  </si>
  <si>
    <t>Zīmele Emīlija - ģimenes ārsta prakse</t>
  </si>
  <si>
    <t>Kudeiko Inese - ģimenes ārsta prakse</t>
  </si>
  <si>
    <t>Čivkule Iveta - ģimenes ārsta prakse</t>
  </si>
  <si>
    <t>Strode Sandra - ģimenes ārsta prakse</t>
  </si>
  <si>
    <t>Malnače Iveta - ģimenes ārsta prakse</t>
  </si>
  <si>
    <t>Martinova Ligita- ģimenes ārsta prakse</t>
  </si>
  <si>
    <t>Meņģiša Lija - ģimenes ārsta prakse</t>
  </si>
  <si>
    <t>Prokofjeva Antoņina - ģimenes ārsta un arodveselības un arodslimību ārsta prakse</t>
  </si>
  <si>
    <t>Sidorovs Viktors - ģimenes ārsta prakse</t>
  </si>
  <si>
    <t>Sidorova Nataša - ģimenes ārsta un arodveselības un arodslimību ārsta prakse</t>
  </si>
  <si>
    <t>Pogumirskis Jāzeps - ģimenes ārsta un neirologa prakse</t>
  </si>
  <si>
    <t>Ogorelova Jeļena - ģimenes ārsta prakse</t>
  </si>
  <si>
    <t>Rutka Zinaīda - ģimenes ārsta prakse</t>
  </si>
  <si>
    <t>Sipoviča Olga - ģimenes ārsta prakse</t>
  </si>
  <si>
    <t>Antonovs Sergejs - ģimenes ārsta prakse</t>
  </si>
  <si>
    <t>Leonardova Ļubova - ģimenes ārsta prakse</t>
  </si>
  <si>
    <t>Aglonas doktorāts-S, SIA</t>
  </si>
  <si>
    <t>Krimans Vadims - ģimenes ārsta prakse</t>
  </si>
  <si>
    <t>Spīķe Ingrīda - ģimenes ārsta prakse</t>
  </si>
  <si>
    <t>Menis Dāvids - ģimenes ārsta prakse</t>
  </si>
  <si>
    <t>Mikaskina Ingrīda - ģimenes ārsta prakse</t>
  </si>
  <si>
    <t>Vorkale Anita - ģimenes ārsta un arodveselības un arodslimību ārsta prakse</t>
  </si>
  <si>
    <t>Petrāns Jānis - ģimenes ārsta prakse</t>
  </si>
  <si>
    <t>Lioznova Svetlana - ģimenes ārsta prakse</t>
  </si>
  <si>
    <t>Ruskulis Anatolijs - ģimenes ārsta prakse</t>
  </si>
  <si>
    <t>Kirsanova Ļubova - ģimenes ārsta prakse</t>
  </si>
  <si>
    <t>Petrāne Irēna - ģimenes ārsta prakse</t>
  </si>
  <si>
    <t>Asklēpijs Z, SIA</t>
  </si>
  <si>
    <t>Milta Inese - ģimenes ārsta prakse</t>
  </si>
  <si>
    <t>Kalniņa Mudīte - ģimenes ārsta prakse</t>
  </si>
  <si>
    <t>Stare Mirdza - ģimenes ārsta prakse</t>
  </si>
  <si>
    <t>Pastare-Meikališa Ināra -  ģimenes ārsta prakse</t>
  </si>
  <si>
    <t>Krole Margarita -ģimenes ārsta prakse</t>
  </si>
  <si>
    <t>Doroško Ingrīda - ģimenes ārsta prakse</t>
  </si>
  <si>
    <t>Daņilova Jeļena - ģimenes ārsta prakse</t>
  </si>
  <si>
    <t>Tjarve Aina - ģimenes ārsta prakse</t>
  </si>
  <si>
    <t>Paraščiņaka Silvija - ģimenes ārsta prakse</t>
  </si>
  <si>
    <t>RUŽINAS DOKTORĀTS, Sabiedrība ar ierobežotu atbildību</t>
  </si>
  <si>
    <t>Kairiša Silva - ģimenes ārsta prakse</t>
  </si>
  <si>
    <t>Buldakova Nataļja - ģimenes ārsta prakse</t>
  </si>
  <si>
    <t>Voroņko Ņina - ģimenes ārsta prakse</t>
  </si>
  <si>
    <t>Zēģele Linda - ģimenes ārsta prakse</t>
  </si>
  <si>
    <t>Streļča Ludmila - ģimenes ārsta prakse</t>
  </si>
  <si>
    <t>Pučkovs Dmitrijs - ģimenes ārsta prakse</t>
  </si>
  <si>
    <t>Demidova Larisa - ģimenes ārsta prakse</t>
  </si>
  <si>
    <t>Kunstberga Elga - ģimenes ārsta prakse</t>
  </si>
  <si>
    <t>Bubins Igors - ģimenes ārsta prakse</t>
  </si>
  <si>
    <t>Kozaka Nataļja - ģimenes ārsta prakse</t>
  </si>
  <si>
    <t>Matuševica Andra - ģimenes ārsta prakse</t>
  </si>
  <si>
    <t>Frolova Tatjana  - ģimenes ārsta un pediatra prakse</t>
  </si>
  <si>
    <t>Ķērpe Dzintra - ģimenes ārsta prakse</t>
  </si>
  <si>
    <t>Kozinda Ilze - ģimenes ārsta prakse</t>
  </si>
  <si>
    <t>Zeltiņa Anda - ģimenes ārsta prakse</t>
  </si>
  <si>
    <t>Šabanovs Nikolajs - ģimenes ārsta prakse</t>
  </si>
  <si>
    <t>Paradovska Inga - ģimenes ārsta un arodveselības un arodslimību ārsta prakse</t>
  </si>
  <si>
    <t>Talente Guntra - ģimenes ārsta un arodveselības un arodslimību ārsta prakse</t>
  </si>
  <si>
    <t>Fjodorova Natalija - ģimenes ārsta prakse</t>
  </si>
  <si>
    <t>Langina Evita - ģimenes ārsta prakse</t>
  </si>
  <si>
    <t>Zaharova Larisa - ģimenes ārsta un pediatra prakse</t>
  </si>
  <si>
    <t>Guste Maija - ģimenes ārsta prakse</t>
  </si>
  <si>
    <t>Sevastjanova Viktorija - ģimenes ārsta prakse</t>
  </si>
  <si>
    <t>Maļinovska Oksana - ģimenes ārsta prakse</t>
  </si>
  <si>
    <t>Geletko Tatjana - ģimenes ārsta prakse</t>
  </si>
  <si>
    <t>Angel Plus, Sabiedrība ar ierobežotu atbildību</t>
  </si>
  <si>
    <t>Kaļinkina Iļmira - ģimenes ārsta prakse</t>
  </si>
  <si>
    <t>Bubenko Ludmila - ģimenes ārsta prakse</t>
  </si>
  <si>
    <t>Solovjova Kira -  ģimenes ārsta prakse</t>
  </si>
  <si>
    <t>Lapa Daina - ģimenes ārsta un arodveselības un arodslimību ārsta prakse</t>
  </si>
  <si>
    <t>Pogodina Jeļena  - ģimenes ārsta un internista prakse</t>
  </si>
  <si>
    <t>Elksne Livija - ģimenes ārsta prakse</t>
  </si>
  <si>
    <t>Alises Nicmanes ģimenes ārsta prakse, Sabiedrība ar ierobežotu atbildību</t>
  </si>
  <si>
    <t>Perna Inna - ģimenes ārsta un pediatra prakse</t>
  </si>
  <si>
    <t>Vaivade Agita - ģimenes ārsta un pediatra prakse</t>
  </si>
  <si>
    <t>Apinīte Ilze - ģimenes ārsta prakse</t>
  </si>
  <si>
    <t>Ārstes Mudītes Zvaigznes prakse, SIA</t>
  </si>
  <si>
    <t>Muravjova Olga - ģimenes ārsta prakse</t>
  </si>
  <si>
    <t>Martinsone-Bičevska Jolanta - ģimenes ārsta prakse</t>
  </si>
  <si>
    <t>Freimane Liene - ģimenes ārsta prakse</t>
  </si>
  <si>
    <t>Cingele Aija - ģimenes ārsta prakse</t>
  </si>
  <si>
    <t>VIDEMED, SIA</t>
  </si>
  <si>
    <t>Mārtinsons Jānis - ģimenes ārsta prakse</t>
  </si>
  <si>
    <t>Pīleņģe Māra - ģimenes ārsta un arodveselības un arodslimību ārsta prakse</t>
  </si>
  <si>
    <t>Skudra Ilona - ģimenes ārsta prakse</t>
  </si>
  <si>
    <t>Krustiņa Daiga - ģimenes ārsta prakse</t>
  </si>
  <si>
    <t>Trušņikova Gaļina - ģimenes ārsta prakse</t>
  </si>
  <si>
    <t>Rukavišņikova Ērika - ģimenes ārsta prakse</t>
  </si>
  <si>
    <t>Zaremba Līga - ģimenes ārsta prakse</t>
  </si>
  <si>
    <t>Indras Mukānes ģimenes ārsta prakse, Sabiedrība ar ierobežotu atbildību</t>
  </si>
  <si>
    <t>Zvirbule Lidija - ģimenes ārsta prakse</t>
  </si>
  <si>
    <t>Vitas Jirgensones ārsta prakse, SIA</t>
  </si>
  <si>
    <t>Vesele Brigita - ģimenes ārsta un pediatra prakse</t>
  </si>
  <si>
    <t>Šapele Indra - ģimenes ārsta un pediatra prakse</t>
  </si>
  <si>
    <t>Broka Zane - ģimenes ārsta prakse</t>
  </si>
  <si>
    <t>Puļķe Sintija - ģimenes ārsta un ārsta homeopāta prakse</t>
  </si>
  <si>
    <t>Ribkina Olga - ģimenes ārsta un akupunktūras ārsta prakse</t>
  </si>
  <si>
    <t>Muižzemniece Irita - ģimenes ārsta prakse</t>
  </si>
  <si>
    <t>Lielause Gerda - ģimenes ārsta un pediatra prakse</t>
  </si>
  <si>
    <t>Kazarjana Anželika - ģimenes ārsta prakse</t>
  </si>
  <si>
    <t>Zīvere-Pile Līga - ģimenes ārsta prakse</t>
  </si>
  <si>
    <t>Ceriņa Iveta - ģimenes ārsta prakse</t>
  </si>
  <si>
    <t>Astrīdas Kalnāres ģimenes ārstes prakse, Sabiedrība ar ierobežotu atbildību</t>
  </si>
  <si>
    <t>Hedvigas Kronbergas ģimenes ārsta prakse, SIA</t>
  </si>
  <si>
    <t>Klimko Inese - ģimenes ārsta prakse</t>
  </si>
  <si>
    <t>Lazareva Irina - ģimenes ārsta prakse</t>
  </si>
  <si>
    <t>RĪTS M, Sabiedrība ar ierobežotu atbildību</t>
  </si>
  <si>
    <t>Edītes Krūmiņas ģimenes ārsta prakse, Sabiedrība ar ierobežotu atbildību</t>
  </si>
  <si>
    <t>Zaiceva Nataļja - ģimenes ārsta un arodveselības un arodslimību ārsta prakse</t>
  </si>
  <si>
    <t>Bessudnova Ludmila - ģimenes ārsta prakse</t>
  </si>
  <si>
    <t>Žiļiča Marina - ģimenes ārsta prakse</t>
  </si>
  <si>
    <t>DOKTORĀTS "BERĢI", SIA</t>
  </si>
  <si>
    <t>Upeniece Laima - ģimenes ārsta un pediatra prakse</t>
  </si>
  <si>
    <t>K.Zivtiņas ārsta prakse, Sabiedrība ar ierobežotu atbildību</t>
  </si>
  <si>
    <t>Zolitūdes doktorāts, Sabiedrība ar ierobežotu atbildību</t>
  </si>
  <si>
    <t>Ingara Burlaka ģimenes ārsta prakse, Sabiedrība ar ierobežotu atbildību</t>
  </si>
  <si>
    <t>Medical Solutions, Sabiedrība ar ierobežotu atbildību</t>
  </si>
  <si>
    <t>I.Dūces ārsta privātprakse, Sabiedrība ar ierobežotu atbildību</t>
  </si>
  <si>
    <t>Tatjanas Boilovičas ģimenes ārsta prakse, Sabiedrība ar ierobežotu atbildību</t>
  </si>
  <si>
    <t>Cibule Dace - ģimenes ārsta un internista prakse</t>
  </si>
  <si>
    <t>Centrālais doktorāts, Sabiedrība ar ierobežotu atbildību</t>
  </si>
  <si>
    <t>Draška Rita - ģimenes ārsta prakse</t>
  </si>
  <si>
    <t>Ponne Inguna - ģimenes ārsta prakse</t>
  </si>
  <si>
    <t>Dimenšteins Pāvels - ģimenes ārsta prakse</t>
  </si>
  <si>
    <t>Jūlijas Balandinas ģimenes ārsta prakse, SIA</t>
  </si>
  <si>
    <t>ESI SPIRGTS, SIA</t>
  </si>
  <si>
    <t>Karlsone Aija - ģimenes ārsta prakse</t>
  </si>
  <si>
    <t>Brūkle Līga - ģimenes ārsta prakse</t>
  </si>
  <si>
    <t>Gubska Žanna - ģimenes ārsta prakse</t>
  </si>
  <si>
    <t>Andreja Sazoņika ģimenes ārsta prakse, Sabiedrība ar ierobežotu atbildību</t>
  </si>
  <si>
    <t>Jaudzeme Oksana - ģimenes ārsta prakse</t>
  </si>
  <si>
    <t>Haričeva Valērija - ģimenes ārsta prakse</t>
  </si>
  <si>
    <t>Ņeborakova Inga - ģimenes ārsta prakse</t>
  </si>
  <si>
    <t>S.Gertneres ārsta prakse, Sabiedrība ar ierobežotu atbildību</t>
  </si>
  <si>
    <t>Sadu Alberto - ģimenes ārsta prakse</t>
  </si>
  <si>
    <t>Prokofjeva Svetlana - ģimenes ārsta prakse</t>
  </si>
  <si>
    <t>Lauras Veides ģimenes ārsta prakse, SIA</t>
  </si>
  <si>
    <t>S. Stepiņas doktorāts, SIA</t>
  </si>
  <si>
    <t>Gončarova Larisa  - ģimenes ārsta prakse</t>
  </si>
  <si>
    <t>Ilvas Gailumas ģimenes ārsta prakse, SIA</t>
  </si>
  <si>
    <t>GEMMA doktorāts, SIA</t>
  </si>
  <si>
    <t>AP MED, Sabiedrība ar ierobežotu atbildību</t>
  </si>
  <si>
    <t>VITA FORTA, SIA</t>
  </si>
  <si>
    <t>Muciņa-Noreika Nadīne - ģimenes ārsta prakse</t>
  </si>
  <si>
    <t>NEOCORTEX, SIA</t>
  </si>
  <si>
    <t>O.Kļaviņas ģimenes ārsta prakse, SIA</t>
  </si>
  <si>
    <t>Revigo, Sabiedrība ar ierobežotu atbildību</t>
  </si>
  <si>
    <t>Jevgeņijas Soboļevskas ģimenes ārsta prakse, Sabiedrība ar ierobežotu atbildību</t>
  </si>
  <si>
    <t>Pilāte Olga - ģimenes ārsta prakse</t>
  </si>
  <si>
    <t>Stūrmane Aija - ģimenes ārsta prakse</t>
  </si>
  <si>
    <t>I. Menisa ģimenes ārsta prakse, Sabiedrība ar ierobežotu atbildību</t>
  </si>
  <si>
    <t>Toprina Anastasija - ģimenes ārsta prakse</t>
  </si>
  <si>
    <t>Višņevska Kristīne - ģimenes ārsta prakse</t>
  </si>
  <si>
    <t>Dagnijas Purlīces ģimenes ārsta prakse, Sabiedrība ar ierobežotu atbildību</t>
  </si>
  <si>
    <t>M.Jakušenokas ārstu prakse, SIA</t>
  </si>
  <si>
    <t>L.Lejiņas ģimenes ārsta prakse, Sabiedrība ar ierobežotu atbildību</t>
  </si>
  <si>
    <t>I. Veinbergas ģimenes ārsta prakse, Sabiedrība ar ierobežotu atbildību</t>
  </si>
  <si>
    <t>Dr.Aļonas prakse, Sabiedrība ar ierobežotu atbildību</t>
  </si>
  <si>
    <t>Ingas Namavires ģimenes ārsta prakse, Sabiedrība ar ierobežotu atbildību</t>
  </si>
  <si>
    <t>LUMALE DOKTORĀTS, Rīgas pilsētas Lilijas Lapsas individuālais uzņēmums</t>
  </si>
  <si>
    <t>Valijas Pčolkinas ģimenes ārsta prakse, Sabiedrība ar ierobežotu atbildību</t>
  </si>
  <si>
    <t>ĀRSTES I.RAČINSKAS PRIVĀTPRAKSE, Irinas Račinskas Rīgas individuālais uzņēmums medicīniskā firma</t>
  </si>
  <si>
    <t>PALĪDZĪBAS DIENESTS, Sabiedrība ar ierobežotu atbildību</t>
  </si>
  <si>
    <t>SILVA MED, Rīgas pilsētas S.Pujātes individuālais uzņēmums medicīniskā firma</t>
  </si>
  <si>
    <t>Kudrjavceva Jeļena - ģimenes ārsta un osteopāta prakse</t>
  </si>
  <si>
    <t>M.Gavronskas ārsta prakse, Sabiedrība ar ierobežotu atbildību</t>
  </si>
  <si>
    <t>Ģimenes ārsta Andra Baumaņa prakse, SIA</t>
  </si>
  <si>
    <t>Veide Sarmīte - ģimenes ārsta prakse</t>
  </si>
  <si>
    <t>Mežale Dace - ģimenes ārsta prakse</t>
  </si>
  <si>
    <t>Bremmere Māra - ģimenes ārsta prakse</t>
  </si>
  <si>
    <t>Astrīdas Marčenokas ģimenes ārstes prakse, SIA</t>
  </si>
  <si>
    <t>S. MICKEVIČAS ārsta prakse, Sabiedrība ar ierobežotu atbildību</t>
  </si>
  <si>
    <t>V. MEĻŅIKAS ārsta prakse, Sabiedrība ar ierobežotu atbildību</t>
  </si>
  <si>
    <t>Krastiņa Inese - ģimenes ārsta prakse</t>
  </si>
  <si>
    <t>MĀJAS ĀRSTS, Valentinas Tenis Rīgas individuālais uzņēmums medicīniskā firma</t>
  </si>
  <si>
    <t>Homenko Aleksandra - ģimenes ārsta prakse</t>
  </si>
  <si>
    <t>Proskurina Antoņina - ģimenes ārsta un ārsta prakse padziļināta elektrokardiogrāfijas metodē</t>
  </si>
  <si>
    <t>Liepiņa Linda - ģimenes ārsta prakse</t>
  </si>
  <si>
    <t>Greditors Harijs - ģimenes ārsta un internista prakse</t>
  </si>
  <si>
    <t>Vīgante Valentīna - ģimenes ārsta prakse</t>
  </si>
  <si>
    <t>Ģēģere Vineta -ģimenes ārsta prakse</t>
  </si>
  <si>
    <t>Safranova Ieva - ģimenes ārsta prakse</t>
  </si>
  <si>
    <t>Andersone Inese - ģimenes ārsta prakse</t>
  </si>
  <si>
    <t>Vecvērdiņa Vizma - ģimenes ārsta prakse</t>
  </si>
  <si>
    <t>Zorģe Lolita - ģimenes ārsta prakse</t>
  </si>
  <si>
    <t>Beijere Līga - ģimenes ārsta prakse</t>
  </si>
  <si>
    <t>Šarna Vizma - ģimenes ārsta prakse</t>
  </si>
  <si>
    <t>Lazdāne Margerita - ģimenes ārsta prakse</t>
  </si>
  <si>
    <t>Latkovska Ingrīda - ģimenes ārsta prakse</t>
  </si>
  <si>
    <t>Drēmane Liene - ģimenes ārsta prakse</t>
  </si>
  <si>
    <t>Ilzes Skujas Ģimenes ārsta prakse, Sabiedrība ar ierobežotu atbildību</t>
  </si>
  <si>
    <t>Zandas Oliņas Putenes ģimenes ārsta prakse, Sabiedrība ar ierobežotu atbildību</t>
  </si>
  <si>
    <t>Ilzes Āboliņas ārsta prakse, SIA</t>
  </si>
  <si>
    <t>Farafonova Marina - ģimenes ārsta prakse</t>
  </si>
  <si>
    <t>Čurilova Tatjana - ģimenes ārsta prakse</t>
  </si>
  <si>
    <t>Aganova Regīna - ģimenes ārsta prakse</t>
  </si>
  <si>
    <t>Zvagūze Inta - ģimenes ārsta prakse</t>
  </si>
  <si>
    <t>Baumane Maija - ģimenes ārsta prakse</t>
  </si>
  <si>
    <t>Pavāre Larisa - ģimenes ārsta prakse</t>
  </si>
  <si>
    <t>Berkoviča Irina - ģimenes ārsta prakse</t>
  </si>
  <si>
    <t>Skurihina Inna - ģimenes ārsta un arodveselības un arodslimību ārsta prakse</t>
  </si>
  <si>
    <t>Novikovs Boriss - ģimenes ārsta prakse</t>
  </si>
  <si>
    <t>Zaķe Sarmīte - ģimenes ārsta un arodveselības un arodslimību ārsta prakse</t>
  </si>
  <si>
    <t>Kozicka Jeļena - ģimenes ārsta prakse</t>
  </si>
  <si>
    <t>A. Kraules ģimenes ārsta prakse, SIA</t>
  </si>
  <si>
    <t>Pukijāne Marina - ģimenes ārsta prakse</t>
  </si>
  <si>
    <t>Latiševa Tamāra -ģimenes ārsta prakse</t>
  </si>
  <si>
    <t>Bordovskis Jurijs - ģimenes ārsta prakse</t>
  </si>
  <si>
    <t>Mežals Ainārs - ģimenes ārsta prakse</t>
  </si>
  <si>
    <t>Šabanova Larisa - ģimenes ārsta prakse</t>
  </si>
  <si>
    <t>Polukarova Tamāra - ģimenes ārsta prakse</t>
  </si>
  <si>
    <t>Bērziņa Zane - ģimenes ārsta prakse</t>
  </si>
  <si>
    <t>Aldersone Aizeneta - ģimenes ārsta prakse</t>
  </si>
  <si>
    <t>Indrāne Inga - ģimenes ārsta prakse</t>
  </si>
  <si>
    <t>Kārkliņa Indra - ģimenes ārsta prakse</t>
  </si>
  <si>
    <t>Dombrovska Ineta - ģimenes ārsta un pediatra prakse</t>
  </si>
  <si>
    <t>Kormiļicina Gaļina - ģimenes ārsta prakse</t>
  </si>
  <si>
    <t>Ķirkuma Aija - ģimenes ārsta prakse</t>
  </si>
  <si>
    <t>I. Timčenko ģimenes ārsta prakse, SIA</t>
  </si>
  <si>
    <t>Šaripova Inga - ģimenes ārsta prakse</t>
  </si>
  <si>
    <t>Koršunova Tatjana - ģimenes ārsta un pediatra prakse</t>
  </si>
  <si>
    <t>Babicka Vija - ģimenes ārsta prakse</t>
  </si>
  <si>
    <t>Spicina Gaļina - ģimenes ārsta prakse</t>
  </si>
  <si>
    <t>Solodova Tatjana - ģimenes ārsta prakse</t>
  </si>
  <si>
    <t>Agarelovs Vadims -  ģimenes ārsta prakse</t>
  </si>
  <si>
    <t>DOKTORĀTS ANIMA, Sabiedrība ar ierobežotu atbildību</t>
  </si>
  <si>
    <t>Gailīte Agita - ģimenes ārsta prakse</t>
  </si>
  <si>
    <t>Kulakova Jeļena - ģimenes ārsta prakse</t>
  </si>
  <si>
    <t>Kudule Laila - ģimenes ārsta prakse</t>
  </si>
  <si>
    <t>Ziediņa Diāna - ģimenes ārsta prakse</t>
  </si>
  <si>
    <t>Kiršfelde Agita - ģimenes ārsta prakse</t>
  </si>
  <si>
    <t>Meirēna Olga - ģimenes ārsta prakse</t>
  </si>
  <si>
    <t>Frīdvalde Anita - ģimenes ārsta prakse</t>
  </si>
  <si>
    <t>MAKONT MED, SIA</t>
  </si>
  <si>
    <t>Lankrete Sandra -ģimenes ārsta prakse</t>
  </si>
  <si>
    <t>Zarubina Rita -ģimenes ārsta prakse</t>
  </si>
  <si>
    <t>Ostrovska Sona - ģimenes ārsta prakse</t>
  </si>
  <si>
    <t>Žuka Jeļena - ģimenes ārsta prakse</t>
  </si>
  <si>
    <t>ARST-L, SIA</t>
  </si>
  <si>
    <t>Blaua Silva - ģimenes ārsta prakse</t>
  </si>
  <si>
    <t>Tirāns Edgars -ģimenes ārsta prakse</t>
  </si>
  <si>
    <t>Ķēniņa Indra - ģimenes ārsta prakse</t>
  </si>
  <si>
    <t>Rasmane Ligita -ģimenes ārsta prakse</t>
  </si>
  <si>
    <t>Volujeviča Aija - ģimenes ārsta prakse</t>
  </si>
  <si>
    <t>Isakoviča Žaneta - ģimenes ārsta prakse</t>
  </si>
  <si>
    <t>Petrova Ludmila - ģimenes ārsta un arodveselības un arodslimību ārsta prakse</t>
  </si>
  <si>
    <t>L.Petražickas Doktorāts, SIA</t>
  </si>
  <si>
    <t>Čubukova Irina - ģimenes ārsta prakse</t>
  </si>
  <si>
    <t>Nataļjas Zaharovas ģimenes ārsta prakse, SIA</t>
  </si>
  <si>
    <t>Jevčuka Natālija - ģimenes ārsta prakse</t>
  </si>
  <si>
    <t>Kaļita Nadežda - ģimenes ārsta prakse</t>
  </si>
  <si>
    <t>Sokaļska Alla - ģimenes ārsta prakse</t>
  </si>
  <si>
    <t>Timšāne Gunta - ģimenes ārsta un pediatra prakse</t>
  </si>
  <si>
    <t>Saļahova Farida - ģimenes ārsta prakse</t>
  </si>
  <si>
    <t>Kondratova Aija -  ģimenes ārsta prakse</t>
  </si>
  <si>
    <t>Averina Svetlana - ģimenes ārsta un internista prakse</t>
  </si>
  <si>
    <t>Vikmane Dace - ģimenes ārsta un pediatra prakse</t>
  </si>
  <si>
    <t>Zaharenkova Nataļja - ģimenes ārsta un arodveselības un arodslimību ārsta prakse</t>
  </si>
  <si>
    <t>Teršukova Larisa - ģimenes ārsta prakse</t>
  </si>
  <si>
    <t>Valucka Tatjana - ģimenes ārsta prakse</t>
  </si>
  <si>
    <t>Ilzes Jākobsones ģimenes ārsta prakse, Sabiedrība ar ierobežotu atbildību</t>
  </si>
  <si>
    <t>Fradinas Tatjanas ģimenes ārsta prakse, SIA</t>
  </si>
  <si>
    <t>Savicka Dina - ģimenes ārsta prakse</t>
  </si>
  <si>
    <t>Straupe Zita - ģimenes ārsta prakse</t>
  </si>
  <si>
    <t>Kerēvica Ārija - ģimenes ārsta prakse</t>
  </si>
  <si>
    <t>Agbobli Ruta - ģimenes ārsta prakse</t>
  </si>
  <si>
    <t>Bērsone Līga - ģimenes ārsta prakse</t>
  </si>
  <si>
    <t>Frīdenberga Aslēra - ģimenes ārsta prakse</t>
  </si>
  <si>
    <t>Briede Inese - ģimenes ārsta prakse</t>
  </si>
  <si>
    <t>Kaļiņina Gaļina - ģimenes ārsta prakse</t>
  </si>
  <si>
    <t>Gosteva Inga - ģimenes ārsta prakse</t>
  </si>
  <si>
    <t>Čukurs Āris - ģimenes ārsta prakse</t>
  </si>
  <si>
    <t>Māliņa Judīte - ģimenes ārsta prakse</t>
  </si>
  <si>
    <t>Burova Leonora - ģimenes ārsta prakse</t>
  </si>
  <si>
    <t>Čodere Edīte - ģimenes ārsta prakse</t>
  </si>
  <si>
    <t>Šnaidere Jūlija - ģimenes ārsta prakse</t>
  </si>
  <si>
    <t>Teleženko Iveta - ģimenes ārsta prakse</t>
  </si>
  <si>
    <t>Ozola Ilga - ģimenes ārsta prakse</t>
  </si>
  <si>
    <t>Rezovska Irēna -ģimenes ārsta prakse</t>
  </si>
  <si>
    <t>Klauberga Aija - ģimenes ārsta prakse</t>
  </si>
  <si>
    <t>Pilskalne Svetlana -ģimenes ārsta prakse</t>
  </si>
  <si>
    <t>Trumpele Svetlana - ģimenes ārsta prakse</t>
  </si>
  <si>
    <t>Eglīte Vilhelmīne - ģimenes ārsta prakse</t>
  </si>
  <si>
    <t>Nadeždas Tereškinas ģimenes ārsta prakse, Sabiedrība ar ierobežotu atbildību</t>
  </si>
  <si>
    <t>Riževa Inguna - ģimenes ārsta prakse</t>
  </si>
  <si>
    <t>Sergejeva Valentina - ģimenes ārsta prakse</t>
  </si>
  <si>
    <t>Upīte Ināra - ģimenes ārsta prakse</t>
  </si>
  <si>
    <t>Griņa Nataļja - ģimenes ārsta un pediatra prakse</t>
  </si>
  <si>
    <t>Reine Maiga - ģimenes ārsta un pediatra prakse</t>
  </si>
  <si>
    <t>DAKTERIS, Sabiedrība ar ierobežotu atbildību</t>
  </si>
  <si>
    <t>Ozola Inese - ģimenes ārsta prakse</t>
  </si>
  <si>
    <t>D. Ļūļes ārsta prakse, Sabiedrība ar ierobežotu atbildību</t>
  </si>
  <si>
    <t>Skribnovska Anna - ģimenes ārsta prakse</t>
  </si>
  <si>
    <t>Skumbiņa Diāna - ģimenes ārsta prakse</t>
  </si>
  <si>
    <t>Dīriņa Vija - ģimenes ārsta prakse</t>
  </si>
  <si>
    <t>Mikule Laila - ģimenes ārsta prakse</t>
  </si>
  <si>
    <t>Doncova Valentīna - ģimenes ārsta prakse</t>
  </si>
  <si>
    <t>Spasova Prakse, SIA</t>
  </si>
  <si>
    <t>Berķe-Berga Laimdota - ģimenes ārsta prakse</t>
  </si>
  <si>
    <t>Blāze Dana - ģimenes ārsta prakse</t>
  </si>
  <si>
    <t>Purenkova Maija - ģimenes ārsta prakse</t>
  </si>
  <si>
    <t>Kalniņš Aldis - ģimenes ārsta prakse</t>
  </si>
  <si>
    <t>Breča Ilze - ģimenes ārsta un pediatra prakse</t>
  </si>
  <si>
    <t>SN ĀRSTE, SIA</t>
  </si>
  <si>
    <t>D.Pastares prakse, Sabiedrība ar ierobežotu atbildību</t>
  </si>
  <si>
    <t>Ellas Šatalovas ģimenes ārsta un pediatra prakse, SIA</t>
  </si>
  <si>
    <t>Rutkeviča Ārija Aija - ģimenes ārsta prakse</t>
  </si>
  <si>
    <t>Kasačova Gaļina - ģimenes ārsta prakse</t>
  </si>
  <si>
    <t>Eihmane Inta - ģimenes ārsta prakse</t>
  </si>
  <si>
    <t>ORIENTS, Sabiedrība ar ierobežotu atbildību Rīgā</t>
  </si>
  <si>
    <t>Kavejeva Aļfija - ģimenes ārsta prakse</t>
  </si>
  <si>
    <t>Oniščuka Svetlana - ģimenes ārsta un pediatra prakse</t>
  </si>
  <si>
    <t>Kurbanova Daina - ģimenes ārsta un pediatra prakse</t>
  </si>
  <si>
    <t>Strazdiņa Inguna - ģimenes ārsta prakse</t>
  </si>
  <si>
    <t>Bogdanova Gaļina - ģimenes ārsta prakse</t>
  </si>
  <si>
    <t>Kackeviča Ludmila - ģimenes ārsta prakse</t>
  </si>
  <si>
    <t>Lovenecka Natalija - ģimenes ārsta prakse</t>
  </si>
  <si>
    <t>Dziļuma Ilze - ģimenes ārsta prakse</t>
  </si>
  <si>
    <t>Paņina Irina - ģimenes ārsta un arodveselības un arodslimību ārsta prakse</t>
  </si>
  <si>
    <t>Ozolniece Ieva - ģimenes ārsta prakse</t>
  </si>
  <si>
    <t>Grigorenko Nataļja - ģimenes ārsta un arodveselības un arodslimību ārsta prakse</t>
  </si>
  <si>
    <t>Marinas Ņesterovskas ģimenes ārsta un internista prakse, Sabiedrība ar ierobežotu atbildību</t>
  </si>
  <si>
    <t>Elksne Ināra - ģimenes ārsta prakse</t>
  </si>
  <si>
    <t>Bergmane Ilze - ģimenes ārsta prakse</t>
  </si>
  <si>
    <t>Gerasimova Ella - ģimenes ārsta prakse</t>
  </si>
  <si>
    <t>Bulduru Doktorāts, Sabiedrība ar ierobežotu atbildību</t>
  </si>
  <si>
    <t>Anetes Urķes ģimenes ārsta prakse, SIA</t>
  </si>
  <si>
    <t>I.Lielkalnes ģimenes ārsta prakse, SIA</t>
  </si>
  <si>
    <t>NPP, Sabiedrība ar ierobežotu atbildību</t>
  </si>
  <si>
    <t>Leškoviča Antoņina - ģimenes ārsta prakse</t>
  </si>
  <si>
    <t>Kalniņa Ināra - ģimenes ārsta prakse</t>
  </si>
  <si>
    <t>Moroza Vija - ģimenes ārsta prakse</t>
  </si>
  <si>
    <t>Mihailova Olga - ģimenes ārsta prakse</t>
  </si>
  <si>
    <t>Dundure Anita - ģimenes ārsta prakse</t>
  </si>
  <si>
    <t>Gulbis Raitis - ģimenes ārsta prakse</t>
  </si>
  <si>
    <t>Svilāne Inese - ģimenes ārsta prakse</t>
  </si>
  <si>
    <t>Zanes Torbejevas ģimenes ārstes prakse, SIA</t>
  </si>
  <si>
    <t>Sitovenko Olga - ģimenes ārsta prakse</t>
  </si>
  <si>
    <t>D.Pakalniņas Ģimenes ārsta prakse, Sabiedrība ar ierobežotu atbildību</t>
  </si>
  <si>
    <t>S.Birznieces-Bekmanes ģimenes ārsta un pediatra prakse, Sabiedrība ar ierobežotu atbildību</t>
  </si>
  <si>
    <t>Ā.Ancānes ģimenes ārsta prakse, SIA</t>
  </si>
  <si>
    <t>Ročāne Dace - ģimenes ārsta prakse</t>
  </si>
  <si>
    <t>Intas Freimanes ģimenes ārsta prakse, SIA</t>
  </si>
  <si>
    <t>Vītola Liene - ģimenes ārsta prakse</t>
  </si>
  <si>
    <t>Daigas Āboltiņas ģimenes ārsta prakse, Sabiedrība ar ierobežotu atbildību</t>
  </si>
  <si>
    <t>Baložu doktorāts, SIA</t>
  </si>
  <si>
    <t>KSB Doktorāts, SIA</t>
  </si>
  <si>
    <t>Guntas Āboltiņas ģimenes ārsta prakse, Sabiedrība ar ierobežotu atbildību</t>
  </si>
  <si>
    <t>Jaunķiķe Vineta - ģimenes ārsta prakse</t>
  </si>
  <si>
    <t>LAROMED, SIA</t>
  </si>
  <si>
    <t>ALSMED, SIA</t>
  </si>
  <si>
    <t>ANJE, SIA</t>
  </si>
  <si>
    <t>Pone Gundega - ģimenes ārsta prakse</t>
  </si>
  <si>
    <t>Bondare Krista - ģimenes ārsta prakse</t>
  </si>
  <si>
    <t>Ineses Rabkevičas ārsta prakse, SIA</t>
  </si>
  <si>
    <t>Korņejeva Tatjana - ģimenes ārsta prakse</t>
  </si>
  <si>
    <t>SEMPERA DG, Sabiedrība ar ierobežotu atbildību</t>
  </si>
  <si>
    <t>Maijas Kozlovskas ģimenes ārsta prakse, SIA</t>
  </si>
  <si>
    <t>Jekaterinas Gerķes ģimenes ārsta prakse, SIA</t>
  </si>
  <si>
    <t>APG project, Sabiedrība ar ierobežotu atbildību</t>
  </si>
  <si>
    <t>Liepiņa Madara - ģimenes ārsta prakse</t>
  </si>
  <si>
    <t>Zemīte Ināra - ģimenes ārsta prakse</t>
  </si>
  <si>
    <t>Bērziņa Vēsma - ģimenes ārsta prakse</t>
  </si>
  <si>
    <t>SIGULDAS EFEKTS, Sabiedrība ar ierobežotu atbildību Ģimenes ārstu doktorāts</t>
  </si>
  <si>
    <t>Jutas Ošenieces ģimenes ārsta prakse, SIA</t>
  </si>
  <si>
    <t>Strautmane Inese - ģimenes ārsta prakse</t>
  </si>
  <si>
    <t>Dr. I.Bergas veselības &amp; konsultāciju centrs, SIA</t>
  </si>
  <si>
    <t>SANDRAS KUKAINES DOKTORĀTS, SIA</t>
  </si>
  <si>
    <t>Margaritas Bargarumas ārsta prakse, SIA</t>
  </si>
  <si>
    <t>ĢAP Iveta Skurule, Sabiedrība ar ierobežotu atbildību</t>
  </si>
  <si>
    <t>Siliņa Līga - ģimenes ārsta prakse</t>
  </si>
  <si>
    <t>Ludmilas Zeiļukas ārsta prakse, SIA</t>
  </si>
  <si>
    <t>Molodcova Daiga - ģimenes ārsta prakse</t>
  </si>
  <si>
    <t>Ārstu privātprakse "SVĪRE PLUS", Sabiedrība ar ierobežotu atbildību</t>
  </si>
  <si>
    <t>Lagzdiņa Dina - ģimenes ārsta prakse</t>
  </si>
  <si>
    <t>Indrāne Maira - ģimenes ārsta prakse</t>
  </si>
  <si>
    <t>Liepziedi ārsta prakse, SIA</t>
  </si>
  <si>
    <t>Dr. A.Šmitiņas privātprakse, SIA</t>
  </si>
  <si>
    <t>Ganus Anita - ģimenes ārsta prakse</t>
  </si>
  <si>
    <t>Freibergs Aivars - ģimenes ārsta prakse</t>
  </si>
  <si>
    <t>Krimuldas doktorāts, Sabiedrība ar ierobežotu atbildību</t>
  </si>
  <si>
    <t>JanaMed, SIA</t>
  </si>
  <si>
    <t>Med Plus Ārstu prakse, SIA</t>
  </si>
  <si>
    <t>Ārstu prakse "Mazcena 21", Sabiedrība ar ierobežotu atbildību</t>
  </si>
  <si>
    <t>Birzniece-Bērziņa Kristīne - ģimenes ārsta prakse</t>
  </si>
  <si>
    <t>Thymus, SIA</t>
  </si>
  <si>
    <t>OZOLIŅAS DOKTORĀTS, Individuālais komersants</t>
  </si>
  <si>
    <t>Ivetas Vīksnes ģimenes ārsta prakse, Sabiedrība ar ierobežotu atbildību</t>
  </si>
  <si>
    <t>Stopiņu novada pašvaldības aģentūra "Stopiņu ambulance"</t>
  </si>
  <si>
    <t>Berga Rudīte - ģimenes ārsta prakse</t>
  </si>
  <si>
    <t>I. RĀVIŅAS ĀRSTA PRAKSE, SIA</t>
  </si>
  <si>
    <t>DH prakse, SIA</t>
  </si>
  <si>
    <t>ŅINAS GAILĪTES ĢIMENES ĀRSTA PRAKSE, SIA</t>
  </si>
  <si>
    <t>ĢIMENES ĀRSTA INTAS AUZIŅAS PRIVĀTPRAKSE, SIA</t>
  </si>
  <si>
    <t>Krustiņa Dace - ģimenes ārsta un arodveselības un arodslimību ārsta prakse</t>
  </si>
  <si>
    <t>Lasmane Māra - ģimenes ārsta prakse</t>
  </si>
  <si>
    <t>Kravale Jolanta - ģimenes ārsta prakse</t>
  </si>
  <si>
    <t>Grunte Inga - ģimenes ārsta prakse</t>
  </si>
  <si>
    <t>Beātes Salenieces Ģimenes ārsta prakse, Sabiedrība ar ierobežotu atbildību</t>
  </si>
  <si>
    <t>Vilcāne Anna - ģimenes ārsta prakse</t>
  </si>
  <si>
    <t>Rūtas Vanagas ārsta prakse, SIA</t>
  </si>
  <si>
    <t>Stabingis Jānis - ģimenes ārsta prakse</t>
  </si>
  <si>
    <t>A.Ādamsona ģimenes ārsta prakse, SIA</t>
  </si>
  <si>
    <t>Daina Med, SIA</t>
  </si>
  <si>
    <t>Zuša Ilga - ģimenes ārsta prakse</t>
  </si>
  <si>
    <t>Semjonova Svetlana - ģimenes ārsta prakse</t>
  </si>
  <si>
    <t>Vīķele Rasma - ģimenes ārsta prakse</t>
  </si>
  <si>
    <t>Vancāns Jānis - ģimenes ārsta prakse</t>
  </si>
  <si>
    <t>Slukina Tatjana - ģimenes ārsta prakse</t>
  </si>
  <si>
    <t>Zondaka Natālija - ārsta internista prakse</t>
  </si>
  <si>
    <t>Lupkina Līga - ģimenes ārsta prakse</t>
  </si>
  <si>
    <t>Muraškina Ruta - ģimenes ārsta prakse</t>
  </si>
  <si>
    <t>Spridzāns Andris - ģimenes ārsta prakse</t>
  </si>
  <si>
    <t>Šļakota Aija - ģimenes ārsta prakse</t>
  </si>
  <si>
    <t>A.Stubailovas ģimenes ārsta prakse, SIA</t>
  </si>
  <si>
    <t>Paidere-Trubņika Dace - ģimenes ārsta prakse</t>
  </si>
  <si>
    <t>Berga Anita - ģimenes ārsta prakse</t>
  </si>
  <si>
    <t>Gailīte Dzintra - ģimenes ārsta prakse</t>
  </si>
  <si>
    <t>Maijas Liepiņas ģimenes ārsta prakse, SIA</t>
  </si>
  <si>
    <t>Rogoza Natālija - ģimenes ārsta prakse</t>
  </si>
  <si>
    <t>VIZMAS OLTES ģimenes ārsta prakse, SIA</t>
  </si>
  <si>
    <t>Olte Iveta - ģimenes ārsta prakse</t>
  </si>
  <si>
    <t>Ivanova Valentīna - ģimenes ārsta un arodveselības un arodslimību ārsta prakse</t>
  </si>
  <si>
    <t>Stramkale Anita - ģimenes ārsta prakse</t>
  </si>
  <si>
    <t>Dinas Puhartes doktorāts, SIA</t>
  </si>
  <si>
    <t>Vasiļevskis Uldis - ģimenes ārsta prakse</t>
  </si>
  <si>
    <t>Elmere Olita - ģimenes ārsta prakse</t>
  </si>
  <si>
    <t>Mačs Marģers - ģimenes ārsta prakse</t>
  </si>
  <si>
    <t>Prindule Ilona - ģimenes ārsta prakse</t>
  </si>
  <si>
    <t>Smeķe Aija - ģimenes ārsta prakse</t>
  </si>
  <si>
    <t>Briģis Jānis - ģimenes ārsta un arodveselības un arodslimību ārsta prakse</t>
  </si>
  <si>
    <t>Meinerte Gundega - ģimenes ārsta prakse</t>
  </si>
  <si>
    <t>Zariņa Zaiga - ģimenes ārsta un arodveselības un arodslimību ārsta prakse</t>
  </si>
  <si>
    <t>Jansone Sanita - ģimenes ārsta prakse</t>
  </si>
  <si>
    <t>Līgas Purmales ģimenes ārstes prakse, SIA</t>
  </si>
  <si>
    <t>VECPIEBALGAS DOKTORĀTS, SIA</t>
  </si>
  <si>
    <t>Jansone Dace - ģimenes ārsta prakse</t>
  </si>
  <si>
    <t>Mezīte Baiba - ģimenes ārsta un arodveselības un arodslimību ārsta prakse</t>
  </si>
  <si>
    <t>STĀMERIENAS DOKTORĀTS, Gulbenes rajona Stāmerienas pagasta J.Seļicka ārstu prakses individuālais uzņēmums</t>
  </si>
  <si>
    <t>Luika Marita - ģimenes ārsta prakse</t>
  </si>
  <si>
    <t>Luguzis Egīls - ģimenes ārsta prakse</t>
  </si>
  <si>
    <t>Grīnšteine Ieva - ģimenes ārsta prakse</t>
  </si>
  <si>
    <t>Luguze Inta - ģimenes ārsta prakse</t>
  </si>
  <si>
    <t>Mūrniece Dace - ģimenes ārsta prakse</t>
  </si>
  <si>
    <t>JAUNGULBENES DOKTORĀTS, Gulbenes rajona Jaungulbenes pagasta L.Vebruāles ārstu prakses individuālais uzņēmums</t>
  </si>
  <si>
    <t>Krēsliņa Inta - ģimenes ārsta prakse</t>
  </si>
  <si>
    <t>Strautiņš Andrejs - ģimenes ārsta prakse</t>
  </si>
  <si>
    <t>Āboltiņš Ilgarts - ģimenes ārsta prakse</t>
  </si>
  <si>
    <t>Strautiņa Inese - ģimenes ārsta prakse</t>
  </si>
  <si>
    <t>Bērziņa Anita - ģimenes ārsta prakse un ārsta prakse vispārējā ultrasonogrāfijas metodē</t>
  </si>
  <si>
    <t>I.Jakubaites ģimenes ārsta prakse, Sabiedrība ar ierobežotu atbildību</t>
  </si>
  <si>
    <t>Drāzniece Viktorija - ģimenes ārsta prakse</t>
  </si>
  <si>
    <t>Krauze Egita - ģimenes ārsta un pediatra prakse</t>
  </si>
  <si>
    <t>Lelle Aira - ģimenes ārsta prakse</t>
  </si>
  <si>
    <t>Noriņa Dace - ģimenes ārsta un arodveselības un arodslimību ārsta prakse</t>
  </si>
  <si>
    <t>Kundrāte Gunta - ģimenes ārsta prakse</t>
  </si>
  <si>
    <t>Salacgrīvas novada ģimenes ārstes Ilonas Balodes doktorāts</t>
  </si>
  <si>
    <t>NADEŽDAS OŠČENKOVAS ĢIMENES ĀRSTES PRAKSE, Limbažu rajona Oščenkovas individuālais uzņēmums</t>
  </si>
  <si>
    <t>Līduma Anita - ģimenes ārsta prakse</t>
  </si>
  <si>
    <t>Zvēra Valentīna - ģimenes ārsta prakse</t>
  </si>
  <si>
    <t>ANITAS KLŪGAS DOKTORĀTS, SIA</t>
  </si>
  <si>
    <t>DECIMA, SIA</t>
  </si>
  <si>
    <t>DAMIA, Sabiedrība ar ierobežotu atbildību</t>
  </si>
  <si>
    <t>Kreicuma Ilga - ģimenes ārsta prakse</t>
  </si>
  <si>
    <t>Annas Višņovas doktorāts, SIA</t>
  </si>
  <si>
    <t>Pujate Rasma - ģimenes ārsta prakse</t>
  </si>
  <si>
    <t>Sanare PR, Sabiedrība ar ierobežotu atbildību</t>
  </si>
  <si>
    <t>Lūse Inese - ģimenes ārsta prakse</t>
  </si>
  <si>
    <t>Igaune Velta - ģimenes ārsta prakse</t>
  </si>
  <si>
    <t>Latkovska Rita -  ģimenes ārsta un kardiologa prakse</t>
  </si>
  <si>
    <t>Dokāne Nelija - ģimenes ārsta prakse</t>
  </si>
  <si>
    <t>Kallinga Aija - ģimenes ārsta prakse</t>
  </si>
  <si>
    <t>A.Kārkliņas doktorāts, SIA</t>
  </si>
  <si>
    <t>Putriņa Līga -ģimenes ārsta un pediatra prakse</t>
  </si>
  <si>
    <t>Ķiris Valdis - ģimenes ārsta un narkologa prakse</t>
  </si>
  <si>
    <t>Nātra Inga - ģimenes ārsta prakse</t>
  </si>
  <si>
    <t>Kļaviņa Ritma - ģimenes ārsta prakse</t>
  </si>
  <si>
    <t>Nātra Māris - ģimenes ārsta prakse</t>
  </si>
  <si>
    <t>Zušmane Evita - ģimenes ārsta prakse</t>
  </si>
  <si>
    <t>Lūkina Zane - ģimenes ārsta un arodveselības un arodslimību ārsta prakse</t>
  </si>
  <si>
    <t>Kļaviņa Maija - ģimenes ārsta prakse</t>
  </si>
  <si>
    <t>L. ZIEMELES DOKTORĀTS, SIA</t>
  </si>
  <si>
    <t>M.BINDRES DOKTORĀTS, SIA</t>
  </si>
  <si>
    <t>Ditas Pīlātes ģimenes ārsta prakse, Sabiedrība ar ierobežotu atbildību</t>
  </si>
  <si>
    <t>I. Ločmeles ārsta prakse, Sabiedrība ar ierobežotu atbildību</t>
  </si>
  <si>
    <t>Saleniece Sarmīte - ģimenes ārsta prakse</t>
  </si>
  <si>
    <t>Poikāne Guna - ģimenes ārsta prakse</t>
  </si>
  <si>
    <t>ASAFREJA, Sabiedrība ar ierobežotu atbildību</t>
  </si>
  <si>
    <t>Šakare Anna - ģimenes ārsta prakse</t>
  </si>
  <si>
    <t>Skujiņa Inese - ģimenes ārsta prakse</t>
  </si>
  <si>
    <t>Ērikas Borisovas ģimenes ārsta prakse, Sabiedrība ar ierobežotu atbildību</t>
  </si>
  <si>
    <t>Zīle Anda - ģimenes ārsta prakse</t>
  </si>
  <si>
    <t>MEDICOM, Sabiedrība ar ierobežotu atbildību</t>
  </si>
  <si>
    <t>VIMED, Sabiedrība ar ierobežotu atbildību</t>
  </si>
  <si>
    <t>Piļipčuka Tatjana - ģimenes ārsta un neirologa prakse</t>
  </si>
  <si>
    <t>Vijas Freimanes ārsta prakse, Sabiedrība ar ierobežotu atbildību</t>
  </si>
  <si>
    <t>Kristīnes Babickas ģimenes ārstes prakse, Sabiedrība ar ierobežotu atbildību</t>
  </si>
  <si>
    <t>E.Maigones ārsta prakse, SIA</t>
  </si>
  <si>
    <t>SAMMAR, SIA</t>
  </si>
  <si>
    <t>Ornellas Smirnovas ģimenes ārsta prakse, SIA</t>
  </si>
  <si>
    <t>Baķe Baiba - ģimenes ārsta prakse</t>
  </si>
  <si>
    <t>Dainas Vaivodes ģimenes ārsta prakse, Sabiedrība ar ierobežotu atbildību</t>
  </si>
  <si>
    <t>Vivejas Epiņas ģimenes ārsta prakse, SIA</t>
  </si>
  <si>
    <t>Ilzes Rudko ārsta prakse, Sabiedrība ar ierobežotu atbildību</t>
  </si>
  <si>
    <t>Akmentiņa Maruta - ģimenes ārsta prakse</t>
  </si>
  <si>
    <t>Ludmilas Skrjabinas ārsta prakse, Sabiedrība ar ierobežotu atbildību</t>
  </si>
  <si>
    <t>Sretenska Irina - ģimenes ārsta prakse</t>
  </si>
  <si>
    <t>Niedre Ilze - ģimenes ārsta prakse</t>
  </si>
  <si>
    <t>Dobulāne Tatjana - ģimenes ārsta prakse</t>
  </si>
  <si>
    <t>Pudule Baiba - ģimenes ārsta prakse</t>
  </si>
  <si>
    <t>Nenišķe Iveta - ģimenes ārsta prakse</t>
  </si>
  <si>
    <t>Eglīte Anita - ģimenes ārsta prakse</t>
  </si>
  <si>
    <t>Čaupjonoka Ilona -ģimenes ārsta prakse</t>
  </si>
  <si>
    <t>Pārpuce Sanita -ģimenes ārsta prakse</t>
  </si>
  <si>
    <t>Kudiņa Irēna - ģimenes ārsta prakse</t>
  </si>
  <si>
    <t>Auguste Rita - ģimenes ārsta un bērnu neirologa prakse</t>
  </si>
  <si>
    <t>Zdūne Rita - ģimenes ārsta prakse</t>
  </si>
  <si>
    <t>Jevtušenko Iveta - ģimenes ārsta un pediatra prakse</t>
  </si>
  <si>
    <t>Boķis Guntars - ģimenes ārsta prakse</t>
  </si>
  <si>
    <t>Ivanova Maiga - ģimenes ārsta prakse</t>
  </si>
  <si>
    <t>Siliņa Sandra -ģimenes ārsta prakse</t>
  </si>
  <si>
    <t>Grīga Lilita - ģimenes ārsta prakse</t>
  </si>
  <si>
    <t>Mauliņa Anita - ģimenes ārsta prakse</t>
  </si>
  <si>
    <t>Zelča Astrīda - ģimenes ārsta prakse</t>
  </si>
  <si>
    <t>Elste Anda - ģimenes ārsta prakse</t>
  </si>
  <si>
    <t>Grauda Dace - ģimenes ārsta prakse</t>
  </si>
  <si>
    <t>Mauliņš Ziedonis - ģimenes ārsta un arodveselības un arodslimību ārsta prakse</t>
  </si>
  <si>
    <t>Eglīte Dagmāra - ģimenes ārsta prakse</t>
  </si>
  <si>
    <t>Skudra Aija - ģimenes ārsta prakse</t>
  </si>
  <si>
    <t>Zaderņuka Inesa - ģimenes ārsta prakse</t>
  </si>
  <si>
    <t>Bosko Marija - ģimenes ārsta prakse</t>
  </si>
  <si>
    <t>Lasmane Gundega - ģimenes ārsta un pediatra prakse</t>
  </si>
  <si>
    <t>Inas Mortukānes ārsta prakse, SIA</t>
  </si>
  <si>
    <t>Lagzdiņa Inta - ģimenes ārsta prakse</t>
  </si>
  <si>
    <t>ILZES KUKUTES ĢIMENES ĀRSTA PRAKSE, SIA</t>
  </si>
  <si>
    <t>Gulbe Santa - ģimenes ārsta un arodveselības un arodslimību ārsta prakse</t>
  </si>
  <si>
    <t>Cirša Aija - ģimenes ārsta prakse</t>
  </si>
  <si>
    <t>Mantons Uldis - ģimenes ārsta prakse</t>
  </si>
  <si>
    <t>Sprance Zinaida - ģimenes ārsta prakse</t>
  </si>
  <si>
    <t>Sloka Daina - ģimenes ārsta prakse</t>
  </si>
  <si>
    <t>Sproģe Ilze - ģimenes ārsta un pediatra prakse</t>
  </si>
  <si>
    <t>PN Doktorāts, Sabiedrība ar ierobežotu atbildību</t>
  </si>
  <si>
    <t>I. Dūrējas ģimenes ārsta prakse, Sabiedrība ar ierobežotu atbildību</t>
  </si>
  <si>
    <t>Kaķenieku ambulance, Sabiedrība ar ierobežotu atbildību</t>
  </si>
  <si>
    <t>M.Zakse-Grigorjana ģimenes ārsta prakse, SIA</t>
  </si>
  <si>
    <t>Aksanas Utenkovas ārsta prakse, SIA</t>
  </si>
  <si>
    <t>Monikas Stacēvičas ārsta prakse, SIA</t>
  </si>
  <si>
    <t>Novicāne Silva - ģimenes ārsta prakse</t>
  </si>
  <si>
    <t>Šulce Ināra - ģimenes ārsta, neirologa un arodveselības un arodslimību ārsta prakse</t>
  </si>
  <si>
    <t>Bēnes doktorāts, Sabiedrība ar ierobežotu atbildību</t>
  </si>
  <si>
    <t>Liepiņa Ilze - ģimenes ārsta prakse</t>
  </si>
  <si>
    <t>Ķuze Anna - ģimenes ārsta prakse</t>
  </si>
  <si>
    <t>Pempere Inese - ģimenes ārsta prakse</t>
  </si>
  <si>
    <t>Afanasjeva Rita - ģimenes ārsta prakse</t>
  </si>
  <si>
    <t>Bērziņa Maruta - ģimenes ārsta prakse</t>
  </si>
  <si>
    <t>Baholdina Anastasija - ģimenes ārsta prakse</t>
  </si>
  <si>
    <t>NaProMedicus, Sabiedrība ar ierobežotu atbildību</t>
  </si>
  <si>
    <t>Bērziņa Baiba - ģimenes ārsta prakse</t>
  </si>
  <si>
    <t>Elekse Edīte - ģimenes ārsta prakse</t>
  </si>
  <si>
    <t>Joča Inguna - ģimenes ārsta prakse</t>
  </si>
  <si>
    <t>Broniča Sandra - ģimenes ārsta prakse</t>
  </si>
  <si>
    <t>Kalvāne Līga - ģimenes ārsta prakse</t>
  </si>
  <si>
    <t>Līce Iveta - ģimenes ārsta prakse</t>
  </si>
  <si>
    <t>Pelčere Vija - ģimenes ārsta prakse</t>
  </si>
  <si>
    <t>Vāvere Anna - ģimenes ārsta prakse</t>
  </si>
  <si>
    <t>Zadorožnaja Ņina - ģimenes ārsta prakse</t>
  </si>
  <si>
    <t>Ligitas Hohas ārsta prakse, SIA</t>
  </si>
  <si>
    <t>Zepa Dace - ģimenes ārsta prakse</t>
  </si>
  <si>
    <t>Āboliņa Nataļja - ģimenes ārsta prakse</t>
  </si>
  <si>
    <t>Boreiko Silvija - ģimenes ārsta un pediatra prakse</t>
  </si>
  <si>
    <t>Paeglīte Inta - ģimenes ārsta prakse</t>
  </si>
  <si>
    <t>Baika Anita - ģimenes ārsta, internista un kardiologa  ārsta prakse</t>
  </si>
  <si>
    <t>Daukšte Inese - ģimenes ārsta prakse</t>
  </si>
  <si>
    <t>Saldniece Sandra - ģimenes ārsta prakse</t>
  </si>
  <si>
    <t>Volkopa Inese - ģimenes ārsta un pediatra prakse</t>
  </si>
  <si>
    <t>Krievāne Dace -  ģimenes ārsta, kardiologa, arodveselības un arodslimību ārsta prakse</t>
  </si>
  <si>
    <t>MEDcontrol, Sabiedrība ar ierobežotu atbildību</t>
  </si>
  <si>
    <t>Anitas Selezņevas ģimenes ārsta prakse, SIA</t>
  </si>
  <si>
    <t>Sandras Bērziņas ģimenes ārsta prakse, SIA</t>
  </si>
  <si>
    <t>Beļauniece Ingrīda - ģimenes ārsta prakse</t>
  </si>
  <si>
    <t>Raga Ineta - ģimenes ārsta prakse</t>
  </si>
  <si>
    <t>Grīnberga Irēna - ģimenes ārsta prakse</t>
  </si>
  <si>
    <t>Troska Dzintra - ģimenes ārsta un arodveselības un arodslimību ārsta prakse</t>
  </si>
  <si>
    <t>Matisone Inese - ģimenes ārsta prakse</t>
  </si>
  <si>
    <t>Rancāne Līga - ģimenes ārsta un pediatra prakse</t>
  </si>
  <si>
    <t>Dr.Rukmanes ģimenes ārsta prakse, Sabiedrība ar ierobežotu atbildību</t>
  </si>
  <si>
    <t>Pozīcijas nosaukums</t>
  </si>
  <si>
    <t>1 vienības cena</t>
  </si>
  <si>
    <t xml:space="preserve">Kontaktu centra licence </t>
  </si>
  <si>
    <t>servera izmaksas</t>
  </si>
  <si>
    <t>PVN</t>
  </si>
  <si>
    <t xml:space="preserve">amata alga </t>
  </si>
  <si>
    <t xml:space="preserve">summaEUR/ mēn </t>
  </si>
  <si>
    <t>Koordinators</t>
  </si>
  <si>
    <t>Klientu apkalpošanas operators</t>
  </si>
  <si>
    <t>summs EUR/mēn</t>
  </si>
  <si>
    <t>Darba vietas uzturēšanas izmaksas</t>
  </si>
  <si>
    <t>Perifērijas (austiņas)</t>
  </si>
  <si>
    <t>Soiālais nodoklis</t>
  </si>
  <si>
    <t>VSAOI</t>
  </si>
  <si>
    <t>skaits (līdz 15.decembrim)</t>
  </si>
  <si>
    <t>summa EUR</t>
  </si>
  <si>
    <t>skaita izmaiņas no 16.decembra</t>
  </si>
  <si>
    <t>1 vienības cena,EUR</t>
  </si>
  <si>
    <t xml:space="preserve"> sarunu izmaksas</t>
  </si>
  <si>
    <t>EKK 3000</t>
  </si>
  <si>
    <t>EKK 7460</t>
  </si>
  <si>
    <t>EKK 7472</t>
  </si>
  <si>
    <t>Nepieciešamie līdzekļi izmaksu segšanai, EURO</t>
  </si>
  <si>
    <t xml:space="preserve">Mobilās vienības/ Paraugu paņemšana personu dzīvesvietā </t>
  </si>
  <si>
    <t xml:space="preserve">KOPĀ, skaits </t>
  </si>
  <si>
    <t>IAL izlietojums  Paraugu paņemšana personu dzīvesvietā</t>
  </si>
  <si>
    <t>Pielikums Nr.2                                                                                                                                                                          Ministru kabineta rīkojuma "Par finanšu līdzekļu piešķiršanu no valsts budžeta programmas "Līdzekļi neparedzētiem gadījumiem"" projekta sākotnējās ietekmes novērtējuma ziņojumam (anotācijai)</t>
  </si>
  <si>
    <t>Pielikums Nr.1                                                                                                                                                                          Ministru kabineta rīkojuma "Par finanšu līdzekļu piešķiršanu no valsts budžeta programmas "Līdzekļi neparedzētiem gadījumiem"" projekta sākotnējās ietekmes novērtējuma ziņojumam (anotācijai)</t>
  </si>
  <si>
    <r>
      <rPr>
        <b/>
        <sz val="14"/>
        <rFont val="Times New Roman"/>
        <family val="1"/>
        <charset val="186"/>
      </rPr>
      <t xml:space="preserve">Veikto pakalpojumu* summa SAVA ārkārtas situācijas laikā par 2020. decembra ievadītiem taloniem
</t>
    </r>
    <r>
      <rPr>
        <b/>
        <u/>
        <sz val="12"/>
        <rFont val="Times New Roman"/>
        <family val="1"/>
        <charset val="186"/>
      </rPr>
      <t>(iekļautas trīs manipulāciju izmaksas: 60047</t>
    </r>
    <r>
      <rPr>
        <sz val="12"/>
        <rFont val="Times New Roman"/>
        <family val="1"/>
        <charset val="186"/>
      </rPr>
      <t xml:space="preserve"> - laiks epidemioloģiskās drošības pasākumu nodrošināšanai rehabilitācijas un psihiatrijas dienas stacionārā, tarifs - 3,74 euro, </t>
    </r>
    <r>
      <rPr>
        <b/>
        <u/>
        <sz val="12"/>
        <rFont val="Times New Roman"/>
        <family val="1"/>
        <charset val="186"/>
      </rPr>
      <t>60171</t>
    </r>
    <r>
      <rPr>
        <sz val="12"/>
        <rFont val="Times New Roman"/>
        <family val="1"/>
        <charset val="186"/>
      </rPr>
      <t xml:space="preserve"> - laiks epidemioloģiskās drošības pasākumu nodrošināšanai ārstam vai funkcionālajam speciālistam, tarifs - 1,24 euro un</t>
    </r>
    <r>
      <rPr>
        <b/>
        <u/>
        <sz val="12"/>
        <rFont val="Times New Roman"/>
        <family val="1"/>
        <charset val="186"/>
      </rPr>
      <t xml:space="preserve"> 60172</t>
    </r>
    <r>
      <rPr>
        <sz val="12"/>
        <rFont val="Times New Roman"/>
        <family val="1"/>
        <charset val="186"/>
      </rPr>
      <t xml:space="preserve"> - laiks epidemioloģiskās drošības pasākumu nodrošināšanai māsai, tarifs - 0.73 euro</t>
    </r>
  </si>
  <si>
    <r>
      <t xml:space="preserve">Pakalpojumu summa, </t>
    </r>
    <r>
      <rPr>
        <sz val="10"/>
        <rFont val="Times New Roman"/>
        <family val="1"/>
      </rPr>
      <t>(manipulācija 70033)</t>
    </r>
    <r>
      <rPr>
        <b/>
        <sz val="10"/>
        <rFont val="Times New Roman"/>
        <family val="1"/>
      </rPr>
      <t xml:space="preserve"> EUR</t>
    </r>
  </si>
  <si>
    <r>
      <t xml:space="preserve">Pakalpojumu summa, </t>
    </r>
    <r>
      <rPr>
        <sz val="10"/>
        <rFont val="Times New Roman"/>
        <family val="1"/>
      </rPr>
      <t>(manipulācija 70034)</t>
    </r>
    <r>
      <rPr>
        <b/>
        <sz val="10"/>
        <rFont val="Times New Roman"/>
        <family val="1"/>
      </rPr>
      <t xml:space="preserve"> EUR</t>
    </r>
  </si>
  <si>
    <t>(*iekļautas divu manipulāciju izmaksas - 70033 laiks epidemioloģiskās drošības pasākumu nodrošināšanai zobārstniecībā ārstam, tarifs - 1.24 euro un 70034 laiks epidemioloģiskās drošības pasākumu nodrošināšanai zobārstniecībā māsai vai higiēnistam, tarifs - 0.73 euro)</t>
  </si>
  <si>
    <t>*Viena kilometra cenu veido - faktiskās izmaksas, pa pozīcijām, (darba algas, transportlīdzekļa uzturēšanas, degvielas un individuālo aizsardzības līdzekļu izmaksas) dalot uz kopējo km skaitu, vērtība tiek norādīta ar minimums 6 zīmēm aiz komata, lai korekti iekļautu visas aprēķinu pozīcijas, (piem., vienā braucienā tiek iztērēti IAL, kuru vērtība ir 0.95 euro, vienā braucienā nobrauc 260 km, IAL izmaksas 1 km ir 0.95/260=0.003653 euro/km, ja noapaļo līdz 2 zīmēm aiz komata 1 km cena sanāk 0.00 euro).</t>
  </si>
  <si>
    <t>Pielikums Nr.14                                                                                                                                                                          Ministru kabineta rīkojuma "Par finanšu līdzekļu piešķiršanu no valsts budžeta programmas "Līdzekļi neparedzētiem gadījumiem"" projekta sākotnējās ietekmes novērtējuma ziņojumam (anotācijai)</t>
  </si>
  <si>
    <t>Pielikums Nr.15                                                                                                                                                                          Ministru kabineta rīkojuma "Par finanšu līdzekļu piešķiršanu no valsts budžeta programmas "Līdzekļi neparedzētiem gadījumiem"" projekta sākotnējās ietekmes novērtējuma ziņojumam (anotācijai)</t>
  </si>
  <si>
    <t>*Viena kilometra cenu veido - faktiskās izmaksas, pa pozīcijām, (darba algas, transportlīdzekļa uzturēšanas, degvielas un individuālo aizsardzības līdzekļu izmaksas) dalot uz kopējo km skaitu, vērtība tiek norādīta ar minimums 6 zīmēm aiz komata, lai korekti iekļautu visas aprēķinu pozīcijas, (piem., vienā braucienā tiek iztērēti IAL, kuru vērtība ir 0.95   euro, vienā braucienā nobrauc 260 km, IAL izmaksas 1 km ir 0.95/260=0.003653 euro/km, ja noapaļo līdz 2 zīmēm aiz komata 1 km cena sanāk 0.00 euro).</t>
  </si>
  <si>
    <t>Summa kopā par periodu līdz 31.12. EUR</t>
  </si>
  <si>
    <t xml:space="preserve">Maksājums no LNG  līdzekļiem  (20.11.2020. FM rīk.Nr.478), EUR </t>
  </si>
  <si>
    <t>Laboratorija. Izdevumi par IAL iegādi (decembris; SIA Dziedniecība)</t>
  </si>
  <si>
    <t>Ārējie cimdi (uz kombinezona ārējās virsmas; maina 3 reizes stundā)</t>
  </si>
  <si>
    <r>
      <t xml:space="preserve">Parauga pieņemšanas punkta adrese </t>
    </r>
    <r>
      <rPr>
        <b/>
        <sz val="12"/>
        <rFont val="Times New Roman"/>
        <family val="1"/>
      </rPr>
      <t xml:space="preserve"> </t>
    </r>
  </si>
  <si>
    <t>Paraugu paņemšanas punktu darbība/ Paraugu paņemšana (decembris / Dziedniecība)</t>
  </si>
  <si>
    <t>Laboratorija. Izdevumi par IAL iegādi (decembris; BIOR)</t>
  </si>
  <si>
    <t>Bahilas (pāris)</t>
  </si>
  <si>
    <t>Cimdi (iekšējie;ārējie), pāris</t>
  </si>
  <si>
    <r>
      <t xml:space="preserve">Iekšējie cimdu </t>
    </r>
    <r>
      <rPr>
        <b/>
        <sz val="11"/>
        <rFont val="Times New Roman"/>
        <family val="1"/>
      </rPr>
      <t>pāri</t>
    </r>
    <r>
      <rPr>
        <sz val="11"/>
        <rFont val="Times New Roman"/>
        <family val="1"/>
      </rPr>
      <t xml:space="preserve"> (zem kombinezona manšetes; maina ik pēc 2 stundām)</t>
    </r>
  </si>
  <si>
    <r>
      <t xml:space="preserve">Ārējie cimdu </t>
    </r>
    <r>
      <rPr>
        <b/>
        <sz val="11"/>
        <rFont val="Times New Roman"/>
        <family val="1"/>
      </rPr>
      <t>pāri</t>
    </r>
    <r>
      <rPr>
        <sz val="11"/>
        <rFont val="Times New Roman"/>
        <family val="1"/>
      </rPr>
      <t xml:space="preserve"> (uz kombinezona ārējās virsmas; maina pēc katra pacienta)</t>
    </r>
  </si>
  <si>
    <r>
      <t xml:space="preserve"> Bahilas </t>
    </r>
    <r>
      <rPr>
        <b/>
        <sz val="11"/>
        <rFont val="Times New Roman"/>
        <family val="1"/>
      </rPr>
      <t>(pāri)</t>
    </r>
    <r>
      <rPr>
        <sz val="11"/>
        <rFont val="Times New Roman"/>
        <family val="1"/>
      </rPr>
      <t xml:space="preserve"> un vienreizlietojamais halāts (maina ik pēc 2 stundām)</t>
    </r>
  </si>
  <si>
    <t>Paraugu paņemšanas punktu darbība/ Paraugu paņemšana (decembris, BIOR)</t>
  </si>
  <si>
    <t>Cimdi (pāris)</t>
  </si>
  <si>
    <r>
      <t>Paraugu paņemšanas punktu darbība/ Paraugu paņemš</t>
    </r>
    <r>
      <rPr>
        <b/>
        <u/>
        <sz val="14"/>
        <rFont val="Times New Roman"/>
        <family val="1"/>
      </rPr>
      <t>ana (decembris, 2020.gads</t>
    </r>
    <r>
      <rPr>
        <b/>
        <u/>
        <sz val="14"/>
        <color theme="1"/>
        <rFont val="Times New Roman"/>
        <family val="1"/>
      </rPr>
      <t>; NMS Laboratorija SIA)</t>
    </r>
  </si>
  <si>
    <t>Mājas vizītēs paņemto paraugu skaits</t>
  </si>
  <si>
    <t>Paraugu paņemšanas punktu darbība/ Paraugu paņemšana (decembris; Centrālā laboratorija)</t>
  </si>
  <si>
    <t>Mobilās vienības/ Paraugu paņemšana personu dzīvesvietā (decembris; Centrālā laboratorija)</t>
  </si>
  <si>
    <t>Mobilās vienības/ Paraugu paņemšana personu dzīvesvietā (novembris; Centrālā laboratorija)</t>
  </si>
  <si>
    <t>Mobilās vienības/ Paraugu paņemšana personu dzīvesvietā (oktobris; Centrālā laboratorija)</t>
  </si>
  <si>
    <t>Iestādēs paņemto paraugu skaits</t>
  </si>
  <si>
    <t>Andersone Ilze - ģimenes ārsta un endokrinologa ārsta prakse</t>
  </si>
  <si>
    <t>Ādažu privātslimnīca, SIA</t>
  </si>
  <si>
    <t>Ārgale Vēsma - ārsta prakse kardioloģijā</t>
  </si>
  <si>
    <t>BĒRNU PSIHONEIROLOĢISKĀ SLIMNĪCA "AINAŽI", Valsts sabiedrība ar ierobežotu atbildību</t>
  </si>
  <si>
    <t>-</t>
  </si>
  <si>
    <t>AP48 - Fizikālās un rehabilitācijas medicīnas ārsta mājas vizīte pie pacienta, nodrošinot medicīniskās rehabilitācijas pakalpojumu mājās</t>
  </si>
  <si>
    <t>Karstā Malda - ārsta prakse otolaringoloģijā</t>
  </si>
  <si>
    <t>Krompāne Svetlana - ārsta prakse oftalmoloģijā</t>
  </si>
  <si>
    <t>AP42 - Rehabilitācijas speciālistu veselības aprūpe mājās</t>
  </si>
  <si>
    <t>Ozoliņa-Bērziņa Ilze - ārsta prakse otolaringoloģijā</t>
  </si>
  <si>
    <t>Plavoka Zinaīda - ārsta prakse dermatoloģijā, veneroloģijā</t>
  </si>
  <si>
    <t>Vēvere Inga - ārsta prakse ginekoloģijā, dzemdniecībā</t>
  </si>
  <si>
    <r>
      <t xml:space="preserve">Pakalpojumu summa, </t>
    </r>
    <r>
      <rPr>
        <sz val="9"/>
        <rFont val="Times New Roman"/>
        <family val="1"/>
        <charset val="186"/>
      </rPr>
      <t>(manipulācija 60047)</t>
    </r>
    <r>
      <rPr>
        <b/>
        <sz val="9"/>
        <rFont val="Times New Roman"/>
        <family val="1"/>
        <charset val="186"/>
      </rPr>
      <t xml:space="preserve"> EUR</t>
    </r>
  </si>
  <si>
    <r>
      <t xml:space="preserve">Pakalpojumu summa, </t>
    </r>
    <r>
      <rPr>
        <sz val="9"/>
        <rFont val="Times New Roman"/>
        <family val="1"/>
        <charset val="186"/>
      </rPr>
      <t>(manipulācija 60171)</t>
    </r>
    <r>
      <rPr>
        <b/>
        <sz val="9"/>
        <rFont val="Times New Roman"/>
        <family val="1"/>
        <charset val="186"/>
      </rPr>
      <t xml:space="preserve"> EUR</t>
    </r>
  </si>
  <si>
    <r>
      <t xml:space="preserve">Pakalpojumu summa, </t>
    </r>
    <r>
      <rPr>
        <sz val="9"/>
        <rFont val="Times New Roman"/>
        <family val="1"/>
        <charset val="186"/>
      </rPr>
      <t>(manipulācija 60172)</t>
    </r>
    <r>
      <rPr>
        <b/>
        <sz val="9"/>
        <rFont val="Times New Roman"/>
        <family val="1"/>
        <charset val="186"/>
      </rPr>
      <t xml:space="preserve"> EUR</t>
    </r>
  </si>
  <si>
    <t>Veikto pakalpojumu* summa SAVA ārkārtas situācijas laikā par 2020. novembra ievadītiem taloniem
(iekļautas trīs manipulāciju izmaksas: 60047 - laiks epidemioloģiskās drošības pasākumu nodrošināšanai rehabilitācijas un psihiatrijas dienas stacionārā, tarifs - 3,74 euro, 60171 - laiks epidemioloģiskās drošības pasākumu nodrošināšanai ārstam vai funkcionālajam speciālistam, tarifs - 1,24 euro un 60172 - laiks epidemioloģiskās drošības pasākumu nodrošināšanai māsai, tarifs - 0.73 euro</t>
  </si>
  <si>
    <t>EKK 3000+K3:L58K3:L67K3:L74K3:L81A2K3:L51K3:L88A2K3:L51K3:L95A2K3:L51K3:L102A2K3:L51K3:L109A2K3:L51K3:L116A2K3:L51K3:L123A2K3:L51K3:L130A2K3:L51K3:L137A2K3:L51K3:L144A2K3:L51K3:L151A2K3:L51K3:L158A2K3:L51K3:L165A2K3:L51K3:L172A2K3:L51K3:L179A2K3:L51K3:L186A2K3:L51K3:L193A2K3:L51K3:L200A2K3:L51K3:L207A2K3:L51K3:L214A2K3:L51K3:L221A2K3:L51K3:L228A2K3:L51K3:L235A2K3:L51K3:L242A2K3:L51K3:L249A2K3:L51K3:L256A2K3:L51K3:L263A2K3:L51K3:L270A2K3:L51K3:L277A2K3:L51K3:L284A2K3:L51K3:L291A2K3:K3:L2174</t>
  </si>
  <si>
    <t>izlietoto IAL izmaksas periodā 01.12.2020 - 31.12.2020</t>
  </si>
  <si>
    <t xml:space="preserve">Ārstniecības iestāde                                             </t>
  </si>
  <si>
    <t>Gads</t>
  </si>
  <si>
    <r>
      <t>SUMMA  par</t>
    </r>
    <r>
      <rPr>
        <b/>
        <u/>
        <sz val="10"/>
        <color theme="1"/>
        <rFont val="Times New Roman"/>
        <family val="1"/>
        <charset val="186"/>
      </rPr>
      <t xml:space="preserve"> IAL</t>
    </r>
    <r>
      <rPr>
        <b/>
        <sz val="10"/>
        <color theme="1"/>
        <rFont val="Times New Roman"/>
        <family val="1"/>
        <charset val="186"/>
      </rPr>
      <t xml:space="preserve"> KOPĀ 2019. gadā, EUR</t>
    </r>
  </si>
  <si>
    <r>
      <t>SUMMA  par</t>
    </r>
    <r>
      <rPr>
        <b/>
        <u/>
        <sz val="10"/>
        <color theme="1"/>
        <rFont val="Times New Roman"/>
        <family val="1"/>
        <charset val="186"/>
      </rPr>
      <t xml:space="preserve"> IAL</t>
    </r>
    <r>
      <rPr>
        <b/>
        <sz val="10"/>
        <color theme="1"/>
        <rFont val="Times New Roman"/>
        <family val="1"/>
        <charset val="186"/>
      </rPr>
      <t xml:space="preserve"> KOPĀ 2020 gadā, EUR</t>
    </r>
  </si>
  <si>
    <t>Medicīniskās maska  (EN 14683 tips II.R)</t>
  </si>
  <si>
    <t>Medicīniskās maska  (EN 14683 tips II)</t>
  </si>
  <si>
    <t>Medicīniskās maska  (EN 14683 tips I)</t>
  </si>
  <si>
    <t>Respirators ar aizsardzības pakāpi FFP2, P2 vai N95</t>
  </si>
  <si>
    <t>Respirators ar aizsardzības pakāpi FFP3</t>
  </si>
  <si>
    <t>Medicīniskie vienreiz lietojamie cimdi (nesterili, nepūderēti)</t>
  </si>
  <si>
    <t>Medicīniskie vienreiz lietojamie cimdi (sterili, nepūderēti)</t>
  </si>
  <si>
    <t>Medicīniskais kombinezons -aizsargtērpi, elastīgie, ar kapuci, vienreizlietojams</t>
  </si>
  <si>
    <t>Virsvalks/halāts ar garām piedurknēm, ūdens necaurlaidīgs, vienreizlietojams</t>
  </si>
  <si>
    <t>Ūdensnecaurlaidīgs priekšauts, vienreizlietojams</t>
  </si>
  <si>
    <t>Medicīniskās bahilas garās, vienreizlietojamas</t>
  </si>
  <si>
    <t>Ķirurģiskā cepurīte, vienreizlietojama</t>
  </si>
  <si>
    <t>Sejas ekrāns, vienreizlietojams vai daudzreizlietojams, dezinficējams</t>
  </si>
  <si>
    <t>Aizsargbrilles, vienreizlietojams vai daudzreizlietojams, dezinficējams</t>
  </si>
  <si>
    <t>Dezinfekcijas līdzeklis virsmām. 
Litri</t>
  </si>
  <si>
    <t>Dezinfekcijas līdzeklis rokām.
Litri</t>
  </si>
  <si>
    <t>Dezinfekcijas līdzeklis - salvetes</t>
  </si>
  <si>
    <t>Uzroči, vienreizlietojami</t>
  </si>
  <si>
    <t>Bahilas, īsās</t>
  </si>
  <si>
    <t>Dezinfekcijas līdzeklis virsmām, Tabletes</t>
  </si>
  <si>
    <t>Dezinfekcijas līdzeklis virsmām.
Smidzinātājs</t>
  </si>
  <si>
    <r>
      <t xml:space="preserve">Virsvalks/halāts </t>
    </r>
    <r>
      <rPr>
        <sz val="9.5"/>
        <color rgb="FF000000"/>
        <rFont val="Times New Roman"/>
        <family val="1"/>
        <charset val="186"/>
      </rPr>
      <t>ar garām piedurknēm, vienreizlietojams</t>
    </r>
  </si>
  <si>
    <t>Halāti (nesterili)</t>
  </si>
  <si>
    <t>Pilna sejas maska</t>
  </si>
  <si>
    <t>Respirators ar aizsardzības pakāpi FFP1; FFP3/1</t>
  </si>
  <si>
    <t>Maska sejas  3-slāņu</t>
  </si>
  <si>
    <t>Pilna sejas gāzmaska</t>
  </si>
  <si>
    <t>Filtrs gāzmaskai</t>
  </si>
  <si>
    <t>Cepure ķirurģiskā,astronauta tipa</t>
  </si>
  <si>
    <t>Dezinfekcijas līdzeklis dezinfekcijas iekārtai</t>
  </si>
  <si>
    <r>
      <rPr>
        <sz val="9.5"/>
        <rFont val="Times New Roman"/>
        <family val="1"/>
        <charset val="186"/>
      </rPr>
      <t xml:space="preserve">Medicīniskie vienreiz lietojamie </t>
    </r>
    <r>
      <rPr>
        <b/>
        <sz val="9.5"/>
        <rFont val="Times New Roman"/>
        <family val="1"/>
        <charset val="186"/>
      </rPr>
      <t xml:space="preserve">cimdi (nesterili, </t>
    </r>
    <r>
      <rPr>
        <sz val="9.5"/>
        <rFont val="Times New Roman"/>
        <family val="1"/>
        <charset val="186"/>
      </rPr>
      <t>pūderēti)</t>
    </r>
  </si>
  <si>
    <r>
      <t xml:space="preserve">Dezinfekcijas līdzeklis virsmām. 
</t>
    </r>
    <r>
      <rPr>
        <sz val="9.5"/>
        <rFont val="Times New Roman"/>
        <family val="1"/>
        <charset val="186"/>
      </rPr>
      <t>Kg</t>
    </r>
  </si>
  <si>
    <r>
      <rPr>
        <sz val="9.5"/>
        <rFont val="Times New Roman"/>
        <family val="1"/>
        <charset val="186"/>
      </rPr>
      <t xml:space="preserve">Medicīniskie vienreiz lietojamie </t>
    </r>
    <r>
      <rPr>
        <b/>
        <sz val="9.5"/>
        <rFont val="Times New Roman"/>
        <family val="1"/>
        <charset val="186"/>
      </rPr>
      <t xml:space="preserve">cimdi (sterili, </t>
    </r>
    <r>
      <rPr>
        <sz val="9.5"/>
        <rFont val="Times New Roman"/>
        <family val="1"/>
        <charset val="186"/>
      </rPr>
      <t>pūderēti)</t>
    </r>
  </si>
  <si>
    <t>Kombinezons v/r</t>
  </si>
  <si>
    <t xml:space="preserve">Aizsargtērpi vienreizl., ūdens caurlaid. </t>
  </si>
  <si>
    <t>Cimdi ster., pūder.</t>
  </si>
  <si>
    <t>Halāts PP apmeklētāju</t>
  </si>
  <si>
    <t>Halāts sterils</t>
  </si>
  <si>
    <t>Pusmaska - atkārtoti lietojama, ar maināmiem FFP3 filtriem</t>
  </si>
  <si>
    <t>Pusmaskas FFP3 filtrs</t>
  </si>
  <si>
    <t>Sejas aizsargmaskas un filtri</t>
  </si>
  <si>
    <t>Apavu dezinfekcijas līdzekļi</t>
  </si>
  <si>
    <t>Ķirurģiskas ādas dezinfekcijas līdzekļi</t>
  </si>
  <si>
    <t>Spirtu nesaturošie virsmu dezinfekcijas līdzekļi</t>
  </si>
  <si>
    <t>Telpu sanitāras dezinfekcijas līdzekļi</t>
  </si>
  <si>
    <t>Maskas</t>
  </si>
  <si>
    <t>Roku un virsmu dezinfekcijas līdzeklis VIRUDES</t>
  </si>
  <si>
    <t>Chlorinex( 300tab-1iep) dez.līdz.virsmam</t>
  </si>
  <si>
    <t>Gab.</t>
  </si>
  <si>
    <t>Cena, EUR/gab.</t>
  </si>
  <si>
    <t>Pāri</t>
  </si>
  <si>
    <t>Cena, EUR/pāris</t>
  </si>
  <si>
    <t>Litri</t>
  </si>
  <si>
    <t>Cena, EUR/L</t>
  </si>
  <si>
    <t>[gab]</t>
  </si>
  <si>
    <t>Cena, EUR/[tableti]</t>
  </si>
  <si>
    <t>gab.</t>
  </si>
  <si>
    <t>Cena, EUR/[vienība]</t>
  </si>
  <si>
    <t>litri</t>
  </si>
  <si>
    <t>kg</t>
  </si>
  <si>
    <t>Cena, EUR/kg</t>
  </si>
  <si>
    <t>gab</t>
  </si>
  <si>
    <t>Cena, EUR/gab</t>
  </si>
  <si>
    <t>pāris</t>
  </si>
  <si>
    <t>Cena, EUR/l.</t>
  </si>
  <si>
    <t>Cena, EUR/GAB.</t>
  </si>
  <si>
    <t>Iep.</t>
  </si>
  <si>
    <t>Cena, EUR/iep.</t>
  </si>
  <si>
    <t>KOPĀ/ vidēji</t>
  </si>
  <si>
    <t>0.029</t>
  </si>
  <si>
    <t>2.083</t>
  </si>
  <si>
    <t>0.0482</t>
  </si>
  <si>
    <t>5.978</t>
  </si>
  <si>
    <t>6.97</t>
  </si>
  <si>
    <t>0.0542</t>
  </si>
  <si>
    <t>0.05</t>
  </si>
  <si>
    <r>
      <t xml:space="preserve">Kopā nepieciešamais finansējums pa oktobra mēnesi, </t>
    </r>
    <r>
      <rPr>
        <b/>
        <i/>
        <sz val="11"/>
        <color theme="1"/>
        <rFont val="Times New Roman"/>
        <family val="1"/>
      </rPr>
      <t>euro</t>
    </r>
  </si>
  <si>
    <t>izlietoto IAL izmaksas periodā 01.11.2020 - 30.11.2020</t>
  </si>
  <si>
    <t>Virsvalks/halāts ar garām piedurknēm, vienreizlietojams</t>
  </si>
  <si>
    <r>
      <t xml:space="preserve">Virsvalks/halāts </t>
    </r>
    <r>
      <rPr>
        <sz val="9.5"/>
        <color rgb="FF000000"/>
        <rFont val="Times New Roman"/>
        <family val="1"/>
        <charset val="186"/>
      </rPr>
      <t>ar garām piedurknēm, ūdens necaurlaidīgs, vienreizlietojams, sterils</t>
    </r>
  </si>
  <si>
    <t>Aizsargbrilles</t>
  </si>
  <si>
    <t xml:space="preserve">Kombinezons  Microgard </t>
  </si>
  <si>
    <t>Halāti sterili</t>
  </si>
  <si>
    <t>Uzroči, polietilēna, sterili</t>
  </si>
  <si>
    <t>Dezinfekcijas līdzeklis virsmām.
Tabletes</t>
  </si>
  <si>
    <t>OTV sejas vairogs</t>
  </si>
  <si>
    <r>
      <rPr>
        <sz val="9.5"/>
        <color indexed="8"/>
        <rFont val="Times New Roman"/>
        <family val="1"/>
        <charset val="186"/>
      </rPr>
      <t xml:space="preserve">Medicīniskie vienreiz lietojamie </t>
    </r>
    <r>
      <rPr>
        <b/>
        <sz val="9.5"/>
        <color indexed="8"/>
        <rFont val="Times New Roman"/>
        <family val="1"/>
        <charset val="186"/>
      </rPr>
      <t xml:space="preserve">cimdi (nesterili, </t>
    </r>
    <r>
      <rPr>
        <sz val="9.5"/>
        <color indexed="8"/>
        <rFont val="Times New Roman"/>
        <family val="1"/>
        <charset val="186"/>
      </rPr>
      <t>pūderēti)</t>
    </r>
  </si>
  <si>
    <t>Halāts vienreizlietojams, nesterils</t>
  </si>
  <si>
    <t>Dezinfekcijas rokām.
Smidzinātājs
100 ml</t>
  </si>
  <si>
    <t>Uzroči, vienreizlietojamie</t>
  </si>
  <si>
    <t>Virsmu dezinfekcijas hlora tabletes N300</t>
  </si>
  <si>
    <t>Tampons - paraugu savākšanai, viskozes, sterils, ar plastmasas kociņu 15mm</t>
  </si>
  <si>
    <t>Sejas aizsargs no caurspīdīga polikarbonāta</t>
  </si>
  <si>
    <t>Medical soap</t>
  </si>
  <si>
    <t>Bahilas īsās</t>
  </si>
  <si>
    <t>Halāti ūdenscaurlaidīgi</t>
  </si>
  <si>
    <t>Maskas ar sejas aizsargu</t>
  </si>
  <si>
    <t>Cimdi, maskas, cepures, bahilas, komplekts</t>
  </si>
  <si>
    <t>Virsvalks/halāts ar garām piedurknēm, ūdens caurlaidīgs, vienreizlietojams</t>
  </si>
  <si>
    <t>Cena, EUR/[gab.]</t>
  </si>
  <si>
    <t>EUR/gab.</t>
  </si>
  <si>
    <t>iepak</t>
  </si>
  <si>
    <t>Cena EUR/iepak</t>
  </si>
  <si>
    <t>Neapmaksātā summa kopā</t>
  </si>
  <si>
    <t>Aprīlis</t>
  </si>
  <si>
    <t>Oktobris</t>
  </si>
  <si>
    <t>Novembris</t>
  </si>
  <si>
    <t>cena</t>
  </si>
  <si>
    <t>Summa kopā:</t>
  </si>
  <si>
    <t>Atskaites periods ( 2020. gads oktobris- decembris )</t>
  </si>
  <si>
    <t>Atskaite par  SARS-CoV-2 (COVID-19) laboratorijas  izmeklējumiem, kuri nav apmaksāti NVD VIS APANS un SPANS sistēmas modulī</t>
  </si>
  <si>
    <t>Ambulatorrā daļa</t>
  </si>
  <si>
    <t>Stacionārā daļa</t>
  </si>
  <si>
    <t>Summa kopā par periodu līdz 31.12. EUR*</t>
  </si>
  <si>
    <t>*Ārstniecības iestādes NVD iesniedz rēķinu, ko iestādei ir piestādījusi transporta kompānija, norādot pacientu skaitu un izmaksas.</t>
  </si>
  <si>
    <r>
      <t xml:space="preserve">Pacientu transports, ja to veikusi cita kompānija un par to ārstniecības iestādei piestādīts rēķins
</t>
    </r>
    <r>
      <rPr>
        <sz val="13"/>
        <color theme="1"/>
        <rFont val="Times New Roman"/>
        <family val="1"/>
      </rPr>
      <t>(ja to veikusi ārstniecības iestāde izmantojot savus resursus)</t>
    </r>
  </si>
  <si>
    <t xml:space="preserve">Korona vīrusa COVID-19 paraugu transportēšanas izmaksas (novembris) </t>
  </si>
  <si>
    <t>Plānotā apmaksa par periodu līdz 30.11. EUR</t>
  </si>
  <si>
    <t>01.11.2020 - 30.11.2020</t>
  </si>
  <si>
    <t>Pacientu ar pozitīvu koronavīrusu COVID-19  transportēšanas uz dzīvesvietu izmaksas (novembris)</t>
  </si>
  <si>
    <t>Delta</t>
  </si>
  <si>
    <t>Ogres rajona slimnīca*</t>
  </si>
  <si>
    <t>* Ogres rajona slimnīcas atskaite darbinieka kļūdas dēļ netika iekļauta oktobra mēneša atskaitē.</t>
  </si>
  <si>
    <t>izlietoto IAL izmaksas periodā 01.10.2020 - 31.10.2020</t>
  </si>
  <si>
    <r>
      <t xml:space="preserve">SUMMA KOPĀ par </t>
    </r>
    <r>
      <rPr>
        <b/>
        <u/>
        <sz val="10"/>
        <color theme="1"/>
        <rFont val="Times New Roman"/>
        <family val="1"/>
        <charset val="186"/>
      </rPr>
      <t>IAL</t>
    </r>
    <r>
      <rPr>
        <b/>
        <sz val="10"/>
        <color theme="1"/>
        <rFont val="Times New Roman"/>
        <family val="1"/>
        <charset val="186"/>
      </rPr>
      <t>, EUR</t>
    </r>
  </si>
  <si>
    <t>SUMMA KOPĀ (Vien.1*cena1+vien.2*cena2+…+vienN*cenaN), EUR</t>
  </si>
  <si>
    <t>Pacientu vai paraugu transports, ja to veikusi cita kompānija un par to slimnīcai piestādīts rēķins (novembris)</t>
  </si>
  <si>
    <t>Pacientu vai paraugu transports, ja to veikusi cita kompānija un par to ārstniecības iestādei piestādīts rēķins</t>
  </si>
  <si>
    <t>Plānotā apmaksa par periodu līdz 30.11. EUR*</t>
  </si>
  <si>
    <t xml:space="preserve">Korona vīrusa COVID-19 paraugu transportēšanas izmaksas (oktobris) </t>
  </si>
  <si>
    <t>Plānotā apmaksa par periodu līdz 31.10. EUR</t>
  </si>
  <si>
    <t>01.10.2020 - 31.10.2020</t>
  </si>
  <si>
    <r>
      <t xml:space="preserve">Korona vīrusa COVID-19 paraugu transportēšanas izmaksas 
</t>
    </r>
    <r>
      <rPr>
        <sz val="13"/>
        <color theme="1"/>
        <rFont val="Times New Roman"/>
        <family val="1"/>
      </rPr>
      <t>(izņemot paraugu transportēšanu, ja to veikusi Centrālā laboratorija vai NMPD)</t>
    </r>
  </si>
  <si>
    <t>summa EUR/mēn</t>
  </si>
  <si>
    <t>Darba devēja  valsts sociālās obligātās apdrošināšanas izmaksas</t>
  </si>
  <si>
    <t>sarunas</t>
  </si>
  <si>
    <t>PAVISAM KOPĀ novembrī:</t>
  </si>
  <si>
    <t>SIA "Rīgas Austrumu klīniskā universitātes slimnīca" telefonlīnijas 8303 pieteikumiem par Covid-19 analīzēm darbības nodrošināšana (2020.gada decembris)</t>
  </si>
  <si>
    <t>SIA "Rīgas Austrumu klīniskā universitātes slimnīca" telefonlīnijas 8303 pieteikumiem par Covid-19 analīzēm darbības nodrošināšana (2020.gada novembris)</t>
  </si>
  <si>
    <t>SIA "Rīgas Austrumu klīniskā universitātes slimnīca" telefonlīnijas 8303 pieteikumiem par Covid-19 analīzēm darbības nodrošināšana (2020.gada oktobris)</t>
  </si>
  <si>
    <t>PAVISAM KOPĀ oktobrī:</t>
  </si>
  <si>
    <t xml:space="preserve">Korona vīrusa COVID-19 paraugu transportēšanas izmaksas (septembris) </t>
  </si>
  <si>
    <t>Plānotā apmaksa par periodu līdz 30.09. EUR</t>
  </si>
  <si>
    <t>01.09.2020 - 30.09.2020</t>
  </si>
  <si>
    <t>Ogres slimnīca</t>
  </si>
  <si>
    <t>01.09.2020 - 30.09.2021</t>
  </si>
  <si>
    <t>Pacientu ar pozitīvu koronavīrusu COVID-19  transportēšanas uz dzīvesvietu izmaksas (septembris)</t>
  </si>
  <si>
    <t>Izmaksas, EUR</t>
  </si>
  <si>
    <t>Izmaksas ar korekciju, EUR</t>
  </si>
  <si>
    <t>Maijs</t>
  </si>
  <si>
    <t>Jūnijs</t>
  </si>
  <si>
    <t>Jūrmalas slimnīca*</t>
  </si>
  <si>
    <t>Pēc veiktās korekcijas papildus veiktais finansējums</t>
  </si>
  <si>
    <t>Kopā papildus nepieciešamais finansējums pēc korekcijas</t>
  </si>
  <si>
    <t>* Jūrmalas slimnīcā korekcija veikta, jo konstatēts, ka Jūrmalas slimnīca atskaites sūtīja uz nekorektu epastu.</t>
  </si>
  <si>
    <t>Pacientu ar pozitīvu koronavīrusu COVID-19  transportēšanas uz dzīvesvietu izmaksas
, korekcija</t>
  </si>
  <si>
    <t>Viena kilometra cena, EUR</t>
  </si>
  <si>
    <t>Plānotā apmaksa par periodu, EUR</t>
  </si>
  <si>
    <t>Korekcija Pacientu ar pozitīvu koronavīrusu COVID-19  transportēšanas uz dzīvesvietu izmaksas(aprīlis, maijs, jūnijs)</t>
  </si>
  <si>
    <t>Augusts</t>
  </si>
  <si>
    <t>Ogres slimnīca*</t>
  </si>
  <si>
    <t>* Darbinieka kļūdas dēļ iepriekšējā mēneša atskaitē netika norādīta Ogres slimnīcas atskaite</t>
  </si>
  <si>
    <t>Korona vīrusa COVID-19 paraugu transportēšanas izmaksas, korekcija</t>
  </si>
  <si>
    <t>01.08.2020 - 31.08.2020</t>
  </si>
  <si>
    <t>Pacientu ar pozitīvu koronavīrusu COVID-19  transportēšanas uz dzīvesvietu izmaksas (oktobris)</t>
  </si>
  <si>
    <r>
      <t xml:space="preserve">Pacientu ar pozitīvu koronavīrusu COVID-19  transportēšanas uz dzīvesvietu izmaksas
</t>
    </r>
    <r>
      <rPr>
        <sz val="13"/>
        <color theme="1"/>
        <rFont val="Times New Roman"/>
        <family val="1"/>
      </rPr>
      <t>(ja to veikusi ārstniecības iestāde izmantojot savus resursus)</t>
    </r>
  </si>
  <si>
    <t>Pārskata periods (mēnesis): 2020.g. novembris</t>
  </si>
  <si>
    <r>
      <rPr>
        <b/>
        <sz val="14"/>
        <rFont val="Times New Roman"/>
        <family val="1"/>
        <charset val="186"/>
      </rPr>
      <t xml:space="preserve">Veiktais darbs decembrī manipulācijām
</t>
    </r>
    <r>
      <rPr>
        <b/>
        <u/>
        <sz val="12"/>
        <rFont val="Times New Roman"/>
        <family val="1"/>
        <charset val="186"/>
      </rPr>
      <t>60160</t>
    </r>
    <r>
      <rPr>
        <sz val="12"/>
        <rFont val="Times New Roman"/>
        <family val="1"/>
        <charset val="186"/>
      </rPr>
      <t xml:space="preserve"> - IAL izmaksas viena COVID-19 pacienta aprūpei, tarifs 14.66 euro un </t>
    </r>
    <r>
      <rPr>
        <b/>
        <u/>
        <sz val="12"/>
        <rFont val="Times New Roman"/>
        <family val="1"/>
        <charset val="186"/>
      </rPr>
      <t>60161</t>
    </r>
    <r>
      <rPr>
        <sz val="12"/>
        <rFont val="Times New Roman"/>
        <family val="1"/>
        <charset val="186"/>
      </rPr>
      <t xml:space="preserve"> - IAL izmaksas COVID-19 vairāku pacientu aprūpei, tarifs 5.82 euro</t>
    </r>
  </si>
  <si>
    <r>
      <rPr>
        <b/>
        <sz val="14"/>
        <rFont val="Times New Roman"/>
        <family val="1"/>
        <charset val="186"/>
      </rPr>
      <t xml:space="preserve">Veiktais darbs novembrī manipulācijām
</t>
    </r>
    <r>
      <rPr>
        <b/>
        <u/>
        <sz val="12"/>
        <rFont val="Times New Roman"/>
        <family val="1"/>
        <charset val="186"/>
      </rPr>
      <t>60160</t>
    </r>
    <r>
      <rPr>
        <sz val="12"/>
        <rFont val="Times New Roman"/>
        <family val="1"/>
        <charset val="186"/>
      </rPr>
      <t xml:space="preserve"> - IAL izmaksas viena COVID-19 pacienta aprūpei, tarifs 14.66 euro un </t>
    </r>
    <r>
      <rPr>
        <b/>
        <u/>
        <sz val="12"/>
        <rFont val="Times New Roman"/>
        <family val="1"/>
        <charset val="186"/>
      </rPr>
      <t>60161</t>
    </r>
    <r>
      <rPr>
        <sz val="12"/>
        <rFont val="Times New Roman"/>
        <family val="1"/>
        <charset val="186"/>
      </rPr>
      <t xml:space="preserve"> - IAL izmaksas COVID-19 vairāku pacientu aprūpei, tarifs 5.82 euro</t>
    </r>
  </si>
  <si>
    <r>
      <t xml:space="preserve">Veiktais darbs decembrī manipulācijai
</t>
    </r>
    <r>
      <rPr>
        <b/>
        <u/>
        <sz val="10"/>
        <rFont val="Times New Roman"/>
        <family val="1"/>
      </rPr>
      <t>47267</t>
    </r>
    <r>
      <rPr>
        <b/>
        <sz val="10"/>
        <rFont val="Times New Roman"/>
        <family val="1"/>
      </rPr>
      <t xml:space="preserve"> - Piemaksa ārstniecības personai par IAL izmantošanu pacientu aprūpē ģimenes ārsta praksē, tarifs 0,56 euro</t>
    </r>
  </si>
  <si>
    <t>Izdevumi par IAL iegādi (novembris; Centrālā laboratorija)</t>
  </si>
  <si>
    <t>Vienreizējais halāts un bahilas</t>
  </si>
  <si>
    <t>Paraugu paņemšanas punktu darbība/ Paraugu paņemšana (Novembris; Centrālā laboratorija)</t>
  </si>
  <si>
    <t>Elite, Anniņmuižas bulvāris 85, Rīga</t>
  </si>
  <si>
    <t>Izmaksas par novembrī paraugu paņemšanas punktos (KOPĀ)</t>
  </si>
  <si>
    <t>Laboratorija. Izdevumi par IAL iegādi (novembris; BIOR)</t>
  </si>
  <si>
    <t>Paraugu paņemšanas punktu darbība/ Paraugu paņemšana (novembris, BIOR)</t>
  </si>
  <si>
    <t>KOPĀ, skaits (oktobris)</t>
  </si>
  <si>
    <t>Laboratorija. Izdevumi par IAL iegādi (novembris; SIA Dziedniecība)</t>
  </si>
  <si>
    <t>KOPĀ, skaits (Oktobris)</t>
  </si>
  <si>
    <t>Paraugu paņemšanas punktu darbība/ Paraugu paņemšana (novembris / Dziedniecība)</t>
  </si>
  <si>
    <t>SIA Dziedniecība (novembris)</t>
  </si>
  <si>
    <t>personu skaits</t>
  </si>
  <si>
    <t xml:space="preserve">nostradatais stundu </t>
  </si>
  <si>
    <t>iepakojums, kurā 100</t>
  </si>
  <si>
    <r>
      <t>Paraugu paņemšanas punktu darbība/ Paraugu paņemš</t>
    </r>
    <r>
      <rPr>
        <b/>
        <u/>
        <sz val="14"/>
        <rFont val="Times New Roman"/>
        <family val="1"/>
      </rPr>
      <t>ana (novembris, 2020.gads</t>
    </r>
    <r>
      <rPr>
        <b/>
        <u/>
        <sz val="14"/>
        <color theme="1"/>
        <rFont val="Times New Roman"/>
        <family val="1"/>
      </rPr>
      <t>; NMS Laboratorija SIA)</t>
    </r>
  </si>
  <si>
    <t>SIA “NMS laboratorija“(novembris)</t>
  </si>
  <si>
    <t>Kļūda radusies, jo ĀI nebija norādījusi respiratoru izlietojumu</t>
  </si>
  <si>
    <t>Oktobrī pieprasīts</t>
  </si>
  <si>
    <t>korekcija</t>
  </si>
  <si>
    <t>Laboratorija. Izdevumi par IAL iegādi (oktobris; SIA Dziedniecība)</t>
  </si>
  <si>
    <t xml:space="preserve">SUMMA KOPĀ  </t>
  </si>
  <si>
    <t xml:space="preserve">OKTOBRĪ strādāja 3 dienas </t>
  </si>
  <si>
    <t>NVD oktobrī</t>
  </si>
  <si>
    <t>Oktobrī pieprasītā summa</t>
  </si>
  <si>
    <t>Korekcija par oktobri</t>
  </si>
  <si>
    <t>*Kļūda bija radusies, jo pie šīs kopsummas nevar tikt rēķinātas samaksa par darba stundām, kā arī ĀI bija norādījusi IAL IZLIETOJUMU PAR VIENU DIENU (OKTOBRA ATSKAITE), BET REĀLI TIK STRĀDĀTS 3 DIENAS KOPĀ</t>
  </si>
  <si>
    <t>Paraugu paņemšanas punktu darbība/ Paraugu paņemšana (oktobris / Dziedniecība)</t>
  </si>
  <si>
    <t>Izmaksas par Oktobri paraugu paņemšanas punktos (KOPĀ)</t>
  </si>
  <si>
    <t>Korekcija SIA Dziedniecība laboratorija IAL (oktobris)</t>
  </si>
  <si>
    <t>Manipulāciju skaits oktobrī</t>
  </si>
  <si>
    <t>47078 - SARS-CoV-2 RNS (COVID-19) noteikšana ar reālā laika PĶR (bez parauga paņemšanas) ātrai diagnostikai un diferenciāldiagnostikai</t>
  </si>
  <si>
    <t>47073 - SARS-CoV-2 RNS (COVID-19) noteikšana ar reālā laika PĶR (bez parauga paņemšanas)</t>
  </si>
  <si>
    <t>47075 - SARS-CoV-2 RNS (COVID-19) apstiprināšana ar reālā laika PĶR (bez parauga paņemšanas)</t>
  </si>
  <si>
    <t>47079 - SARS-CoV-2 (COVID-19) transporta barotne ar diviem lokaniem tamponiem</t>
  </si>
  <si>
    <t>47060 - SARS-CoV-2 (COVID-19) ambulatora parauga paņemšana laboratorijā</t>
  </si>
  <si>
    <t>47051R - R IgG klases antivielu pret SARS-CoV-2 (COVID-19)  kvantitatīva noteikšana ar imūnfermentatīvo metodi (ELISA, CMIA, ECLIA, CLIA)</t>
  </si>
  <si>
    <t xml:space="preserve"> </t>
  </si>
  <si>
    <t>Nepieciešmie līdzekļi izmaksu segšanai, EURO</t>
  </si>
  <si>
    <t>Pavisam kopā</t>
  </si>
  <si>
    <t>47259 - SARS-CoV-2 (COVID-19) parauga paņemšana pacienta dzīvesvietā</t>
  </si>
  <si>
    <t>47403 - SARS-CoV-2 RNS (COVID-19) noteikšana ar "pooling" metodi (10 paraugi) (bez parauga paņemšanas)</t>
  </si>
  <si>
    <t>47405 Siekalu parauga paņemšanas komplekts SARS-CoV-2 (COVID-19) izmeklējumam</t>
  </si>
  <si>
    <t>Samaksāts  no LNG</t>
  </si>
  <si>
    <t xml:space="preserve">NMP dienesta izdevumi, kas veikti Covid-19 izplatības seku mazināšanai un pārvarēšanai </t>
  </si>
  <si>
    <t>Pavadzīmes Nr.</t>
  </si>
  <si>
    <t>Pavadzīmes datums</t>
  </si>
  <si>
    <t>Piegādātājs</t>
  </si>
  <si>
    <t xml:space="preserve"> Līgums / pavadzīme (ja nav līgums) </t>
  </si>
  <si>
    <t>Telpu dezinfekcijas pakalpojums</t>
  </si>
  <si>
    <t>Finansējums</t>
  </si>
  <si>
    <t xml:space="preserve"> datums</t>
  </si>
  <si>
    <t>numurs</t>
  </si>
  <si>
    <t>Preces nosaukums</t>
  </si>
  <si>
    <t>Vienības</t>
  </si>
  <si>
    <t>Cena, EUR</t>
  </si>
  <si>
    <t>Summa, EUR</t>
  </si>
  <si>
    <t>PVN likme</t>
  </si>
  <si>
    <t>Nepieciešamie līdzekļi kopā (EUR)</t>
  </si>
  <si>
    <t>T.T.R. SIA</t>
  </si>
  <si>
    <t>07.09.2020.</t>
  </si>
  <si>
    <t>1-14/2020/133</t>
  </si>
  <si>
    <t>Telpu dezinfekcija (Raiņa bulv. 13, Preiļi)</t>
  </si>
  <si>
    <t>Transporta izdevumi</t>
  </si>
  <si>
    <t>Telpu dezinfekcija (Raiņa iela 35, Ilūkste)</t>
  </si>
  <si>
    <t>Telpu dezinfekcija (Siguldas iela 16A, Daugavpils)</t>
  </si>
  <si>
    <t>Telpu dezinfekcija (Brīvības iela 126, Jēkabpils)</t>
  </si>
  <si>
    <t>Telpu dezinfekcija (A.Saharova iela 16, Rīga)</t>
  </si>
  <si>
    <t>Telpu dezinfekcija (Duntes iela 8, Rīga)</t>
  </si>
  <si>
    <t>Telpu dezinfekcija (Pils iela 25A, Varakļāni)</t>
  </si>
  <si>
    <t>Telpu dezinfekcija (Rīgas iela 57, Viļāni)</t>
  </si>
  <si>
    <t>Telpu dezinfekcija (Raiņa iela 8, Rēzekne)</t>
  </si>
  <si>
    <t>Telpu dezinfekcija ("Pūpoliņi", Rundēni)</t>
  </si>
  <si>
    <t>Telpu dezinfekcija (Annas iela 11, Ventspils)</t>
  </si>
  <si>
    <t>OMT dezinfekcija</t>
  </si>
  <si>
    <t>Telpu dezinfekcija (Ugāle, Ugāles pagasta nams)</t>
  </si>
  <si>
    <t>Telpu dezinfekcija (Grebenščikova iela 1, Rīga)</t>
  </si>
  <si>
    <t>Telpu dezinfekcija (Bērzu iela 5, Aizkraukle)</t>
  </si>
  <si>
    <t>Telpu dezinfekcija (Slimnīcas iela 2, Ogre)</t>
  </si>
  <si>
    <t>Telpu dezinfekcija (Kadiķi-27, Madlienas pagasts)</t>
  </si>
  <si>
    <t>Telpu dezinfekcija (Rušonu iela 15, Rīga)</t>
  </si>
  <si>
    <t>Telpu dezinfekcija (Daugavas iela 54, Pļaviņas)</t>
  </si>
  <si>
    <t>Telpu dezinfekcija (Piestātnes iela 6/14, Jūrmala)</t>
  </si>
  <si>
    <t>Telpu dezinfekcija (Dubultu pr., 17, Jūrmala)</t>
  </si>
  <si>
    <t>Telpu dezinfekcija (K.Zolta iela 123, Kauguri)</t>
  </si>
  <si>
    <t>Telpu dezinfekcija (Rūpniecības iela 8F, Alūksne)</t>
  </si>
  <si>
    <t>Telpu dezinfekcija (Rūjienas iela 3, Valka)</t>
  </si>
  <si>
    <t>Telpu dezinfekcija (Smilšu iela 9, Salacgrīva)</t>
  </si>
  <si>
    <t>Telpu dezinfekcija (Skolas iela 17, Ikšķile)</t>
  </si>
  <si>
    <t>Telpu dezinfekcija (Kr. Valdemāra iela 94, Talsi)</t>
  </si>
  <si>
    <t>Telpu dezinfekcija (Bangu iela 2, Roja)</t>
  </si>
  <si>
    <t>Telpu dezinfekcija (Lejas iela 10, Pāvilosta)</t>
  </si>
  <si>
    <t>Telpu dezinfekcija (Lielā iela 37, Grobiņa)</t>
  </si>
  <si>
    <t>Telpu dezinfekcija (Zemnieku iela 6/8, Liepāja)</t>
  </si>
  <si>
    <t>Telpu dezinfekcija (Skolas iela 5, Nīca)</t>
  </si>
  <si>
    <t>Telpu dezinfekcija (Aizputes iela 5, Priekule)</t>
  </si>
  <si>
    <t>Telpu dezinfekcija (Svētes iela 37, Jelgava)</t>
  </si>
  <si>
    <t>Telpu dezinfekcija (Slimnīcas iela 3, Saldus)</t>
  </si>
  <si>
    <t>Telpu dezinfekcija (Rīgas iela 6, Nereta)</t>
  </si>
  <si>
    <t>Telpu dezinfekcija (Pilskalna iela 6, Sabile)</t>
  </si>
  <si>
    <t>Telpu dezinfekcija (Aizputes iela 22, Kuldīga)</t>
  </si>
  <si>
    <t>Telpu dezinfekcija (Rītausmas iela 2, Rīga)</t>
  </si>
  <si>
    <t>Telpu dezinfekcija (Anniņmuižas  bulv. 89, Rīga)</t>
  </si>
  <si>
    <t>Telpu dezinfekcija (Kuldīgas iela 2, Skrunda)</t>
  </si>
  <si>
    <t>Telpu dezinfekcija (Bruņinieku iela 5, Rīga)</t>
  </si>
  <si>
    <t>Telpu dezinfekcija (Melīdas iela 10, Rīga)</t>
  </si>
  <si>
    <t>Telpu dezinfekcija (Raiņa iela 5A, Sigulda)</t>
  </si>
  <si>
    <t>Telpu dezinfekcija ("Tautas nams", Plācis)</t>
  </si>
  <si>
    <t>Telpu dezinfekcija (Slimnīcas iela 9, Cēsis)</t>
  </si>
  <si>
    <t>Telpu dezinfekcija (Nītaures iela 6, Līgatne)</t>
  </si>
  <si>
    <t>Telpu dezinfekcija (Rīgas iela 47A, Valmiera)</t>
  </si>
  <si>
    <t>Telpu dezinfekcija (Rīgas iela 30, Salaspils)</t>
  </si>
  <si>
    <t>Telpu dezinfekcija (Limbažu iela 12, Smiltene)</t>
  </si>
  <si>
    <t>Telpu dezinfekcija (Raudas iela 12, Tukums)</t>
  </si>
  <si>
    <t>Vienreizējie individuālie aizsardzības līdzekļi</t>
  </si>
  <si>
    <t>BM21_0039</t>
  </si>
  <si>
    <t>Barameda UAB</t>
  </si>
  <si>
    <t>31.10.2019.</t>
  </si>
  <si>
    <t>Aizsargkostīms XXXL</t>
  </si>
  <si>
    <t>BM21_0040</t>
  </si>
  <si>
    <t>BM21_0163</t>
  </si>
  <si>
    <t>BM21_0175</t>
  </si>
  <si>
    <t>DM 042/2021</t>
  </si>
  <si>
    <t>DM Premium  SIA</t>
  </si>
  <si>
    <t>Cepurīte polipropilēna gofrēta ar gumiju</t>
  </si>
  <si>
    <t>DM 150/2021</t>
  </si>
  <si>
    <t>Maska respirators FFP2</t>
  </si>
  <si>
    <t>DM 229/2021</t>
  </si>
  <si>
    <t>Vienreizlietojams kombinezons polipropilēna, nesterils ar rāvējslēdzēju un kapuci XXL</t>
  </si>
  <si>
    <t>DM 286/2021</t>
  </si>
  <si>
    <t>GRI 2101016</t>
  </si>
  <si>
    <t>GRIF SIA</t>
  </si>
  <si>
    <t>03.02.2020.</t>
  </si>
  <si>
    <t>1-14/2020/17</t>
  </si>
  <si>
    <t>Respirators E-830V</t>
  </si>
  <si>
    <t>ST 120014</t>
  </si>
  <si>
    <t>Saint-Tech, SIA</t>
  </si>
  <si>
    <t>14.10.2020.</t>
  </si>
  <si>
    <t>1-14/2020/211</t>
  </si>
  <si>
    <t>Sejas aizsargekrāns/vizieris</t>
  </si>
  <si>
    <t>ST 120015</t>
  </si>
  <si>
    <t>Prāna - Ko SIA</t>
  </si>
  <si>
    <t>29.01.2021.</t>
  </si>
  <si>
    <t>PRA 256434</t>
  </si>
  <si>
    <t>Aizsargbrilles GOG –AIR caursp.</t>
  </si>
  <si>
    <t>Hokeja Pasaule, SIA</t>
  </si>
  <si>
    <t>11.03.2020.</t>
  </si>
  <si>
    <t>1-14/2020/31</t>
  </si>
  <si>
    <t>Stiklu salvete</t>
  </si>
  <si>
    <t>Korekcija Korona vīrusa COVID-19 paraugu transportēšanas izmaksas (augusts)</t>
  </si>
  <si>
    <t>Individuālo aizsardzības līdzekļu izmaksas 60160 - IAL izmaksas viena COVID-19 pacienta aprūpei un 60161 - IAL izmaksas COVID-19 vairāku pacientu aprūpei (novembris)</t>
  </si>
  <si>
    <t>Rīgas Austrumu klīniskā universitātes slimnīca, SIA Telefona līnija 8303 pieteikumiem par Covid-19 analīzēm (oktobris, novembris)</t>
  </si>
  <si>
    <t xml:space="preserve">Kopā nepieciešamais finansējums laboratorisko izmeklējumu veikšanai </t>
  </si>
  <si>
    <r>
      <t>Manipulāciju skaits</t>
    </r>
    <r>
      <rPr>
        <b/>
        <sz val="8"/>
        <rFont val="Times New Roman"/>
        <family val="1"/>
        <charset val="186"/>
      </rPr>
      <t xml:space="preserve"> oktobrī</t>
    </r>
  </si>
  <si>
    <r>
      <t xml:space="preserve">Manipulāciju skaits </t>
    </r>
    <r>
      <rPr>
        <b/>
        <sz val="8"/>
        <rFont val="Times New Roman"/>
        <family val="1"/>
        <charset val="186"/>
      </rPr>
      <t>novembrī</t>
    </r>
  </si>
  <si>
    <r>
      <t xml:space="preserve">Manipulāciju skaits </t>
    </r>
    <r>
      <rPr>
        <b/>
        <sz val="10"/>
        <rFont val="Times New Roman"/>
        <family val="1"/>
      </rPr>
      <t>decembrī</t>
    </r>
  </si>
  <si>
    <t>Daļējs avanss no citām apakšprogrammām 33.15.00 un 99.00. LV38</t>
  </si>
  <si>
    <r>
      <t xml:space="preserve">Manipulāciju skaits </t>
    </r>
    <r>
      <rPr>
        <b/>
        <sz val="8"/>
        <rFont val="Times New Roman"/>
        <family val="1"/>
        <charset val="186"/>
      </rPr>
      <t>kopā</t>
    </r>
  </si>
  <si>
    <t>antivielu testi</t>
  </si>
  <si>
    <t>Manipulāciju skaits Novembrī</t>
  </si>
  <si>
    <t>Manipulāciju skaits decembrī</t>
  </si>
  <si>
    <t>010064111 - Dziedniecība, SIA</t>
  </si>
  <si>
    <t>010068302 - CENTRĀLĀ LABORATORIJA, SIA</t>
  </si>
  <si>
    <t>47405 -Siekalu parauga paņemšanas komplekts SARS-CoV-2 (COVID-19) izmeklējumam</t>
  </si>
  <si>
    <t>010068303 - E.GULBJA LABORATORIJA, SIA</t>
  </si>
  <si>
    <t>47409 - SARS-CoV-2 RNS (COVID-19) noteikšana ar "pooling" metodi (5 paraugi) (bez parauga paņemšanas)</t>
  </si>
  <si>
    <t>EKK 2000</t>
  </si>
  <si>
    <t>SAVA pakalpojumu summa (decembris)</t>
  </si>
  <si>
    <t>Individuālo aizsardzības līdzekļu izmaksas 60160 - IAL izmaksas viena COVID-19 pacienta aprūpei un 60161 - IAL izmaksas COVID-19 vairāku pacientu aprūpei (decembris)</t>
  </si>
  <si>
    <t>Mājas aprūpes pakalpojums hroniskās slimības saasinājuma gadījumā vai akūtas saslimšanas gadījumā COVID-19 pandēmijas laikā” -M19 (decembris)</t>
  </si>
  <si>
    <t>Zobārstniecība pakalpojumu summa (decembris)</t>
  </si>
  <si>
    <t>SAVA pakalpojumu summa (novembris)</t>
  </si>
  <si>
    <t>Ārstniecības iestāžu individuālo aizsardzības līdzekļu (IAL) un dezinfekcijas līdzekļu  izmaksas EUR 2020.gada decembra mēnesī</t>
  </si>
  <si>
    <t>Ārstniecības iestāžu individuālo aizsardzības līdzekļu (IAL) un dezinfekcijas līdzekļu izmaksas EUR 2020.gada novembra mēnesī</t>
  </si>
  <si>
    <t>Ārstniecības iestāžu individuālo aizsardzības līdzekļu (IAL) un dezinfekcijas līdzekļu izmaksas EUR 2020.gada jūlija mēnesī ar korekciju</t>
  </si>
  <si>
    <t>Individuālo aizsardzības līdzekļu un dezinfekcijas līdzekļu izmaksas (korekcija par oktobri)</t>
  </si>
  <si>
    <t>Individuālo aizsardzības līdzekļu un dezinfekcijas līdzekļu izmaksas (novembris)</t>
  </si>
  <si>
    <t>Rīgas Austrumu klīniskā universitātes slimnīca, SIA Telefona līnija 8303 pieteikumiem par Covid-19 analīzēm (decembris)</t>
  </si>
  <si>
    <t>Summa, manip., euro</t>
  </si>
  <si>
    <t>Antivielu testi</t>
  </si>
  <si>
    <r>
      <t>Transporta barotņu molekulāri bioloģiskiem izmeklējumiem nodrošināšana (n</t>
    </r>
    <r>
      <rPr>
        <b/>
        <sz val="11"/>
        <color theme="1"/>
        <rFont val="Times New Roman"/>
        <family val="1"/>
      </rPr>
      <t>ovembris)</t>
    </r>
  </si>
  <si>
    <t>Pārtikas drošības, dzīvnieku veselības un vides zinātniskais institūts "BIOR" (novembris)</t>
  </si>
  <si>
    <t>Zobārstniecība pakalpojumu summa (septembris)</t>
  </si>
  <si>
    <t>SAVA pakalpojumu summa (septembris)</t>
  </si>
  <si>
    <t>Rīgas Austrumu klīniskā universitātes slimnīca, SIA, references lab. (septembis)</t>
  </si>
  <si>
    <t>„Centrālā laboratorija” SIA (septembis)</t>
  </si>
  <si>
    <t>“E. Gulbja Laboratorija” SIA (septembris)</t>
  </si>
  <si>
    <t>„Centrālā laboratorija” SIA (septembris) IAL iegāde</t>
  </si>
  <si>
    <t>Transporta barotņu molekulāri bioloģiskiem izmeklējumiem nodrošināšana (septembris)</t>
  </si>
  <si>
    <t>“E. Gulbja Laboratorija” SIA  ģimenes ārstu komplekti un loģistika (septembris)</t>
  </si>
  <si>
    <t>“E. Gulbja Laboratorija” SIA IAL iegāde (septembris)</t>
  </si>
  <si>
    <t>“E. Gulbja Laboratorija” SIA, zvanu centrs (septembris)</t>
  </si>
  <si>
    <t>“E. Gulbja Laboratorija” SIA, mobilās vienības (septembris)</t>
  </si>
  <si>
    <t>“E. Gulbja Laboratorija” SIA: Ķīpsalas iela 8 - moduļa noma (septembris)</t>
  </si>
  <si>
    <t>„Centrālā laboratorija” SIA- , zvanu centrs (septembris)</t>
  </si>
  <si>
    <t>„Centrālā laboratorija” SIA- , mobilās vienības (septembris)</t>
  </si>
  <si>
    <t>„Centrālā laboratorija” SIA- ,paraugu paņemšanas punktu darbība (septembris)</t>
  </si>
  <si>
    <t>Zobārstniecība pakalpojumu summa (novembris)</t>
  </si>
  <si>
    <t>Zobārstniecība pakalpojumu summa (oktobris)</t>
  </si>
  <si>
    <t>SAVA pakalpojumu summa (oktobris)</t>
  </si>
  <si>
    <t>„Centrālā laboratorija” SIA (oktobris) IAL iegāde</t>
  </si>
  <si>
    <t>„Centrālā laboratorija” SIA- ,paraugu paņemšanas punktu darbība (oktobris)</t>
  </si>
  <si>
    <t>Pārtikas drošības, dzīvnieku veselības un vides zinātniskais institūts "BIOR" paraugu paņemšanas punktu darb (oktobris)</t>
  </si>
  <si>
    <t>Pārtikas drošības, dzīvnieku veselības un vides zinātniskais institūts "BIOR" IAL izlietojums (oktobris)</t>
  </si>
  <si>
    <t>“E. Gulbja Laboratorija” SIA IAL iegāde (oktobris)</t>
  </si>
  <si>
    <t>SIA Dziedniecība IAL (oktobris)</t>
  </si>
  <si>
    <t>SIA Dziedniecība   paraugu paņemšanas punktu darbība (oktobris)</t>
  </si>
  <si>
    <t>Piemaksa ārstniecības personai par IAL izmantošanu pacientu aprūpē ģimenes ārsta praksē (decembris)</t>
  </si>
  <si>
    <t>Individuālo aizsardzības līdzekļu un dezinfekcijas līdzekļu izmaksas (decembris)</t>
  </si>
  <si>
    <t>Korona vīrusa COVID-19 paraugu transportēšanas izmaksas (decembris)</t>
  </si>
  <si>
    <t>Pacientu vai paraugu transports, ja to veikusi cita kompānija un par to slimnīcai piestādīts rēķins (decembris)</t>
  </si>
  <si>
    <t>Rīgas Austrumu klīniskā universitātes slimnīca, SIA (oktobris - decembris)</t>
  </si>
  <si>
    <t xml:space="preserve">Covid-19 laboratorisko izmeklējumu veikšana un organizēšana </t>
  </si>
  <si>
    <t>Dziedniecība, SIA (oktobris - decembris)</t>
  </si>
  <si>
    <t>Pārtikas drošības, dzīvnieku veselības un vides zinātniskais institūts "BIOR" (oktobris - decembris)</t>
  </si>
  <si>
    <t>NMS Laboratorija, SIA (oktobris- decembris)</t>
  </si>
  <si>
    <t>„Centrālā laboratorija” SIA (oktobris - decembris)</t>
  </si>
  <si>
    <t>“E. Gulbja Laboratorija” SIA (oktobris - decembris)</t>
  </si>
  <si>
    <t>„Centrālā laboratorija” SIA (novembris)</t>
  </si>
  <si>
    <t>„Centrālā laboratorija” SIA (decembris)</t>
  </si>
  <si>
    <t>„Centrālā laboratorija” SIA-IAL izlietojums parauga paņ. dzīvesvietā (decembris)</t>
  </si>
  <si>
    <t>„Centrālā laboratorija” SIA-IAL izlietojums parauga paņ. dzīvesvietā (novembris)</t>
  </si>
  <si>
    <t>„Centrālā laboratorija” SIA-IAL izlietojums parauga paņ. dzīvesvietā (oktobris)</t>
  </si>
  <si>
    <t>Pārtikas drošības, dzīvnieku veselības un vides zinātniskais institūts "BIOR" (decembris)</t>
  </si>
  <si>
    <t xml:space="preserve">Korekcija oktobrī Dziedniecībai IAL izlietojums paņemšanas punktos </t>
  </si>
  <si>
    <t>SIA “NMS laboratorija“ (decembris)</t>
  </si>
  <si>
    <t>SIA “NMS laboratorija“ -IAL izlietojums parauga paņ. dzīvesvietā (decembris)</t>
  </si>
  <si>
    <t>Transporta barotņu molekulāri bioloģiskiem izmeklējumiem nodrošināšana (decembris)</t>
  </si>
  <si>
    <t xml:space="preserve">Individuālo aizsardzības līdzekļu izmaksas (NMPD) </t>
  </si>
  <si>
    <t>Pielikums Nr.4                                                                                                                                                                          Ministru kabineta rīkojuma "Par finanšu līdzekļu piešķiršanu no valsts budžeta programmas "Līdzekļi neparedzētiem gadījumiem"" projekta sākotnējās ietekmes novērtējuma ziņojumam (anotācijai)</t>
  </si>
  <si>
    <t>Pielikums Nr.5                                                                                                                                                                          Ministru kabineta rīkojuma "Par finanšu līdzekļu piešķiršanu no valsts budžeta programmas "Līdzekļi neparedzētiem gadījumiem"" projekta sākotnējās ietekmes novērtējuma ziņojumam (anotācijai)</t>
  </si>
  <si>
    <t>Pielikums Nr.6                                                                                                                                                                          Ministru kabineta rīkojuma "Par finanšu līdzekļu piešķiršanu no valsts budžeta programmas "Līdzekļi neparedzētiem gadījumiem"" projekta sākotnējās ietekmes novērtējuma ziņojumam (anotācijai)</t>
  </si>
  <si>
    <t>Pielikums Nr.7                                                                                                                                                                          Ministru kabineta rīkojuma "Par finanšu līdzekļu piešķiršanu no valsts budžeta programmas "Līdzekļi neparedzētiem gadījumiem"" projekta sākotnējās ietekmes novērtējuma ziņojumam (anotācijai)</t>
  </si>
  <si>
    <t>Pielikums Nr.8                                                                                                                                                                          Ministru kabineta rīkojuma "Par finanšu līdzekļu piešķiršanu no valsts budžeta programmas "Līdzekļi neparedzētiem gadījumiem"" projekta sākotnējās ietekmes novērtējuma ziņojumam (anotācijai)</t>
  </si>
  <si>
    <t>Pielikums Nr.9                                                                                                                                                                          Ministru kabineta rīkojuma "Par finanšu līdzekļu piešķiršanu no valsts budžeta programmas "Līdzekļi neparedzētiem gadījumiem"" projekta sākotnējās ietekmes novērtējuma ziņojumam (anotācijai)</t>
  </si>
  <si>
    <t>Pielikums Nr.10                                                                                                                                                                          Ministru kabineta rīkojuma "Par finanšu līdzekļu piešķiršanu no valsts budžeta programmas "Līdzekļi neparedzētiem gadījumiem"" projekta sākotnējās ietekmes novērtējuma ziņojumam (anotācijai)</t>
  </si>
  <si>
    <t>Pielikums Nr.11                                                                                                                                                                          Ministru kabineta rīkojuma "Par finanšu līdzekļu piešķiršanu no valsts budžeta programmas "Līdzekļi neparedzētiem gadījumiem"" projekta sākotnējās ietekmes novērtējuma ziņojumam (anotācijai)</t>
  </si>
  <si>
    <t>Pielikums Nr.12                                                                                                                                                                          Ministru kabineta rīkojuma "Par finanšu līdzekļu piešķiršanu no valsts budžeta programmas "Līdzekļi neparedzētiem gadījumiem"" projekta sākotnējās ietekmes novērtējuma ziņojumam (anotācijai)</t>
  </si>
  <si>
    <t>Pielikums Nr.13                                                                                                                                                                          Ministru kabineta rīkojuma "Par finanšu līdzekļu piešķiršanu no valsts budžeta programmas "Līdzekļi neparedzētiem gadījumiem"" projekta sākotnējās ietekmes novērtējuma ziņojumam (anotācijai)</t>
  </si>
  <si>
    <t>Pielikums Nr.16                                                                                                                                                                          Ministru kabineta rīkojuma "Par finanšu līdzekļu piešķiršanu no valsts budžeta programmas "Līdzekļi neparedzētiem gadījumiem"" projekta sākotnējās ietekmes novērtējuma ziņojumam (anotācijai)</t>
  </si>
  <si>
    <t>Pielikums Nr.17                                                                                                                                                                          Ministru kabineta rīkojuma "Par finanšu līdzekļu piešķiršanu no valsts budžeta programmas "Līdzekļi neparedzētiem gadījumiem"" projekta sākotnējās ietekmes novērtējuma ziņojumam (anotācijai)</t>
  </si>
  <si>
    <t>Pielikums Nr.18                                                                                                                                                                          Ministru kabineta rīkojuma "Par finanšu līdzekļu piešķiršanu no valsts budžeta programmas "Līdzekļi neparedzētiem gadījumiem"" projekta sākotnējās ietekmes novērtējuma ziņojumam (anotācijai)</t>
  </si>
  <si>
    <t>Pielikums Nr.19                                                                                                                                                                          Ministru kabineta rīkojuma "Par finanšu līdzekļu piešķiršanu no valsts budžeta programmas "Līdzekļi neparedzētiem gadījumiem"" projekta sākotnējās ietekmes novērtējuma ziņojumam (anotācijai)</t>
  </si>
  <si>
    <t>Pielikums Nr.20                                                                                                                                                                          Ministru kabineta rīkojuma "Par finanšu līdzekļu piešķiršanu no valsts budžeta programmas "Līdzekļi neparedzētiem gadījumiem"" projekta sākotnējās ietekmes novērtējuma ziņojumam (anotācijai)</t>
  </si>
  <si>
    <t>Pielikums Nr.21                                                                                                                                                                          Ministru kabineta rīkojuma "Par finanšu līdzekļu piešķiršanu no valsts budžeta programmas "Līdzekļi neparedzētiem gadījumiem"" projekta sākotnējās ietekmes novērtējuma ziņojumam (anotācijai)</t>
  </si>
  <si>
    <t>Pielikums Nr.22                                                                                                                                                                          Ministru kabineta rīkojuma "Par finanšu līdzekļu piešķiršanu no valsts budžeta programmas "Līdzekļi neparedzētiem gadījumiem"" projekta sākotnējās ietekmes novērtējuma ziņojumam (anotācijai)</t>
  </si>
  <si>
    <t>Pielikums Nr.23                                                                                                                                                                          Ministru kabineta rīkojuma "Par finanšu līdzekļu piešķiršanu no valsts budžeta programmas "Līdzekļi neparedzētiem gadījumiem"" projekta sākotnējās ietekmes novērtējuma ziņojumam (anotācijai)</t>
  </si>
  <si>
    <t>Pielikums Nr.24                                                                                                                                                                          Ministru kabineta rīkojuma "Par finanšu līdzekļu piešķiršanu no valsts budžeta programmas "Līdzekļi neparedzētiem gadījumiem"" projekta sākotnējās ietekmes novērtējuma ziņojumam (anotācijai)</t>
  </si>
  <si>
    <t>Pielikums Nr.25                                                                                                                                                                          Ministru kabineta rīkojuma "Par finanšu līdzekļu piešķiršanu no valsts budžeta programmas "Līdzekļi neparedzētiem gadījumiem"" projekta sākotnējās ietekmes novērtējuma ziņojumam (anotācijai)</t>
  </si>
  <si>
    <t>Pielikums Nr.26                                                                                                                                                                          Ministru kabineta rīkojuma "Par finanšu līdzekļu piešķiršanu no valsts budžeta programmas "Līdzekļi neparedzētiem gadījumiem"" projekta sākotnējās ietekmes novērtējuma ziņojumam (anotācijai)</t>
  </si>
  <si>
    <t>Pielikums Nr.27                                                                                                                                                                          Ministru kabineta rīkojuma "Par finanšu līdzekļu piešķiršanu no valsts budžeta programmas "Līdzekļi neparedzētiem gadījumiem"" projekta sākotnējās ietekmes novērtējuma ziņojumam (anotācijai)</t>
  </si>
  <si>
    <t>Pielikums Nr.28                                                                                                                                                                          Ministru kabineta rīkojuma "Par finanšu līdzekļu piešķiršanu no valsts budžeta programmas "Līdzekļi neparedzētiem gadījumiem"" projekta sākotnējās ietekmes novērtējuma ziņojumam (anotācijai)</t>
  </si>
  <si>
    <t>Pielikums Nr.29                                                                                                                                                                          Ministru kabineta rīkojuma "Par finanšu līdzekļu piešķiršanu no valsts budžeta programmas "Līdzekļi neparedzētiem gadījumiem"" projekta sākotnējās ietekmes novērtējuma ziņojumam (anotācijai)</t>
  </si>
  <si>
    <t>Pielikums Nr.30                                                                                                                                                                          Ministru kabineta rīkojuma "Par finanšu līdzekļu piešķiršanu no valsts budžeta programmas "Līdzekļi neparedzētiem gadījumiem"" projekta sākotnējās ietekmes novērtējuma ziņojumam (anotācijai)</t>
  </si>
  <si>
    <t>Pielikums Nr.31                                                                                                                                                                          Ministru kabineta rīkojuma "Par finanšu līdzekļu piešķiršanu no valsts budžeta programmas "Līdzekļi neparedzētiem gadījumiem"" projekta sākotnējās ietekmes novērtējuma ziņojumam (anotācijai)</t>
  </si>
  <si>
    <t>Pielikums Nr.32                                                                                                                                                                          Ministru kabineta rīkojuma "Par finanšu līdzekļu piešķiršanu no valsts budžeta programmas "Līdzekļi neparedzētiem gadījumiem"" projekta sākotnējās ietekmes novērtējuma ziņojumam (anotācijai)</t>
  </si>
  <si>
    <t>Pielikums Nr.34                                                                                                                                                                          Ministru kabineta rīkojuma "Par finanšu līdzekļu piešķiršanu no valsts budžeta programmas "Līdzekļi neparedzētiem gadījumiem"" projekta sākotnējās ietekmes novērtējuma ziņojumam (anotācijai)</t>
  </si>
  <si>
    <t>Pielikums Nr.35                                                                                                                                                                          Ministru kabineta rīkojuma "Par finanšu līdzekļu piešķiršanu no valsts budžeta programmas "Līdzekļi neparedzētiem gadījumiem"" projekta sākotnējās ietekmes novērtējuma ziņojumam (anotācijai)</t>
  </si>
  <si>
    <t>Pielikums Nr.36                                                                                                                                                                          Ministru kabineta rīkojuma "Par finanšu līdzekļu piešķiršanu no valsts budžeta programmas "Līdzekļi neparedzētiem gadījumiem"" projekta sākotnējās ietekmes novērtējuma ziņojumam (anotācijai)</t>
  </si>
  <si>
    <t>Pielikums Nr.37                                                                                                                                                                          Ministru kabineta rīkojuma "Par finanšu līdzekļu piešķiršanu no valsts budžeta programmas "Līdzekļi neparedzētiem gadījumiem"" projekta sākotnējās ietekmes novērtējuma ziņojumam (anotācijai)</t>
  </si>
  <si>
    <t>Pielikums Nr.38                                                                                                                                                                          Ministru kabineta rīkojuma "Par finanšu līdzekļu piešķiršanu no valsts budžeta programmas "Līdzekļi neparedzētiem gadījumiem"" projekta sākotnējās ietekmes novērtējuma ziņojumam (anotācijai)</t>
  </si>
  <si>
    <t>Pielikums Nr.39                                                                                                                                                                          Ministru kabineta rīkojuma "Par finanšu līdzekļu piešķiršanu no valsts budžeta programmas "Līdzekļi neparedzētiem gadījumiem"" projekta sākotnējās ietekmes novērtējuma ziņojumam (anotācijai)</t>
  </si>
  <si>
    <t>Pielikums Nr.40                                                                                                                                                                          Ministru kabineta rīkojuma "Par finanšu līdzekļu piešķiršanu no valsts budžeta programmas "Līdzekļi neparedzētiem gadījumiem"" projekta sākotnējās ietekmes novērtējuma ziņojumam (anotācijai)</t>
  </si>
  <si>
    <t>Pielikums Nr.41                                                                                                                                                                          Ministru kabineta rīkojuma "Par finanšu līdzekļu piešķiršanu no valsts budžeta programmas "Līdzekļi neparedzētiem gadījumiem"" projekta sākotnējās ietekmes novērtējuma ziņojumam (anotācijai)</t>
  </si>
  <si>
    <t>Pielikums Nr.42                                                                                                                                                                          Ministru kabineta rīkojuma "Par finanšu līdzekļu piešķiršanu no valsts budžeta programmas "Līdzekļi neparedzētiem gadījumiem"" projekta sākotnējās ietekmes novērtējuma ziņojumam (anotācijai)</t>
  </si>
  <si>
    <t>Pielikums Nr.43                                                                                                                                                                          Ministru kabineta rīkojuma "Par finanšu līdzekļu piešķiršanu no valsts budžeta programmas "Līdzekļi neparedzētiem gadījumiem"" projekta sākotnējās ietekmes novērtējuma ziņojumam (anotācijai)</t>
  </si>
  <si>
    <t>Pielikums Nr.44                                                                                                                                                                          Ministru kabineta rīkojuma "Par finanšu līdzekļu piešķiršanu no valsts budžeta programmas "Līdzekļi neparedzētiem gadījumiem"" projekta sākotnējās ietekmes novērtējuma ziņojumam (anotācijai)</t>
  </si>
  <si>
    <t>Pacientu ar pozitīvu koronavīrusu COVID-19  transportēšanas uz dzīvesvietu izmaksas(decembris)</t>
  </si>
  <si>
    <t>Latvijas pasta rēķins (decembris)</t>
  </si>
  <si>
    <t>Apmaksa par laboratorijas izmeklējumiem un pakalpojumiem (47073-SARS-CoV-2 RNS (COVID-19) noteikšana ar reālā laika PĶR (bez parauga paņemšanas))</t>
  </si>
  <si>
    <t>Apmaksa par laboratorijas izmeklējumiem un pakalpojumiem (47075-SARS-CoV-2 RNS (COVID-19) apstiprināšana ar reālā laika PĶR (bez parauga paņemšanas))</t>
  </si>
  <si>
    <t>Apmaksa par laboratorijas izmeklējumiem un pakalpojumiem (47079-SARS-CoV-2 (COVID-19) transporta barotne ar diviem lokaniem tamponiem)</t>
  </si>
  <si>
    <t>Apmaksa par laboratorijas izmeklējumiem (47073-SARS-CoV-2 RNS (COVID-19) noteikšana ar reālā laika PĶR (bez parauga paņemšanas));oktobris,novembris,decembris</t>
  </si>
  <si>
    <t>Apmaksa par laboratorijas izmeklējumiem (47075-SARS-CoV-2 RNS (COVID-19) apstiprināšana ar reālā laika PĶR (bez parauga paņemšanas));oktobris,novembris,decembris</t>
  </si>
  <si>
    <t>Apmaksa par laboratorijas izmeklējumiem (47078-SARS-CoV-2 RNS (COVID-19) noteikšana ar reālā laika PĶR (bez parauga paņemšanas) ātrai diagnostikai un diferenciāldiagnostikai);oktobris,novembris,decembris</t>
  </si>
  <si>
    <t xml:space="preserve">Daļējs avanss no citām apakšprogrammām 33.15.00 un 99.00.* </t>
  </si>
  <si>
    <t>Veiktais darbs 2020.gada decembrī pacientu grupai M19</t>
  </si>
  <si>
    <t>Urīna analīze ar teststrēmeli</t>
  </si>
  <si>
    <t>* Daļējai priekšapmaksai par decembrī sniegtajiem Covid19 ambulatorajiem laboratorijas izmeklējumiem tika pārskaitīts avanss no 33.15.00 apakšprogrammas 342 145,83 euro apmērā un no 99.00.00 apakšprogrammas  122 380 euro apmērā.
Apropriācijas pārdales kārtībā starp apakšprogrammām saskaņā ar Finanšu ministrijas 18.12.2020 rīkojumu Nr.559 apakšprogrammas 99.00.00 apropriācija izdevumiem tika palielināta par  2 549 481 euro, lai nodrošinātu laboratorisko izmeklējumu izdevumu deficīta segšanu. Ņemot vērā to, ka decembrī  noteikto darba dienu skaits ir mazāks, lai novērstu risku pārmaksāt laboratorijām par decembrī sniegtajiem pakalpojumiem, daļa no laboratorisko pakalpojumu  finansējuma tika novirzīta daļējai priekšapmaksai par Covid19 laboratoriskajiem izmeklējumiem, jo  Covid 19 laboratorisko izmeklējumu skaits pieauga.</t>
  </si>
  <si>
    <t>Pielikums Nr.3                                                                                                                                                                          Ministru kabineta rīkojuma "Par finanšu līdzekļu piešķiršanu no valsts budžeta programmas "Līdzekļi neparedzētiem gadījumiem"" projekta sākotnējās ietekmes novērtējuma ziņojumam (anotācijai)</t>
  </si>
  <si>
    <t>Pielikums Nr.33                                                                                                                                                                         Ministru kabineta rīkojuma "Par finanšu līdzekļu piešķiršanu no valsts budžeta programmas "Līdzekļi neparedzētiem gadījumiem"" projekta sākotnējās ietekmes novērtējuma ziņojumam (anotācijai)</t>
  </si>
  <si>
    <t>Apmaksa par laboratorijas izmeklējumiem (47078-SARS-CoV-2 RNS (COVID-19) noteikšana ar reālā laika PĶR (bez parauga paņemšanas) ātrai diagnostikai un</t>
  </si>
  <si>
    <t>Izmaksas paraugu paņemšanas punktos (KOPĀ)</t>
  </si>
  <si>
    <t>SIA Dziedniecība (decembris)</t>
  </si>
  <si>
    <t>555.not.246.p.(iepriekšejā gada MK noteikumu Nr.555 redakcija)</t>
  </si>
  <si>
    <t>jauns_IAL</t>
  </si>
  <si>
    <t>jauns_Mājas aprīpe</t>
  </si>
  <si>
    <t>555.not.243.1.p.(iepriekšejā gada MK noteikumu Nr.555 redakcija)</t>
  </si>
  <si>
    <t>555.not.243.2.p.(iepriekšejā gada MK noteikumu Nr.555 redakcija)</t>
  </si>
  <si>
    <t>555.not.243.4.p.(iepriekšejā gada MK noteikumu Nr.555 redakcija)</t>
  </si>
  <si>
    <t>555.not.243.3.p.(iepriekšejā gada MK noteikumu Nr.555 redakcija)</t>
  </si>
  <si>
    <t>jauns_transporta pakalpojumi</t>
  </si>
  <si>
    <t>Pielikums Nr.45                                                                                                                                                                         Ministru kabineta rīkojuma "Par finanšu līdzekļu piešķiršanu no valsts budžeta programmas "Līdzekļi neparedzētiem gadījumiem"" projekta sākotnējās ietekmes novērtējuma ziņojumam (anotācijai)</t>
  </si>
  <si>
    <t>Ar Finanšu ministrijas 18.12.2020   rīkojumu Nr.559  tika samazināta apropriācija budžeta apakšprogranmmās 33.14.00, 33.16.00, 33.18.00 un 45.01.00, lai līdzekļu ekonomiju novirzītu līdzekļiem neparedzētiem gadījumiem. Ar Finanšu ministrijas 18.12.2020   rīkojumu Nr. 559 euro bija novirzīti līdzekļiem neparedzētiem gadījumiem samaksai par laboratoriskajiem izmeklējumiem. Decembrī ir mazāks darba dienu skaits, tāpēc lai novērstu risku pārmaksāt par decembrī  veikto darbu,  priekšapmaksu veica līdz 90% apmērā no mēneša vidējās izpildes naudas izteiksmē, ņemot vērā laboratorijas faktisko veselības aprūpes pakalpojumu apjoma izpildi 10 mēnešos, tā izveidojoties līdzekļu ekonomijai 122 380 euro apmērā.
Tā kā novembrī un decembrī saslimstība ar Covid 19 palielinājās, lai mazinātu budžeta izdevumu slogu 2021.gadā norēķiniem par Covid 19 laboratoriskajiem izmeklējumiem, kurus apmaksā no līdzekļiem neparedzētiem gadījumiem,  no  līdzekļu ekonomijas laboratoriskajiem izmeklējumiem tika veikta daļēja priekšapmaksa par Covid -19 laboratoriskajiem izmeklējumiem. Tie pēc savas būtības arī ir laboratoriskie izmeklējumi.</t>
  </si>
  <si>
    <t>7. = 2.-3.-4.-5.-6.</t>
  </si>
  <si>
    <t>Pārdale no citām apakšprogrammām</t>
  </si>
  <si>
    <t xml:space="preserve">Pārdale no citām apakšprogrammām </t>
  </si>
  <si>
    <t>Citi pasākumi saistībā ar laboratorijas pakalpojumiem</t>
  </si>
  <si>
    <t>VAS "Latvijas Pasts" pakalpojumi</t>
  </si>
  <si>
    <t xml:space="preserve">       Zobārstniecības manipulāciju  70033  un 70034 izdevumi ietverti vadības informācijas sistēmas veidotajos rēķinos par zobārstniecības pakalpojumiem. Ņemot vērā to, ka priekšapmaksu par decembri var veikt līdz 90% apmērā no mēneša vidējās izpildes naudas izteiksmē, ņemot vērā izpildītāja faktisko veselības aprūpes pakalpojumu apjoma izpildi 10 (desmit) mēnešos,  apakšprogrammas 33.14.00 finansējuma ietvaros varēja segt ar Covid-19 saistīto zobārstniecības pakalpojumu daļu 381 euro apmērā.c
      SAVA manipulāciju 60047, 60171 un 60172 izdevumi ir ietverti VIS rēķinos par SAVA pakalpojumiem.  Ņemot vērā to, ka priekšapmaksu par decembri var veikt līdz 90% apmērā no mēneša vidējās izpildes naudas izteiksmē, ņemot vērā izpildītāja faktisko veselības aprūpes pakalpojumu apjoma izpildi 10 (desmit) mēnešos,   apakšprogrammas 33.16.00 finansējuma ietvaros varēja segt ar Covid-19 saistīto SAVA pakalpojumu daļu  13 552 euro apmērā.                                                                                                                                                                                                                                                                                                                                               2911,62 euro - slēgtais asignējums (apakšprogramma 99.00.00 EKK 7472).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</si>
</sst>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_-* #,##0.00\ _€_-;\-* #,##0.00\ _€_-;_-* &quot;-&quot;??\ _€_-;_-@_-"/>
    <numFmt numFmtId="165" formatCode="############0"/>
    <numFmt numFmtId="166" formatCode="#,##0.00\ [$€-1];[Red]\-#,##0.00\ [$€-1]"/>
    <numFmt numFmtId="167" formatCode="#,##0.0000\ [$€-1];[Red]\-#,##0.0000\ [$€-1]"/>
    <numFmt numFmtId="168" formatCode="#,##0.000"/>
    <numFmt numFmtId="169" formatCode="#,##0.00\ _€"/>
    <numFmt numFmtId="170" formatCode="#0.00"/>
    <numFmt numFmtId="171" formatCode="#,##0.0"/>
    <numFmt numFmtId="172" formatCode="#,##0.000_ ;[Red]\-#,##0.000\ "/>
    <numFmt numFmtId="173" formatCode="#,##0_ ;[Red]\-#,##0\ "/>
    <numFmt numFmtId="174" formatCode="#,##0.00_ ;[Red]\-#,##0.00\ "/>
    <numFmt numFmtId="175" formatCode="_-* #,##0.0_-;\-* #,##0.0_-;_-* &quot;-&quot;??_-;_-@_-"/>
    <numFmt numFmtId="176" formatCode="0.000000"/>
    <numFmt numFmtId="177" formatCode="0.00000000000"/>
    <numFmt numFmtId="178" formatCode="[$-409]General"/>
    <numFmt numFmtId="179" formatCode="[$-409]0"/>
    <numFmt numFmtId="180" formatCode="_(* #,##0.00_);_(* \(#,##0.00\);_(* &quot;-&quot;??_);_(@_)"/>
    <numFmt numFmtId="181" formatCode="_-* #,##0_-;\-* #,##0_-;_-* &quot;-&quot;??_-;_-@_-"/>
    <numFmt numFmtId="182" formatCode="_-* #,##0\ _€_-;\-* #,##0\ _€_-;_-* &quot;-&quot;??\ _€_-;_-@_-"/>
    <numFmt numFmtId="183" formatCode="_-* #,##0.0\ _€_-;\-* #,##0.0\ _€_-;_-* &quot;-&quot;??\ _€_-;_-@_-"/>
    <numFmt numFmtId="184" formatCode="_-* #,##0.00\ _L_s_-;\-* #,##0.00\ _L_s_-;_-* &quot;-&quot;??\ _L_s_-;_-@_-"/>
    <numFmt numFmtId="185" formatCode="0.00000"/>
    <numFmt numFmtId="186" formatCode="#,##0.0000000"/>
    <numFmt numFmtId="187" formatCode="0.0"/>
    <numFmt numFmtId="188" formatCode="#,##0\ _€"/>
  </numFmts>
  <fonts count="102" x14ac:knownFonts="1">
    <font>
      <sz val="11"/>
      <color theme="1"/>
      <name val="Calibri"/>
      <family val="2"/>
      <charset val="186"/>
      <scheme val="minor"/>
    </font>
    <font>
      <b/>
      <sz val="11"/>
      <color theme="1"/>
      <name val="Calibri"/>
      <family val="2"/>
      <charset val="186"/>
      <scheme val="minor"/>
    </font>
    <font>
      <sz val="11"/>
      <color theme="1"/>
      <name val="Calibri"/>
      <family val="2"/>
      <scheme val="minor"/>
    </font>
    <font>
      <sz val="10"/>
      <name val="Arial"/>
      <family val="2"/>
      <charset val="186"/>
    </font>
    <font>
      <sz val="11"/>
      <color rgb="FF9C6500"/>
      <name val="Calibri"/>
      <family val="2"/>
      <charset val="186"/>
    </font>
    <font>
      <sz val="10"/>
      <color rgb="FF000000"/>
      <name val="Arial"/>
      <family val="2"/>
      <charset val="186"/>
    </font>
    <font>
      <sz val="10"/>
      <name val="Arial"/>
      <family val="2"/>
      <charset val="186"/>
    </font>
    <font>
      <sz val="11"/>
      <color theme="1"/>
      <name val="Calibri"/>
      <family val="2"/>
      <charset val="186"/>
      <scheme val="minor"/>
    </font>
    <font>
      <sz val="10"/>
      <name val="Arial"/>
      <family val="2"/>
      <charset val="186"/>
    </font>
    <font>
      <sz val="11"/>
      <color indexed="8"/>
      <name val="Calibri"/>
      <family val="2"/>
      <charset val="186"/>
    </font>
    <font>
      <sz val="11"/>
      <color theme="1"/>
      <name val="Arial"/>
      <family val="2"/>
      <charset val="186"/>
    </font>
    <font>
      <sz val="10"/>
      <name val="Arial"/>
      <family val="2"/>
      <charset val="186"/>
    </font>
    <font>
      <sz val="11"/>
      <color indexed="8"/>
      <name val="Calibri"/>
      <family val="2"/>
      <scheme val="minor"/>
    </font>
    <font>
      <sz val="11"/>
      <color rgb="FF000000"/>
      <name val="Calibri"/>
      <family val="2"/>
      <charset val="186"/>
    </font>
    <font>
      <sz val="11"/>
      <color theme="1"/>
      <name val="Times New Roman"/>
      <family val="1"/>
      <charset val="186"/>
    </font>
    <font>
      <b/>
      <sz val="11"/>
      <color theme="1"/>
      <name val="Times New Roman"/>
      <family val="1"/>
      <charset val="186"/>
    </font>
    <font>
      <sz val="11"/>
      <name val="Calibri"/>
      <family val="2"/>
      <charset val="186"/>
      <scheme val="minor"/>
    </font>
    <font>
      <sz val="12"/>
      <color theme="1"/>
      <name val="Times New Roman"/>
      <family val="1"/>
    </font>
    <font>
      <b/>
      <sz val="9"/>
      <color indexed="81"/>
      <name val="Tahoma"/>
      <family val="2"/>
      <charset val="186"/>
    </font>
    <font>
      <sz val="9"/>
      <color indexed="81"/>
      <name val="Tahoma"/>
      <family val="2"/>
      <charset val="186"/>
    </font>
    <font>
      <sz val="12"/>
      <color theme="1"/>
      <name val="Times New Roman"/>
      <family val="1"/>
      <charset val="186"/>
    </font>
    <font>
      <sz val="11"/>
      <color rgb="FF006100"/>
      <name val="Calibri"/>
      <family val="2"/>
      <charset val="186"/>
      <scheme val="minor"/>
    </font>
    <font>
      <sz val="11"/>
      <color rgb="FF9C0006"/>
      <name val="Calibri"/>
      <family val="2"/>
      <charset val="186"/>
      <scheme val="minor"/>
    </font>
    <font>
      <b/>
      <sz val="14"/>
      <color theme="1"/>
      <name val="Times New Roman"/>
      <family val="1"/>
      <charset val="186"/>
    </font>
    <font>
      <sz val="11"/>
      <color rgb="FF00B0F0"/>
      <name val="Times New Roman"/>
      <family val="1"/>
      <charset val="186"/>
    </font>
    <font>
      <sz val="10"/>
      <color theme="1"/>
      <name val="Times New Roman"/>
      <family val="1"/>
      <charset val="186"/>
    </font>
    <font>
      <sz val="11"/>
      <name val="Times New Roman"/>
      <family val="1"/>
      <charset val="186"/>
    </font>
    <font>
      <b/>
      <sz val="12"/>
      <color theme="1"/>
      <name val="Times New Roman"/>
      <family val="1"/>
      <charset val="186"/>
    </font>
    <font>
      <b/>
      <sz val="11"/>
      <name val="Times New Roman"/>
      <family val="1"/>
      <charset val="186"/>
    </font>
    <font>
      <sz val="11"/>
      <color rgb="FF000000"/>
      <name val="Arial"/>
      <family val="2"/>
    </font>
    <font>
      <b/>
      <sz val="12"/>
      <name val="Times New Roman"/>
      <family val="1"/>
      <charset val="186"/>
    </font>
    <font>
      <b/>
      <sz val="14"/>
      <name val="Times New Roman"/>
      <family val="1"/>
      <charset val="186"/>
    </font>
    <font>
      <b/>
      <u/>
      <sz val="12"/>
      <name val="Times New Roman"/>
      <family val="1"/>
      <charset val="186"/>
    </font>
    <font>
      <sz val="12"/>
      <name val="Times New Roman"/>
      <family val="1"/>
      <charset val="186"/>
    </font>
    <font>
      <b/>
      <sz val="11"/>
      <color indexed="8"/>
      <name val="Times New Roman"/>
      <family val="1"/>
      <charset val="186"/>
    </font>
    <font>
      <sz val="11"/>
      <color indexed="8"/>
      <name val="Times New Roman"/>
      <family val="1"/>
      <charset val="186"/>
    </font>
    <font>
      <sz val="11"/>
      <color theme="1"/>
      <name val="Times New Roman"/>
      <family val="1"/>
    </font>
    <font>
      <sz val="9"/>
      <color theme="1"/>
      <name val="Times New Roman"/>
      <family val="1"/>
    </font>
    <font>
      <b/>
      <sz val="12"/>
      <name val="Times New Roman"/>
      <family val="1"/>
    </font>
    <font>
      <sz val="8"/>
      <color theme="1"/>
      <name val="Times New Roman"/>
      <family val="1"/>
    </font>
    <font>
      <b/>
      <sz val="10"/>
      <name val="Times New Roman"/>
      <family val="1"/>
    </font>
    <font>
      <i/>
      <sz val="11"/>
      <name val="Times New Roman"/>
      <family val="1"/>
      <charset val="186"/>
    </font>
    <font>
      <b/>
      <i/>
      <sz val="10"/>
      <color theme="1"/>
      <name val="Times New Roman"/>
      <family val="1"/>
      <charset val="186"/>
    </font>
    <font>
      <sz val="11"/>
      <color indexed="8"/>
      <name val="Times New Roman"/>
      <family val="1"/>
    </font>
    <font>
      <b/>
      <sz val="11"/>
      <color theme="1"/>
      <name val="Times New Roman"/>
      <family val="1"/>
    </font>
    <font>
      <sz val="10"/>
      <name val="Times New Roman"/>
      <family val="1"/>
    </font>
    <font>
      <i/>
      <sz val="10"/>
      <name val="Times New Roman"/>
      <family val="1"/>
    </font>
    <font>
      <b/>
      <sz val="13"/>
      <color theme="1"/>
      <name val="Times New Roman"/>
      <family val="1"/>
    </font>
    <font>
      <sz val="11"/>
      <name val="Times New Roman"/>
      <family val="1"/>
    </font>
    <font>
      <sz val="12"/>
      <name val="Times New Roman"/>
      <family val="1"/>
    </font>
    <font>
      <b/>
      <sz val="10"/>
      <color theme="1"/>
      <name val="Times New Roman"/>
      <family val="1"/>
      <charset val="186"/>
    </font>
    <font>
      <b/>
      <u/>
      <sz val="10"/>
      <color theme="1"/>
      <name val="Times New Roman"/>
      <family val="1"/>
      <charset val="186"/>
    </font>
    <font>
      <b/>
      <sz val="10"/>
      <color rgb="FF000000"/>
      <name val="Times New Roman"/>
      <family val="1"/>
      <charset val="186"/>
    </font>
    <font>
      <sz val="10"/>
      <color rgb="FF000000"/>
      <name val="Times New Roman"/>
      <family val="1"/>
      <charset val="186"/>
    </font>
    <font>
      <b/>
      <u/>
      <sz val="14"/>
      <color theme="1"/>
      <name val="Times New Roman"/>
      <family val="1"/>
    </font>
    <font>
      <u/>
      <sz val="11"/>
      <color theme="1"/>
      <name val="Times New Roman"/>
      <family val="1"/>
    </font>
    <font>
      <b/>
      <sz val="14"/>
      <name val="Times New Roman"/>
      <family val="1"/>
    </font>
    <font>
      <b/>
      <sz val="14"/>
      <color theme="1"/>
      <name val="Times New Roman"/>
      <family val="1"/>
    </font>
    <font>
      <i/>
      <sz val="11"/>
      <color theme="1"/>
      <name val="Times New Roman"/>
      <family val="1"/>
    </font>
    <font>
      <sz val="11"/>
      <color rgb="FFFF0000"/>
      <name val="Times New Roman"/>
      <family val="1"/>
    </font>
    <font>
      <sz val="11"/>
      <color rgb="FF000000"/>
      <name val="Times New Roman"/>
      <family val="1"/>
    </font>
    <font>
      <b/>
      <sz val="11"/>
      <name val="Times New Roman"/>
      <family val="1"/>
    </font>
    <font>
      <b/>
      <sz val="11"/>
      <color rgb="FF000000"/>
      <name val="Times New Roman"/>
      <family val="1"/>
    </font>
    <font>
      <b/>
      <sz val="12"/>
      <color theme="1"/>
      <name val="Times New Roman"/>
      <family val="1"/>
    </font>
    <font>
      <b/>
      <sz val="11"/>
      <color rgb="FFFF0000"/>
      <name val="Times New Roman"/>
      <family val="1"/>
    </font>
    <font>
      <b/>
      <u/>
      <sz val="14"/>
      <name val="Times New Roman"/>
      <family val="1"/>
    </font>
    <font>
      <u/>
      <sz val="11"/>
      <name val="Times New Roman"/>
      <family val="1"/>
    </font>
    <font>
      <i/>
      <sz val="11"/>
      <name val="Times New Roman"/>
      <family val="1"/>
    </font>
    <font>
      <sz val="9"/>
      <name val="Times New Roman"/>
      <family val="1"/>
    </font>
    <font>
      <b/>
      <sz val="16"/>
      <color theme="1"/>
      <name val="Times New Roman"/>
      <family val="1"/>
    </font>
    <font>
      <b/>
      <sz val="11"/>
      <color rgb="FF1F497D"/>
      <name val="Times New Roman"/>
      <family val="1"/>
    </font>
    <font>
      <sz val="11"/>
      <color rgb="FF1F497D"/>
      <name val="Times New Roman"/>
      <family val="1"/>
    </font>
    <font>
      <i/>
      <sz val="10"/>
      <color theme="1"/>
      <name val="Times New Roman"/>
      <family val="1"/>
    </font>
    <font>
      <b/>
      <sz val="10"/>
      <name val="Times New Roman"/>
      <family val="1"/>
      <charset val="186"/>
    </font>
    <font>
      <sz val="9"/>
      <name val="Times New Roman"/>
      <family val="1"/>
      <charset val="186"/>
    </font>
    <font>
      <b/>
      <sz val="9"/>
      <name val="Times New Roman"/>
      <family val="1"/>
      <charset val="186"/>
    </font>
    <font>
      <i/>
      <sz val="9"/>
      <name val="Times New Roman"/>
      <family val="1"/>
      <charset val="186"/>
    </font>
    <font>
      <i/>
      <sz val="11"/>
      <color theme="1"/>
      <name val="Times New Roman"/>
      <family val="1"/>
      <charset val="186"/>
    </font>
    <font>
      <sz val="9"/>
      <color theme="1"/>
      <name val="Times New Roman"/>
      <family val="1"/>
      <charset val="186"/>
    </font>
    <font>
      <b/>
      <i/>
      <sz val="9.5"/>
      <color rgb="FF000000"/>
      <name val="Times New Roman"/>
      <family val="1"/>
      <charset val="186"/>
    </font>
    <font>
      <b/>
      <sz val="9.5"/>
      <color rgb="FF000000"/>
      <name val="Times New Roman"/>
      <family val="1"/>
      <charset val="186"/>
    </font>
    <font>
      <sz val="9.5"/>
      <color rgb="FF000000"/>
      <name val="Times New Roman"/>
      <family val="1"/>
      <charset val="186"/>
    </font>
    <font>
      <b/>
      <sz val="9.5"/>
      <name val="Times New Roman"/>
      <family val="1"/>
      <charset val="186"/>
    </font>
    <font>
      <sz val="9.5"/>
      <name val="Times New Roman"/>
      <family val="1"/>
      <charset val="186"/>
    </font>
    <font>
      <b/>
      <i/>
      <sz val="10"/>
      <color rgb="FF000000"/>
      <name val="Times New Roman"/>
      <family val="1"/>
      <charset val="186"/>
    </font>
    <font>
      <b/>
      <i/>
      <sz val="11"/>
      <color theme="1"/>
      <name val="Times New Roman"/>
      <family val="1"/>
    </font>
    <font>
      <b/>
      <sz val="11"/>
      <color theme="1"/>
      <name val="Calibri"/>
      <family val="2"/>
      <scheme val="minor"/>
    </font>
    <font>
      <b/>
      <sz val="9.5"/>
      <color indexed="8"/>
      <name val="Times New Roman"/>
      <family val="1"/>
      <charset val="186"/>
    </font>
    <font>
      <sz val="9.5"/>
      <color indexed="8"/>
      <name val="Times New Roman"/>
      <family val="1"/>
      <charset val="186"/>
    </font>
    <font>
      <sz val="10"/>
      <name val="Times New Roman"/>
      <family val="1"/>
      <charset val="186"/>
    </font>
    <font>
      <sz val="13"/>
      <color theme="1"/>
      <name val="Times New Roman"/>
      <family val="1"/>
    </font>
    <font>
      <sz val="10"/>
      <color theme="1"/>
      <name val="Times New Roman"/>
      <family val="1"/>
    </font>
    <font>
      <b/>
      <sz val="10"/>
      <color theme="1"/>
      <name val="Times New Roman"/>
      <family val="1"/>
    </font>
    <font>
      <sz val="9"/>
      <color rgb="FF000000"/>
      <name val="Times New Roman"/>
      <family val="1"/>
      <charset val="186"/>
    </font>
    <font>
      <u/>
      <sz val="10"/>
      <color theme="1"/>
      <name val="Times New Roman"/>
      <family val="1"/>
      <charset val="186"/>
    </font>
    <font>
      <b/>
      <u/>
      <sz val="10"/>
      <name val="Times New Roman"/>
      <family val="1"/>
    </font>
    <font>
      <u/>
      <sz val="10"/>
      <color theme="1"/>
      <name val="Times New Roman"/>
      <family val="1"/>
    </font>
    <font>
      <sz val="8"/>
      <name val="Times New Roman"/>
      <family val="1"/>
    </font>
    <font>
      <b/>
      <i/>
      <sz val="10"/>
      <color theme="1"/>
      <name val="Times New Roman"/>
      <family val="1"/>
    </font>
    <font>
      <b/>
      <sz val="10"/>
      <color rgb="FFFF0000"/>
      <name val="Times New Roman"/>
      <family val="1"/>
      <charset val="186"/>
    </font>
    <font>
      <b/>
      <sz val="8"/>
      <name val="Times New Roman"/>
      <family val="1"/>
      <charset val="186"/>
    </font>
    <font>
      <sz val="8"/>
      <name val="Calibri"/>
      <family val="2"/>
      <charset val="186"/>
      <scheme val="minor"/>
    </font>
  </fonts>
  <fills count="24">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99FFCC"/>
        <bgColor indexed="64"/>
      </patternFill>
    </fill>
    <fill>
      <patternFill patternType="solid">
        <fgColor theme="7" tint="0.79998168889431442"/>
        <bgColor indexed="64"/>
      </patternFill>
    </fill>
    <fill>
      <patternFill patternType="solid">
        <fgColor rgb="FFFFEB9C"/>
        <bgColor rgb="FFFFCC99"/>
      </patternFill>
    </fill>
    <fill>
      <patternFill patternType="solid">
        <fgColor theme="5"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theme="2"/>
        <bgColor indexed="64"/>
      </patternFill>
    </fill>
    <fill>
      <patternFill patternType="solid">
        <fgColor theme="0"/>
        <bgColor rgb="FFFFFFFF"/>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6" tint="0.59999389629810485"/>
        <bgColor indexed="64"/>
      </patternFill>
    </fill>
  </fills>
  <borders count="101">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medium">
        <color indexed="64"/>
      </right>
      <top/>
      <bottom style="thin">
        <color indexed="64"/>
      </bottom>
      <diagonal/>
    </border>
    <border>
      <left style="medium">
        <color indexed="64"/>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top/>
      <bottom/>
      <diagonal/>
    </border>
    <border>
      <left style="thick">
        <color indexed="64"/>
      </left>
      <right style="thin">
        <color indexed="64"/>
      </right>
      <top style="thin">
        <color indexed="64"/>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theme="0"/>
      </left>
      <right style="thin">
        <color theme="0"/>
      </right>
      <top style="thin">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2">
    <xf numFmtId="0" fontId="0" fillId="0" borderId="0"/>
    <xf numFmtId="0" fontId="2" fillId="0" borderId="0"/>
    <xf numFmtId="0" fontId="4" fillId="6" borderId="0" applyBorder="0" applyProtection="0"/>
    <xf numFmtId="0" fontId="3" fillId="0" borderId="0"/>
    <xf numFmtId="0" fontId="5" fillId="0" borderId="0" applyNumberFormat="0" applyBorder="0" applyProtection="0"/>
    <xf numFmtId="0" fontId="5" fillId="0" borderId="0" applyNumberFormat="0" applyBorder="0" applyProtection="0"/>
    <xf numFmtId="0" fontId="3" fillId="0" borderId="0"/>
    <xf numFmtId="0" fontId="6" fillId="0" borderId="0"/>
    <xf numFmtId="0" fontId="8" fillId="0" borderId="0"/>
    <xf numFmtId="0" fontId="9" fillId="0" borderId="0"/>
    <xf numFmtId="164" fontId="7" fillId="0" borderId="0" applyFont="0" applyFill="0" applyBorder="0" applyAlignment="0" applyProtection="0"/>
    <xf numFmtId="0" fontId="3" fillId="0" borderId="0"/>
    <xf numFmtId="0" fontId="3" fillId="0" borderId="0"/>
    <xf numFmtId="164" fontId="7" fillId="0" borderId="0" applyFont="0" applyFill="0" applyBorder="0" applyAlignment="0" applyProtection="0"/>
    <xf numFmtId="0" fontId="3" fillId="0" borderId="0"/>
    <xf numFmtId="43" fontId="2" fillId="0" borderId="0" applyFont="0" applyFill="0" applyBorder="0" applyAlignment="0" applyProtection="0"/>
    <xf numFmtId="0" fontId="10" fillId="0" borderId="0"/>
    <xf numFmtId="0" fontId="7" fillId="0" borderId="0"/>
    <xf numFmtId="0" fontId="11" fillId="0" borderId="0"/>
    <xf numFmtId="0" fontId="7" fillId="0" borderId="0"/>
    <xf numFmtId="0" fontId="12" fillId="0" borderId="0"/>
    <xf numFmtId="0" fontId="13" fillId="0" borderId="0"/>
    <xf numFmtId="0" fontId="7" fillId="0" borderId="0"/>
    <xf numFmtId="9" fontId="7" fillId="0" borderId="0" applyFont="0" applyFill="0" applyBorder="0" applyAlignment="0" applyProtection="0"/>
    <xf numFmtId="0" fontId="21" fillId="15" borderId="0" applyNumberFormat="0" applyBorder="0" applyAlignment="0" applyProtection="0"/>
    <xf numFmtId="0" fontId="22" fillId="16" borderId="0" applyNumberFormat="0" applyBorder="0" applyAlignment="0" applyProtection="0"/>
    <xf numFmtId="178" fontId="29" fillId="0" borderId="0" applyFont="0" applyBorder="0" applyProtection="0"/>
    <xf numFmtId="178" fontId="29" fillId="0" borderId="0"/>
    <xf numFmtId="43" fontId="7" fillId="0" borderId="0" applyFont="0" applyFill="0" applyBorder="0" applyAlignment="0" applyProtection="0"/>
    <xf numFmtId="43" fontId="2" fillId="0" borderId="0" applyFont="0" applyFill="0" applyBorder="0" applyAlignment="0" applyProtection="0"/>
    <xf numFmtId="0" fontId="3" fillId="0" borderId="0"/>
    <xf numFmtId="43" fontId="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4"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9" fontId="7" fillId="0" borderId="0" applyFont="0" applyFill="0" applyBorder="0" applyAlignment="0" applyProtection="0"/>
  </cellStyleXfs>
  <cellXfs count="1538">
    <xf numFmtId="0" fontId="0" fillId="0" borderId="0" xfId="0"/>
    <xf numFmtId="0" fontId="0" fillId="2" borderId="0" xfId="0" applyFill="1"/>
    <xf numFmtId="0" fontId="0" fillId="0" borderId="2" xfId="0" applyBorder="1"/>
    <xf numFmtId="0" fontId="17" fillId="0" borderId="2" xfId="0" applyFont="1" applyFill="1" applyBorder="1" applyAlignment="1">
      <alignment vertical="center"/>
    </xf>
    <xf numFmtId="0" fontId="17" fillId="0" borderId="2" xfId="0" applyFont="1" applyBorder="1" applyAlignment="1">
      <alignment wrapText="1"/>
    </xf>
    <xf numFmtId="0" fontId="17" fillId="0" borderId="21" xfId="0" applyFont="1" applyFill="1" applyBorder="1" applyAlignment="1">
      <alignment wrapText="1"/>
    </xf>
    <xf numFmtId="0" fontId="23" fillId="0" borderId="0" xfId="0" applyFont="1" applyAlignment="1">
      <alignment vertical="center"/>
    </xf>
    <xf numFmtId="0" fontId="14" fillId="0" borderId="0" xfId="0" applyFont="1" applyAlignment="1">
      <alignment vertical="center"/>
    </xf>
    <xf numFmtId="0" fontId="24" fillId="0" borderId="0" xfId="0" applyFont="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172" fontId="14" fillId="0" borderId="2" xfId="0" applyNumberFormat="1" applyFont="1" applyFill="1" applyBorder="1" applyAlignment="1">
      <alignment horizontal="left" vertical="center" wrapText="1"/>
    </xf>
    <xf numFmtId="173" fontId="14" fillId="0" borderId="2" xfId="0" applyNumberFormat="1" applyFont="1" applyFill="1" applyBorder="1" applyAlignment="1">
      <alignment horizontal="center" vertical="center" wrapText="1"/>
    </xf>
    <xf numFmtId="174" fontId="14" fillId="0" borderId="2" xfId="0" applyNumberFormat="1" applyFont="1" applyFill="1" applyBorder="1" applyAlignment="1">
      <alignment horizontal="center" vertical="center" wrapText="1"/>
    </xf>
    <xf numFmtId="173" fontId="26" fillId="0" borderId="2" xfId="24" applyNumberFormat="1" applyFont="1" applyFill="1" applyBorder="1" applyAlignment="1">
      <alignment horizontal="center" vertical="center" wrapText="1"/>
    </xf>
    <xf numFmtId="173" fontId="26" fillId="0" borderId="2" xfId="25" applyNumberFormat="1" applyFont="1" applyFill="1" applyBorder="1" applyAlignment="1">
      <alignment horizontal="center" vertical="center" wrapText="1"/>
    </xf>
    <xf numFmtId="0" fontId="14" fillId="0" borderId="2" xfId="0" applyFont="1" applyBorder="1" applyAlignment="1">
      <alignment vertical="center" wrapText="1"/>
    </xf>
    <xf numFmtId="172" fontId="14" fillId="2" borderId="2" xfId="0" applyNumberFormat="1" applyFont="1" applyFill="1" applyBorder="1" applyAlignment="1">
      <alignment horizontal="left" vertical="center" wrapText="1"/>
    </xf>
    <xf numFmtId="0" fontId="15" fillId="0" borderId="2" xfId="0" applyFont="1" applyBorder="1"/>
    <xf numFmtId="0" fontId="14" fillId="0" borderId="2" xfId="0" applyFont="1" applyBorder="1"/>
    <xf numFmtId="0" fontId="14" fillId="0" borderId="13" xfId="0" applyFont="1" applyBorder="1"/>
    <xf numFmtId="0" fontId="14" fillId="0" borderId="2" xfId="0" applyFont="1" applyBorder="1" applyAlignment="1">
      <alignment horizontal="right"/>
    </xf>
    <xf numFmtId="0" fontId="14" fillId="0" borderId="2" xfId="0" applyFont="1" applyBorder="1" applyAlignment="1">
      <alignment wrapText="1"/>
    </xf>
    <xf numFmtId="174" fontId="14" fillId="2" borderId="2" xfId="0" applyNumberFormat="1" applyFont="1" applyFill="1" applyBorder="1" applyAlignment="1">
      <alignment horizontal="center" vertical="center" wrapText="1"/>
    </xf>
    <xf numFmtId="173" fontId="14" fillId="2" borderId="2" xfId="0" applyNumberFormat="1" applyFont="1" applyFill="1" applyBorder="1" applyAlignment="1">
      <alignment horizontal="center" vertical="center" wrapText="1"/>
    </xf>
    <xf numFmtId="174" fontId="15" fillId="2" borderId="2" xfId="0" applyNumberFormat="1" applyFont="1" applyFill="1" applyBorder="1" applyAlignment="1">
      <alignment horizontal="center" vertical="center" wrapText="1"/>
    </xf>
    <xf numFmtId="174" fontId="15" fillId="8" borderId="2" xfId="0" applyNumberFormat="1" applyFont="1" applyFill="1" applyBorder="1" applyAlignment="1">
      <alignment horizontal="center" vertical="center" wrapText="1"/>
    </xf>
    <xf numFmtId="0" fontId="14" fillId="2" borderId="2" xfId="0" applyFont="1" applyFill="1" applyBorder="1" applyAlignment="1">
      <alignment horizontal="left" vertical="center" wrapText="1"/>
    </xf>
    <xf numFmtId="173" fontId="26" fillId="2" borderId="2" xfId="25" applyNumberFormat="1" applyFont="1" applyFill="1" applyBorder="1" applyAlignment="1">
      <alignment horizontal="center" vertical="center" wrapText="1"/>
    </xf>
    <xf numFmtId="173" fontId="26" fillId="2" borderId="2" xfId="24" applyNumberFormat="1" applyFont="1" applyFill="1" applyBorder="1" applyAlignment="1">
      <alignment horizontal="center" vertical="center" wrapText="1"/>
    </xf>
    <xf numFmtId="174" fontId="26" fillId="2" borderId="2" xfId="25" applyNumberFormat="1" applyFont="1" applyFill="1" applyBorder="1" applyAlignment="1">
      <alignment horizontal="center" vertical="center" wrapText="1"/>
    </xf>
    <xf numFmtId="174" fontId="26" fillId="2" borderId="2" xfId="0" applyNumberFormat="1" applyFont="1" applyFill="1" applyBorder="1" applyAlignment="1">
      <alignment horizontal="center" vertical="center" wrapText="1"/>
    </xf>
    <xf numFmtId="0" fontId="15" fillId="2" borderId="2" xfId="0" applyFont="1" applyFill="1" applyBorder="1" applyAlignment="1">
      <alignment vertical="center" wrapText="1"/>
    </xf>
    <xf numFmtId="0" fontId="15" fillId="0" borderId="2" xfId="0" applyFont="1" applyBorder="1" applyAlignment="1">
      <alignment horizontal="center" vertical="center"/>
    </xf>
    <xf numFmtId="0" fontId="15" fillId="0" borderId="13" xfId="0" applyFont="1" applyBorder="1" applyAlignment="1">
      <alignment horizontal="center" vertical="center"/>
    </xf>
    <xf numFmtId="0" fontId="15" fillId="0" borderId="2" xfId="0" applyFont="1" applyBorder="1" applyAlignment="1">
      <alignment horizontal="center" vertical="center" wrapText="1"/>
    </xf>
    <xf numFmtId="0" fontId="0" fillId="0" borderId="0" xfId="0" applyAlignment="1">
      <alignment wrapText="1"/>
    </xf>
    <xf numFmtId="2" fontId="14" fillId="0" borderId="0" xfId="0" applyNumberFormat="1" applyFont="1"/>
    <xf numFmtId="174" fontId="26" fillId="0" borderId="2" xfId="25" applyNumberFormat="1" applyFont="1" applyFill="1" applyBorder="1" applyAlignment="1">
      <alignment horizontal="center" vertical="center" wrapText="1"/>
    </xf>
    <xf numFmtId="174" fontId="26" fillId="0" borderId="2" xfId="0" applyNumberFormat="1" applyFont="1" applyFill="1" applyBorder="1" applyAlignment="1">
      <alignment horizontal="center" vertical="center" wrapText="1"/>
    </xf>
    <xf numFmtId="0" fontId="15" fillId="0" borderId="2" xfId="0" applyFont="1" applyBorder="1" applyAlignment="1">
      <alignment vertical="center" wrapText="1"/>
    </xf>
    <xf numFmtId="174" fontId="14" fillId="0" borderId="2" xfId="0" applyNumberFormat="1" applyFont="1" applyBorder="1" applyAlignment="1">
      <alignment horizontal="center" vertical="center" wrapText="1"/>
    </xf>
    <xf numFmtId="174" fontId="15" fillId="0" borderId="2" xfId="0" applyNumberFormat="1" applyFont="1" applyBorder="1" applyAlignment="1">
      <alignment horizontal="center" vertical="center" wrapText="1"/>
    </xf>
    <xf numFmtId="0" fontId="14" fillId="0" borderId="0" xfId="0" applyFont="1" applyAlignment="1">
      <alignment vertical="center" wrapText="1"/>
    </xf>
    <xf numFmtId="0" fontId="15" fillId="0" borderId="13" xfId="0" applyFont="1" applyBorder="1"/>
    <xf numFmtId="0" fontId="15" fillId="0" borderId="2" xfId="0" applyFont="1" applyBorder="1" applyAlignment="1">
      <alignment wrapText="1"/>
    </xf>
    <xf numFmtId="174" fontId="14" fillId="0" borderId="0" xfId="0" applyNumberFormat="1" applyFont="1" applyAlignment="1">
      <alignment vertical="center"/>
    </xf>
    <xf numFmtId="174" fontId="15" fillId="11" borderId="2" xfId="0" applyNumberFormat="1" applyFont="1" applyFill="1" applyBorder="1" applyAlignment="1">
      <alignment horizontal="center" vertical="center" wrapText="1"/>
    </xf>
    <xf numFmtId="0" fontId="33" fillId="0" borderId="0" xfId="3" applyFont="1"/>
    <xf numFmtId="0" fontId="33" fillId="0" borderId="0" xfId="3" applyFont="1" applyAlignment="1">
      <alignment horizontal="center" vertical="center" wrapText="1"/>
    </xf>
    <xf numFmtId="0" fontId="33" fillId="0" borderId="2" xfId="3" applyFont="1" applyBorder="1"/>
    <xf numFmtId="0" fontId="33" fillId="0" borderId="2" xfId="3" applyFont="1" applyBorder="1" applyAlignment="1">
      <alignment horizontal="center" vertical="center"/>
    </xf>
    <xf numFmtId="0" fontId="34" fillId="0" borderId="58" xfId="20" applyFont="1" applyBorder="1" applyAlignment="1">
      <alignment horizontal="center"/>
    </xf>
    <xf numFmtId="0" fontId="34" fillId="0" borderId="2" xfId="20" applyFont="1" applyBorder="1" applyAlignment="1">
      <alignment horizontal="center"/>
    </xf>
    <xf numFmtId="0" fontId="33" fillId="0" borderId="0" xfId="3" applyFont="1" applyAlignment="1">
      <alignment horizontal="center" vertical="center"/>
    </xf>
    <xf numFmtId="0" fontId="30" fillId="0" borderId="0" xfId="3" applyFont="1" applyAlignment="1">
      <alignment horizontal="center" vertical="center"/>
    </xf>
    <xf numFmtId="0" fontId="35" fillId="0" borderId="62" xfId="20" applyFont="1" applyBorder="1"/>
    <xf numFmtId="0" fontId="35" fillId="0" borderId="61" xfId="20" applyFont="1" applyBorder="1"/>
    <xf numFmtId="0" fontId="35" fillId="0" borderId="61" xfId="20" applyFont="1" applyBorder="1" applyAlignment="1">
      <alignment horizontal="center"/>
    </xf>
    <xf numFmtId="0" fontId="35" fillId="0" borderId="64" xfId="20" applyFont="1" applyBorder="1"/>
    <xf numFmtId="0" fontId="35" fillId="0" borderId="64" xfId="20" applyFont="1" applyBorder="1" applyAlignment="1">
      <alignment horizontal="center" vertical="center"/>
    </xf>
    <xf numFmtId="0" fontId="14" fillId="0" borderId="62" xfId="22" applyFont="1" applyBorder="1"/>
    <xf numFmtId="0" fontId="35" fillId="0" borderId="63" xfId="20" applyFont="1" applyBorder="1"/>
    <xf numFmtId="0" fontId="35" fillId="0" borderId="2" xfId="20" applyFont="1" applyBorder="1"/>
    <xf numFmtId="0" fontId="35" fillId="0" borderId="2" xfId="20" applyFont="1" applyBorder="1" applyAlignment="1">
      <alignment horizontal="center"/>
    </xf>
    <xf numFmtId="0" fontId="35" fillId="0" borderId="13" xfId="20" applyFont="1" applyBorder="1" applyAlignment="1">
      <alignment horizontal="center"/>
    </xf>
    <xf numFmtId="0" fontId="35" fillId="0" borderId="58" xfId="20" applyFont="1" applyBorder="1" applyAlignment="1">
      <alignment horizontal="center"/>
    </xf>
    <xf numFmtId="0" fontId="35" fillId="0" borderId="20" xfId="20" applyFont="1" applyBorder="1"/>
    <xf numFmtId="0" fontId="35" fillId="0" borderId="20" xfId="20" applyFont="1" applyBorder="1" applyAlignment="1">
      <alignment horizontal="center"/>
    </xf>
    <xf numFmtId="0" fontId="35" fillId="0" borderId="23" xfId="20" applyFont="1" applyBorder="1" applyAlignment="1">
      <alignment horizontal="center"/>
    </xf>
    <xf numFmtId="0" fontId="35" fillId="0" borderId="64" xfId="20" applyFont="1" applyBorder="1" applyAlignment="1">
      <alignment horizontal="center"/>
    </xf>
    <xf numFmtId="0" fontId="36" fillId="0" borderId="64" xfId="22" applyFont="1" applyBorder="1"/>
    <xf numFmtId="0" fontId="36" fillId="0" borderId="68" xfId="22" applyFont="1" applyBorder="1"/>
    <xf numFmtId="0" fontId="36" fillId="0" borderId="62" xfId="22" applyFont="1" applyBorder="1"/>
    <xf numFmtId="0" fontId="41" fillId="0" borderId="2" xfId="0" applyFont="1" applyBorder="1"/>
    <xf numFmtId="0" fontId="37" fillId="0" borderId="64" xfId="22" applyFont="1" applyBorder="1" applyAlignment="1">
      <alignment horizontal="right" vertical="center" wrapText="1"/>
    </xf>
    <xf numFmtId="0" fontId="33" fillId="0" borderId="2" xfId="3" applyFont="1" applyBorder="1" applyAlignment="1">
      <alignment horizontal="left" vertical="center" wrapText="1"/>
    </xf>
    <xf numFmtId="0" fontId="28" fillId="11" borderId="2" xfId="17" applyFont="1" applyFill="1" applyBorder="1" applyAlignment="1">
      <alignment horizontal="center" vertical="center" wrapText="1"/>
    </xf>
    <xf numFmtId="0" fontId="28" fillId="11" borderId="58" xfId="17" applyFont="1" applyFill="1" applyBorder="1" applyAlignment="1">
      <alignment horizontal="center" vertical="center" wrapText="1"/>
    </xf>
    <xf numFmtId="0" fontId="28" fillId="11" borderId="2" xfId="17" applyFont="1" applyFill="1" applyBorder="1" applyAlignment="1">
      <alignment vertical="center" wrapText="1"/>
    </xf>
    <xf numFmtId="2" fontId="28" fillId="11" borderId="2" xfId="17" applyNumberFormat="1" applyFont="1" applyFill="1" applyBorder="1" applyAlignment="1">
      <alignment horizontal="center" vertical="center" wrapText="1"/>
    </xf>
    <xf numFmtId="4" fontId="28" fillId="11" borderId="2" xfId="17" applyNumberFormat="1" applyFont="1" applyFill="1" applyBorder="1" applyAlignment="1">
      <alignment horizontal="center" vertical="center" wrapText="1"/>
    </xf>
    <xf numFmtId="3" fontId="30" fillId="11" borderId="2" xfId="17" applyNumberFormat="1" applyFont="1" applyFill="1" applyBorder="1" applyAlignment="1">
      <alignment horizontal="center" vertical="center" wrapText="1"/>
    </xf>
    <xf numFmtId="3" fontId="31" fillId="10" borderId="58" xfId="17" applyNumberFormat="1" applyFont="1" applyFill="1" applyBorder="1" applyAlignment="1">
      <alignment horizontal="center" vertical="center" wrapText="1"/>
    </xf>
    <xf numFmtId="0" fontId="43" fillId="0" borderId="64" xfId="20" applyFont="1" applyBorder="1"/>
    <xf numFmtId="0" fontId="44" fillId="9" borderId="2" xfId="22" applyFont="1" applyFill="1" applyBorder="1" applyAlignment="1">
      <alignment horizontal="center" vertical="center"/>
    </xf>
    <xf numFmtId="0" fontId="46" fillId="0" borderId="2" xfId="0" applyFont="1" applyBorder="1"/>
    <xf numFmtId="0" fontId="43" fillId="0" borderId="63" xfId="20" applyFont="1" applyBorder="1"/>
    <xf numFmtId="0" fontId="43" fillId="0" borderId="0" xfId="20" applyFont="1"/>
    <xf numFmtId="0" fontId="43" fillId="0" borderId="2" xfId="20" applyFont="1" applyBorder="1"/>
    <xf numFmtId="0" fontId="43" fillId="0" borderId="13" xfId="20" applyFont="1" applyBorder="1"/>
    <xf numFmtId="0" fontId="43" fillId="0" borderId="58" xfId="20" applyFont="1" applyBorder="1"/>
    <xf numFmtId="0" fontId="40" fillId="11" borderId="2" xfId="22" applyFont="1" applyFill="1" applyBorder="1" applyAlignment="1">
      <alignment horizontal="center" vertical="center" wrapText="1"/>
    </xf>
    <xf numFmtId="0" fontId="40" fillId="11" borderId="13" xfId="22" applyFont="1" applyFill="1" applyBorder="1" applyAlignment="1">
      <alignment horizontal="center" vertical="center" wrapText="1"/>
    </xf>
    <xf numFmtId="0" fontId="40" fillId="11" borderId="58" xfId="22" applyFont="1" applyFill="1" applyBorder="1" applyAlignment="1">
      <alignment horizontal="center" vertical="center" wrapText="1"/>
    </xf>
    <xf numFmtId="0" fontId="40" fillId="11" borderId="2" xfId="22" applyFont="1" applyFill="1" applyBorder="1" applyAlignment="1">
      <alignment horizontal="right" vertical="center" wrapText="1"/>
    </xf>
    <xf numFmtId="3" fontId="40" fillId="11" borderId="2" xfId="22" applyNumberFormat="1" applyFont="1" applyFill="1" applyBorder="1" applyAlignment="1">
      <alignment horizontal="center" vertical="center" wrapText="1"/>
    </xf>
    <xf numFmtId="3" fontId="40" fillId="11" borderId="13" xfId="22" applyNumberFormat="1" applyFont="1" applyFill="1" applyBorder="1" applyAlignment="1">
      <alignment horizontal="center" vertical="center" wrapText="1"/>
    </xf>
    <xf numFmtId="3" fontId="40" fillId="11" borderId="58" xfId="22" applyNumberFormat="1" applyFont="1" applyFill="1" applyBorder="1" applyAlignment="1">
      <alignment horizontal="center" vertical="center" wrapText="1"/>
    </xf>
    <xf numFmtId="0" fontId="17" fillId="0" borderId="0" xfId="1" applyFont="1"/>
    <xf numFmtId="4" fontId="17" fillId="0" borderId="0" xfId="1" applyNumberFormat="1" applyFont="1"/>
    <xf numFmtId="0" fontId="36" fillId="0" borderId="0" xfId="1" applyFont="1"/>
    <xf numFmtId="0" fontId="36" fillId="0" borderId="39" xfId="1" applyFont="1" applyBorder="1"/>
    <xf numFmtId="0" fontId="36" fillId="0" borderId="31" xfId="1" applyFont="1" applyBorder="1"/>
    <xf numFmtId="175" fontId="36" fillId="0" borderId="17" xfId="15" applyNumberFormat="1" applyFont="1" applyBorder="1"/>
    <xf numFmtId="0" fontId="36" fillId="0" borderId="5" xfId="1" applyFont="1" applyBorder="1"/>
    <xf numFmtId="43" fontId="36" fillId="0" borderId="5" xfId="15" applyNumberFormat="1" applyFont="1" applyBorder="1"/>
    <xf numFmtId="43" fontId="36" fillId="0" borderId="41" xfId="15" applyNumberFormat="1" applyFont="1" applyBorder="1"/>
    <xf numFmtId="0" fontId="36" fillId="0" borderId="24" xfId="1" applyFont="1" applyBorder="1"/>
    <xf numFmtId="2" fontId="36" fillId="0" borderId="5" xfId="1" applyNumberFormat="1" applyFont="1" applyBorder="1"/>
    <xf numFmtId="175" fontId="36" fillId="0" borderId="5" xfId="15" applyNumberFormat="1" applyFont="1" applyBorder="1"/>
    <xf numFmtId="0" fontId="48" fillId="0" borderId="2" xfId="1" applyFont="1" applyBorder="1"/>
    <xf numFmtId="175" fontId="36" fillId="0" borderId="2" xfId="15" applyNumberFormat="1" applyFont="1" applyBorder="1"/>
    <xf numFmtId="0" fontId="36" fillId="0" borderId="2" xfId="1" applyFont="1" applyBorder="1"/>
    <xf numFmtId="43" fontId="36" fillId="0" borderId="2" xfId="15" applyNumberFormat="1" applyFont="1" applyBorder="1"/>
    <xf numFmtId="3" fontId="36" fillId="0" borderId="2" xfId="1" applyNumberFormat="1" applyFont="1" applyBorder="1"/>
    <xf numFmtId="43" fontId="17" fillId="0" borderId="0" xfId="1" applyNumberFormat="1" applyFont="1"/>
    <xf numFmtId="0" fontId="44" fillId="8" borderId="35" xfId="1" applyFont="1" applyFill="1" applyBorder="1" applyAlignment="1">
      <alignment horizontal="center" vertical="center" wrapText="1"/>
    </xf>
    <xf numFmtId="0" fontId="44" fillId="8" borderId="26" xfId="1" applyFont="1" applyFill="1" applyBorder="1" applyAlignment="1">
      <alignment horizontal="center" vertical="center" wrapText="1"/>
    </xf>
    <xf numFmtId="0" fontId="44" fillId="8" borderId="7" xfId="1" applyFont="1" applyFill="1" applyBorder="1" applyAlignment="1">
      <alignment horizontal="center" vertical="center" wrapText="1"/>
    </xf>
    <xf numFmtId="0" fontId="44" fillId="8" borderId="36" xfId="1" applyFont="1" applyFill="1" applyBorder="1" applyAlignment="1">
      <alignment horizontal="center" vertical="center" wrapText="1"/>
    </xf>
    <xf numFmtId="0" fontId="44" fillId="8" borderId="37" xfId="1" applyFont="1" applyFill="1" applyBorder="1" applyAlignment="1">
      <alignment horizontal="center" vertical="center" wrapText="1"/>
    </xf>
    <xf numFmtId="0" fontId="44" fillId="8" borderId="38" xfId="1" applyFont="1" applyFill="1" applyBorder="1" applyAlignment="1">
      <alignment horizontal="center" vertical="center" wrapText="1"/>
    </xf>
    <xf numFmtId="0" fontId="36" fillId="2" borderId="40" xfId="1" applyFont="1" applyFill="1" applyBorder="1"/>
    <xf numFmtId="0" fontId="36" fillId="2" borderId="5" xfId="1" applyFont="1" applyFill="1" applyBorder="1"/>
    <xf numFmtId="43" fontId="44" fillId="2" borderId="37" xfId="15" applyFont="1" applyFill="1" applyBorder="1"/>
    <xf numFmtId="3" fontId="44" fillId="2" borderId="37" xfId="1" applyNumberFormat="1" applyFont="1" applyFill="1" applyBorder="1"/>
    <xf numFmtId="181" fontId="44" fillId="10" borderId="38" xfId="15" applyNumberFormat="1" applyFont="1" applyFill="1" applyBorder="1"/>
    <xf numFmtId="4" fontId="36" fillId="0" borderId="0" xfId="1" applyNumberFormat="1" applyFont="1"/>
    <xf numFmtId="2" fontId="36" fillId="0" borderId="0" xfId="1" applyNumberFormat="1" applyFont="1"/>
    <xf numFmtId="43" fontId="36" fillId="0" borderId="0" xfId="1" applyNumberFormat="1" applyFont="1"/>
    <xf numFmtId="176" fontId="36" fillId="0" borderId="0" xfId="1" applyNumberFormat="1" applyFont="1"/>
    <xf numFmtId="177" fontId="36" fillId="0" borderId="0" xfId="1" applyNumberFormat="1" applyFont="1"/>
    <xf numFmtId="0" fontId="36" fillId="2" borderId="39" xfId="1" applyFont="1" applyFill="1" applyBorder="1" applyAlignment="1">
      <alignment horizontal="right"/>
    </xf>
    <xf numFmtId="175" fontId="36" fillId="2" borderId="17" xfId="15" applyNumberFormat="1" applyFont="1" applyFill="1" applyBorder="1"/>
    <xf numFmtId="43" fontId="36" fillId="2" borderId="5" xfId="15" applyFont="1" applyFill="1" applyBorder="1"/>
    <xf numFmtId="43" fontId="36" fillId="2" borderId="41" xfId="15" applyFont="1" applyFill="1" applyBorder="1"/>
    <xf numFmtId="0" fontId="36" fillId="2" borderId="42" xfId="1" applyFont="1" applyFill="1" applyBorder="1" applyAlignment="1">
      <alignment horizontal="right"/>
    </xf>
    <xf numFmtId="175" fontId="36" fillId="2" borderId="14" xfId="15" applyNumberFormat="1" applyFont="1" applyFill="1" applyBorder="1"/>
    <xf numFmtId="0" fontId="36" fillId="2" borderId="2" xfId="1" applyFont="1" applyFill="1" applyBorder="1"/>
    <xf numFmtId="43" fontId="36" fillId="2" borderId="2" xfId="15" applyFont="1" applyFill="1" applyBorder="1"/>
    <xf numFmtId="175" fontId="36" fillId="2" borderId="2" xfId="15" applyNumberFormat="1" applyFont="1" applyFill="1" applyBorder="1"/>
    <xf numFmtId="0" fontId="48" fillId="2" borderId="2" xfId="1" applyFont="1" applyFill="1" applyBorder="1"/>
    <xf numFmtId="175" fontId="44" fillId="2" borderId="46" xfId="15" applyNumberFormat="1" applyFont="1" applyFill="1" applyBorder="1"/>
    <xf numFmtId="0" fontId="44" fillId="2" borderId="46" xfId="1" applyFont="1" applyFill="1" applyBorder="1"/>
    <xf numFmtId="43" fontId="44" fillId="2" borderId="46" xfId="15" applyFont="1" applyFill="1" applyBorder="1"/>
    <xf numFmtId="181" fontId="44" fillId="10" borderId="47" xfId="15" applyNumberFormat="1" applyFont="1" applyFill="1" applyBorder="1"/>
    <xf numFmtId="0" fontId="36" fillId="0" borderId="0" xfId="0" applyFont="1" applyAlignment="1">
      <alignment horizontal="center"/>
    </xf>
    <xf numFmtId="0" fontId="36" fillId="0" borderId="2" xfId="0" applyFont="1" applyBorder="1" applyAlignment="1">
      <alignment horizontal="center"/>
    </xf>
    <xf numFmtId="0" fontId="45" fillId="2" borderId="0" xfId="6" applyFont="1" applyFill="1"/>
    <xf numFmtId="4" fontId="40" fillId="2" borderId="0" xfId="6" applyNumberFormat="1" applyFont="1" applyFill="1"/>
    <xf numFmtId="0" fontId="25" fillId="0" borderId="0" xfId="0" applyFont="1" applyAlignment="1">
      <alignment wrapText="1"/>
    </xf>
    <xf numFmtId="0" fontId="52" fillId="19" borderId="69" xfId="0" applyFont="1" applyFill="1" applyBorder="1" applyAlignment="1">
      <alignment horizontal="left" vertical="center" wrapText="1"/>
    </xf>
    <xf numFmtId="0" fontId="52" fillId="19" borderId="70" xfId="0" applyFont="1" applyFill="1" applyBorder="1" applyAlignment="1">
      <alignment horizontal="center" vertical="center" wrapText="1"/>
    </xf>
    <xf numFmtId="0" fontId="52" fillId="19" borderId="71" xfId="0" applyFont="1" applyFill="1" applyBorder="1" applyAlignment="1">
      <alignment horizontal="right" vertical="center" wrapText="1"/>
    </xf>
    <xf numFmtId="0" fontId="53" fillId="0" borderId="42" xfId="0" applyFont="1" applyBorder="1" applyAlignment="1">
      <alignment horizontal="left" vertical="center" wrapText="1"/>
    </xf>
    <xf numFmtId="0" fontId="53" fillId="2" borderId="2" xfId="0" applyFont="1" applyFill="1" applyBorder="1" applyAlignment="1">
      <alignment horizontal="center" vertical="center" wrapText="1"/>
    </xf>
    <xf numFmtId="0" fontId="53" fillId="2" borderId="13" xfId="0" applyFont="1" applyFill="1" applyBorder="1" applyAlignment="1">
      <alignment horizontal="center" vertical="center" wrapText="1"/>
    </xf>
    <xf numFmtId="2" fontId="53" fillId="2" borderId="43" xfId="0" applyNumberFormat="1" applyFont="1" applyFill="1" applyBorder="1" applyAlignment="1">
      <alignment horizontal="right" vertical="center" wrapText="1"/>
    </xf>
    <xf numFmtId="43" fontId="25" fillId="0" borderId="2" xfId="15" applyFont="1" applyFill="1" applyBorder="1" applyAlignment="1">
      <alignment wrapText="1"/>
    </xf>
    <xf numFmtId="0" fontId="53" fillId="0" borderId="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3" xfId="0" applyFont="1" applyBorder="1" applyAlignment="1">
      <alignment horizontal="right" vertical="center" wrapText="1"/>
    </xf>
    <xf numFmtId="43" fontId="53" fillId="0" borderId="43" xfId="15" applyFont="1" applyBorder="1" applyAlignment="1">
      <alignment horizontal="right" vertical="center" wrapText="1"/>
    </xf>
    <xf numFmtId="0" fontId="25" fillId="0" borderId="42" xfId="0" applyFont="1" applyBorder="1" applyAlignment="1">
      <alignment horizontal="right" wrapText="1"/>
    </xf>
    <xf numFmtId="0" fontId="25" fillId="0" borderId="2" xfId="0" applyFont="1" applyBorder="1" applyAlignment="1">
      <alignment horizontal="right" wrapText="1"/>
    </xf>
    <xf numFmtId="0" fontId="25" fillId="0" borderId="13" xfId="0" applyFont="1" applyBorder="1" applyAlignment="1">
      <alignment horizontal="right" wrapText="1"/>
    </xf>
    <xf numFmtId="164" fontId="25" fillId="0" borderId="43" xfId="0" applyNumberFormat="1" applyFont="1" applyBorder="1" applyAlignment="1">
      <alignment vertical="center" wrapText="1"/>
    </xf>
    <xf numFmtId="0" fontId="50" fillId="0" borderId="42" xfId="0" applyFont="1" applyBorder="1" applyAlignment="1">
      <alignment horizontal="right" wrapText="1"/>
    </xf>
    <xf numFmtId="0" fontId="50" fillId="0" borderId="2" xfId="0" applyFont="1" applyBorder="1" applyAlignment="1">
      <alignment horizontal="right" wrapText="1"/>
    </xf>
    <xf numFmtId="0" fontId="50" fillId="0" borderId="13" xfId="0" applyFont="1" applyBorder="1" applyAlignment="1">
      <alignment horizontal="right" wrapText="1"/>
    </xf>
    <xf numFmtId="180" fontId="50" fillId="2" borderId="43" xfId="0" applyNumberFormat="1" applyFont="1" applyFill="1" applyBorder="1" applyAlignment="1">
      <alignment horizontal="right" vertical="center" wrapText="1"/>
    </xf>
    <xf numFmtId="0" fontId="25" fillId="0" borderId="72" xfId="0" applyFont="1" applyBorder="1" applyAlignment="1">
      <alignment wrapText="1"/>
    </xf>
    <xf numFmtId="0" fontId="25" fillId="0" borderId="73" xfId="0" applyFont="1" applyBorder="1" applyAlignment="1">
      <alignment wrapText="1"/>
    </xf>
    <xf numFmtId="0" fontId="52" fillId="19" borderId="42" xfId="0" applyFont="1" applyFill="1" applyBorder="1" applyAlignment="1">
      <alignment horizontal="left" vertical="center" wrapText="1"/>
    </xf>
    <xf numFmtId="0" fontId="50" fillId="17" borderId="2" xfId="0" applyFont="1" applyFill="1" applyBorder="1" applyAlignment="1">
      <alignment vertical="center" wrapText="1"/>
    </xf>
    <xf numFmtId="43" fontId="50" fillId="17" borderId="2" xfId="15" applyFont="1" applyFill="1" applyBorder="1" applyAlignment="1">
      <alignment horizontal="center" wrapText="1"/>
    </xf>
    <xf numFmtId="43" fontId="50" fillId="17" borderId="13" xfId="15" applyFont="1" applyFill="1" applyBorder="1" applyAlignment="1">
      <alignment horizontal="center" wrapText="1"/>
    </xf>
    <xf numFmtId="0" fontId="50" fillId="17" borderId="43" xfId="0" applyFont="1" applyFill="1" applyBorder="1" applyAlignment="1">
      <alignment horizontal="right" wrapText="1"/>
    </xf>
    <xf numFmtId="0" fontId="25" fillId="0" borderId="42" xfId="0" applyFont="1" applyBorder="1" applyAlignment="1">
      <alignment wrapText="1"/>
    </xf>
    <xf numFmtId="0" fontId="25" fillId="0" borderId="2" xfId="0" applyFont="1" applyBorder="1" applyAlignment="1">
      <alignment horizontal="center" wrapText="1"/>
    </xf>
    <xf numFmtId="43" fontId="25" fillId="0" borderId="2" xfId="15" applyFont="1" applyBorder="1" applyAlignment="1">
      <alignment wrapText="1"/>
    </xf>
    <xf numFmtId="43" fontId="25" fillId="0" borderId="13" xfId="15" applyFont="1" applyBorder="1" applyAlignment="1">
      <alignment wrapText="1"/>
    </xf>
    <xf numFmtId="43" fontId="25" fillId="0" borderId="43" xfId="15" applyFont="1" applyBorder="1" applyAlignment="1">
      <alignment wrapText="1"/>
    </xf>
    <xf numFmtId="0" fontId="25" fillId="0" borderId="2" xfId="0" applyFont="1" applyBorder="1" applyAlignment="1">
      <alignment wrapText="1"/>
    </xf>
    <xf numFmtId="180" fontId="25" fillId="0" borderId="43" xfId="0" applyNumberFormat="1" applyFont="1" applyBorder="1" applyAlignment="1">
      <alignment wrapText="1"/>
    </xf>
    <xf numFmtId="43" fontId="25" fillId="0" borderId="0" xfId="0" applyNumberFormat="1" applyFont="1" applyAlignment="1">
      <alignment wrapText="1"/>
    </xf>
    <xf numFmtId="43" fontId="50" fillId="2" borderId="43" xfId="15" applyFont="1" applyFill="1" applyBorder="1" applyAlignment="1">
      <alignment wrapText="1"/>
    </xf>
    <xf numFmtId="0" fontId="52" fillId="19" borderId="2" xfId="0" applyFont="1" applyFill="1" applyBorder="1" applyAlignment="1">
      <alignment horizontal="center" vertical="center" wrapText="1"/>
    </xf>
    <xf numFmtId="0" fontId="52" fillId="19" borderId="13" xfId="0" applyFont="1" applyFill="1" applyBorder="1" applyAlignment="1">
      <alignment horizontal="center" vertical="center" wrapText="1"/>
    </xf>
    <xf numFmtId="0" fontId="52" fillId="19" borderId="43" xfId="0" applyFont="1" applyFill="1" applyBorder="1" applyAlignment="1">
      <alignment horizontal="right" vertical="center" wrapText="1"/>
    </xf>
    <xf numFmtId="0" fontId="25" fillId="0" borderId="2" xfId="0" applyFont="1" applyFill="1" applyBorder="1" applyAlignment="1">
      <alignment horizontal="center" wrapText="1"/>
    </xf>
    <xf numFmtId="0" fontId="25" fillId="0" borderId="13" xfId="0" applyFont="1" applyBorder="1" applyAlignment="1">
      <alignment wrapText="1"/>
    </xf>
    <xf numFmtId="4" fontId="25" fillId="2" borderId="43" xfId="0" applyNumberFormat="1" applyFont="1" applyFill="1" applyBorder="1" applyAlignment="1">
      <alignment wrapText="1"/>
    </xf>
    <xf numFmtId="4" fontId="50" fillId="0" borderId="43" xfId="0" applyNumberFormat="1" applyFont="1" applyBorder="1" applyAlignment="1">
      <alignment wrapText="1"/>
    </xf>
    <xf numFmtId="0" fontId="25" fillId="0" borderId="13" xfId="0" applyFont="1" applyBorder="1" applyAlignment="1">
      <alignment horizontal="left" wrapText="1"/>
    </xf>
    <xf numFmtId="2" fontId="50" fillId="0" borderId="43" xfId="0" applyNumberFormat="1" applyFont="1" applyBorder="1" applyAlignment="1">
      <alignment wrapText="1"/>
    </xf>
    <xf numFmtId="0" fontId="50" fillId="20" borderId="65" xfId="0" applyFont="1" applyFill="1" applyBorder="1" applyAlignment="1">
      <alignment horizontal="right" wrapText="1"/>
    </xf>
    <xf numFmtId="0" fontId="36" fillId="0" borderId="0" xfId="0" applyFont="1"/>
    <xf numFmtId="3" fontId="36" fillId="0" borderId="0" xfId="0" applyNumberFormat="1" applyFont="1"/>
    <xf numFmtId="0" fontId="48" fillId="0" borderId="0" xfId="0" applyFont="1" applyFill="1"/>
    <xf numFmtId="0" fontId="54" fillId="0" borderId="0" xfId="0" applyFont="1"/>
    <xf numFmtId="0" fontId="55" fillId="0" borderId="0" xfId="0" applyFont="1"/>
    <xf numFmtId="3" fontId="55" fillId="0" borderId="0" xfId="0" applyNumberFormat="1" applyFont="1"/>
    <xf numFmtId="0" fontId="56" fillId="0" borderId="0" xfId="0" applyFont="1" applyFill="1"/>
    <xf numFmtId="0" fontId="57" fillId="0" borderId="0" xfId="0" applyFont="1"/>
    <xf numFmtId="0" fontId="36" fillId="2" borderId="0" xfId="0" applyFont="1" applyFill="1" applyBorder="1"/>
    <xf numFmtId="3" fontId="48" fillId="0" borderId="2" xfId="0" applyNumberFormat="1"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2" xfId="0" applyFont="1" applyBorder="1" applyAlignment="1">
      <alignment horizontal="center" vertical="center" wrapText="1"/>
    </xf>
    <xf numFmtId="0" fontId="59" fillId="2" borderId="0" xfId="0" applyFont="1" applyFill="1" applyBorder="1" applyAlignment="1">
      <alignment horizontal="center" vertical="center" wrapText="1"/>
    </xf>
    <xf numFmtId="14" fontId="36" fillId="2" borderId="2" xfId="0" applyNumberFormat="1" applyFont="1" applyFill="1" applyBorder="1" applyAlignment="1">
      <alignment horizontal="left"/>
    </xf>
    <xf numFmtId="0" fontId="36" fillId="2" borderId="2" xfId="0" applyFont="1" applyFill="1" applyBorder="1" applyAlignment="1">
      <alignment horizontal="center" vertical="center" wrapText="1"/>
    </xf>
    <xf numFmtId="3" fontId="48" fillId="2" borderId="2" xfId="0" applyNumberFormat="1"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0" borderId="0" xfId="0" applyFont="1"/>
    <xf numFmtId="0" fontId="36" fillId="2" borderId="0" xfId="0" applyFont="1" applyFill="1" applyBorder="1" applyAlignment="1">
      <alignment horizontal="center"/>
    </xf>
    <xf numFmtId="0" fontId="48" fillId="0" borderId="2" xfId="0" applyFont="1" applyFill="1" applyBorder="1" applyAlignment="1">
      <alignment horizontal="center"/>
    </xf>
    <xf numFmtId="0" fontId="60" fillId="0" borderId="2" xfId="0" applyFont="1" applyBorder="1" applyAlignment="1">
      <alignment horizontal="center" vertical="center"/>
    </xf>
    <xf numFmtId="0" fontId="60" fillId="0" borderId="2" xfId="0" applyFont="1" applyBorder="1" applyAlignment="1">
      <alignment vertical="center"/>
    </xf>
    <xf numFmtId="3" fontId="36" fillId="0" borderId="2" xfId="0" applyNumberFormat="1" applyFont="1" applyBorder="1" applyAlignment="1">
      <alignment horizontal="right" vertical="center"/>
    </xf>
    <xf numFmtId="10" fontId="60" fillId="0" borderId="2" xfId="0" applyNumberFormat="1" applyFont="1" applyBorder="1" applyAlignment="1">
      <alignment horizontal="right" vertical="center"/>
    </xf>
    <xf numFmtId="0" fontId="60" fillId="2" borderId="2" xfId="0" applyFont="1" applyFill="1" applyBorder="1" applyAlignment="1">
      <alignment vertical="center"/>
    </xf>
    <xf numFmtId="3" fontId="60" fillId="2" borderId="2" xfId="0" applyNumberFormat="1" applyFont="1" applyFill="1" applyBorder="1" applyAlignment="1">
      <alignment horizontal="right" vertical="center"/>
    </xf>
    <xf numFmtId="10" fontId="60" fillId="8" borderId="2" xfId="0" applyNumberFormat="1" applyFont="1" applyFill="1" applyBorder="1" applyAlignment="1">
      <alignment horizontal="right" vertical="center"/>
    </xf>
    <xf numFmtId="9" fontId="60" fillId="0" borderId="2" xfId="0" applyNumberFormat="1" applyFont="1" applyBorder="1" applyAlignment="1">
      <alignment vertical="center"/>
    </xf>
    <xf numFmtId="0" fontId="36" fillId="2" borderId="0" xfId="0" applyFont="1" applyFill="1" applyAlignment="1">
      <alignment horizontal="center"/>
    </xf>
    <xf numFmtId="3" fontId="36" fillId="2" borderId="0" xfId="0" applyNumberFormat="1" applyFont="1" applyFill="1" applyAlignment="1">
      <alignment horizontal="center"/>
    </xf>
    <xf numFmtId="0" fontId="48" fillId="0" borderId="0" xfId="0" applyFont="1" applyFill="1" applyAlignment="1">
      <alignment horizontal="center"/>
    </xf>
    <xf numFmtId="0" fontId="36" fillId="11" borderId="0" xfId="0" applyFont="1" applyFill="1"/>
    <xf numFmtId="0" fontId="61" fillId="11" borderId="0" xfId="0" applyFont="1" applyFill="1" applyAlignment="1">
      <alignment horizontal="right"/>
    </xf>
    <xf numFmtId="2" fontId="48" fillId="11" borderId="0" xfId="0" applyNumberFormat="1" applyFont="1" applyFill="1"/>
    <xf numFmtId="3" fontId="48" fillId="8" borderId="0" xfId="0" applyNumberFormat="1" applyFont="1" applyFill="1" applyAlignment="1">
      <alignment horizontal="center"/>
    </xf>
    <xf numFmtId="0" fontId="48" fillId="8" borderId="0" xfId="0" applyFont="1" applyFill="1" applyAlignment="1">
      <alignment horizontal="center"/>
    </xf>
    <xf numFmtId="2" fontId="36" fillId="0" borderId="0" xfId="0" applyNumberFormat="1" applyFont="1"/>
    <xf numFmtId="4" fontId="36" fillId="0" borderId="0" xfId="0" applyNumberFormat="1" applyFont="1"/>
    <xf numFmtId="0" fontId="60" fillId="2" borderId="0" xfId="0" applyFont="1" applyFill="1" applyBorder="1" applyAlignment="1">
      <alignment vertical="center"/>
    </xf>
    <xf numFmtId="10" fontId="60" fillId="2" borderId="0" xfId="0" applyNumberFormat="1" applyFont="1" applyFill="1" applyBorder="1" applyAlignment="1">
      <alignment horizontal="right" vertical="center"/>
    </xf>
    <xf numFmtId="0" fontId="36" fillId="0" borderId="1" xfId="0" applyFont="1" applyBorder="1"/>
    <xf numFmtId="3" fontId="36" fillId="0" borderId="1" xfId="0" applyNumberFormat="1" applyFont="1" applyBorder="1" applyAlignment="1">
      <alignment horizontal="center"/>
    </xf>
    <xf numFmtId="0" fontId="36" fillId="0" borderId="1" xfId="0" applyFont="1" applyBorder="1" applyAlignment="1">
      <alignment horizontal="center"/>
    </xf>
    <xf numFmtId="3" fontId="60" fillId="2" borderId="0" xfId="0" applyNumberFormat="1" applyFont="1" applyFill="1" applyBorder="1" applyAlignment="1">
      <alignment horizontal="right" vertical="center"/>
    </xf>
    <xf numFmtId="0" fontId="36" fillId="0" borderId="1" xfId="0" applyFont="1" applyBorder="1" applyAlignment="1">
      <alignment horizontal="right"/>
    </xf>
    <xf numFmtId="9" fontId="60" fillId="2" borderId="0" xfId="0" applyNumberFormat="1" applyFont="1" applyFill="1" applyBorder="1" applyAlignment="1">
      <alignment vertical="center"/>
    </xf>
    <xf numFmtId="0" fontId="60" fillId="2" borderId="0" xfId="0" applyFont="1" applyFill="1" applyBorder="1" applyAlignment="1">
      <alignment horizontal="center" vertical="center"/>
    </xf>
    <xf numFmtId="4" fontId="36" fillId="0" borderId="1" xfId="0" applyNumberFormat="1" applyFont="1" applyBorder="1" applyAlignment="1">
      <alignment horizontal="center" vertical="center"/>
    </xf>
    <xf numFmtId="4" fontId="48" fillId="0" borderId="1" xfId="0" applyNumberFormat="1" applyFont="1" applyFill="1" applyBorder="1" applyAlignment="1">
      <alignment horizontal="center"/>
    </xf>
    <xf numFmtId="3" fontId="36" fillId="2" borderId="1" xfId="0" applyNumberFormat="1" applyFont="1" applyFill="1" applyBorder="1"/>
    <xf numFmtId="3" fontId="36" fillId="2" borderId="0" xfId="0" applyNumberFormat="1" applyFont="1" applyFill="1"/>
    <xf numFmtId="4" fontId="44" fillId="2" borderId="0" xfId="0" applyNumberFormat="1" applyFont="1" applyFill="1"/>
    <xf numFmtId="0" fontId="36" fillId="2" borderId="0" xfId="0" applyFont="1" applyFill="1"/>
    <xf numFmtId="0" fontId="61" fillId="2" borderId="0" xfId="0" applyFont="1" applyFill="1" applyAlignment="1">
      <alignment horizontal="right"/>
    </xf>
    <xf numFmtId="2" fontId="64" fillId="2" borderId="0" xfId="0" applyNumberFormat="1" applyFont="1" applyFill="1"/>
    <xf numFmtId="2" fontId="36" fillId="2" borderId="0" xfId="0" applyNumberFormat="1" applyFont="1" applyFill="1"/>
    <xf numFmtId="4" fontId="63" fillId="2" borderId="0" xfId="0" applyNumberFormat="1" applyFont="1" applyFill="1"/>
    <xf numFmtId="0" fontId="65" fillId="0" borderId="0" xfId="0" applyFont="1"/>
    <xf numFmtId="0" fontId="66" fillId="0" borderId="0" xfId="0" applyFont="1"/>
    <xf numFmtId="3" fontId="66" fillId="0" borderId="0" xfId="0" applyNumberFormat="1" applyFont="1"/>
    <xf numFmtId="0" fontId="56" fillId="0" borderId="0" xfId="0" applyFont="1"/>
    <xf numFmtId="3" fontId="48" fillId="0" borderId="0" xfId="0" applyNumberFormat="1" applyFont="1"/>
    <xf numFmtId="14" fontId="48" fillId="2" borderId="2" xfId="0" applyNumberFormat="1" applyFont="1" applyFill="1" applyBorder="1" applyAlignment="1">
      <alignment horizontal="left"/>
    </xf>
    <xf numFmtId="0" fontId="67" fillId="8" borderId="2" xfId="0" applyFont="1" applyFill="1" applyBorder="1" applyAlignment="1">
      <alignment horizontal="center" vertical="center"/>
    </xf>
    <xf numFmtId="0" fontId="48" fillId="8" borderId="2" xfId="0" applyFont="1" applyFill="1" applyBorder="1" applyAlignment="1">
      <alignment horizontal="center" vertical="center" wrapText="1"/>
    </xf>
    <xf numFmtId="3" fontId="48" fillId="8" borderId="2" xfId="0" applyNumberFormat="1" applyFont="1" applyFill="1" applyBorder="1" applyAlignment="1">
      <alignment horizontal="center" vertical="center" wrapText="1"/>
    </xf>
    <xf numFmtId="3" fontId="63" fillId="10" borderId="0" xfId="0" applyNumberFormat="1" applyFont="1" applyFill="1" applyAlignment="1">
      <alignment horizontal="center"/>
    </xf>
    <xf numFmtId="0" fontId="48" fillId="2" borderId="2" xfId="0" applyFont="1" applyFill="1" applyBorder="1" applyAlignment="1">
      <alignment vertical="center" wrapText="1"/>
    </xf>
    <xf numFmtId="1" fontId="48" fillId="2" borderId="2" xfId="0" applyNumberFormat="1" applyFont="1" applyFill="1" applyBorder="1" applyAlignment="1">
      <alignment horizontal="center" vertical="center" wrapText="1"/>
    </xf>
    <xf numFmtId="1" fontId="44" fillId="2" borderId="2" xfId="0" applyNumberFormat="1" applyFont="1" applyFill="1" applyBorder="1" applyAlignment="1">
      <alignment horizontal="center"/>
    </xf>
    <xf numFmtId="0" fontId="61" fillId="2" borderId="2" xfId="0" applyFont="1" applyFill="1" applyBorder="1" applyAlignment="1">
      <alignment horizontal="right" vertical="center"/>
    </xf>
    <xf numFmtId="0" fontId="36" fillId="2" borderId="2" xfId="0" applyFont="1" applyFill="1" applyBorder="1" applyAlignment="1">
      <alignment horizontal="center"/>
    </xf>
    <xf numFmtId="169" fontId="48" fillId="2" borderId="2" xfId="0" applyNumberFormat="1" applyFont="1" applyFill="1" applyBorder="1" applyAlignment="1">
      <alignment horizontal="center"/>
    </xf>
    <xf numFmtId="169" fontId="36" fillId="2" borderId="2" xfId="0" applyNumberFormat="1" applyFont="1" applyFill="1" applyBorder="1" applyAlignment="1">
      <alignment horizontal="center"/>
    </xf>
    <xf numFmtId="4" fontId="36" fillId="2" borderId="2" xfId="0" applyNumberFormat="1" applyFont="1" applyFill="1" applyBorder="1" applyAlignment="1">
      <alignment horizontal="center"/>
    </xf>
    <xf numFmtId="4" fontId="44" fillId="2" borderId="2" xfId="0" applyNumberFormat="1" applyFont="1" applyFill="1" applyBorder="1" applyAlignment="1">
      <alignment horizontal="center"/>
    </xf>
    <xf numFmtId="169" fontId="61" fillId="2" borderId="2" xfId="0" applyNumberFormat="1" applyFont="1" applyFill="1" applyBorder="1" applyAlignment="1">
      <alignment horizontal="center"/>
    </xf>
    <xf numFmtId="4" fontId="61" fillId="2" borderId="2" xfId="0" applyNumberFormat="1" applyFont="1" applyFill="1" applyBorder="1" applyAlignment="1">
      <alignment horizontal="center"/>
    </xf>
    <xf numFmtId="0" fontId="59" fillId="2" borderId="0" xfId="0" applyFont="1" applyFill="1"/>
    <xf numFmtId="3" fontId="44" fillId="2" borderId="0" xfId="0" applyNumberFormat="1" applyFont="1" applyFill="1" applyAlignment="1">
      <alignment horizontal="center"/>
    </xf>
    <xf numFmtId="0" fontId="44" fillId="2" borderId="0" xfId="0" applyFont="1" applyFill="1" applyAlignment="1">
      <alignment horizontal="right" vertical="center"/>
    </xf>
    <xf numFmtId="3" fontId="44" fillId="2" borderId="0" xfId="0" applyNumberFormat="1" applyFont="1" applyFill="1" applyAlignment="1">
      <alignment horizontal="center" vertical="center"/>
    </xf>
    <xf numFmtId="4" fontId="48" fillId="2" borderId="1" xfId="0" applyNumberFormat="1" applyFont="1" applyFill="1" applyBorder="1" applyAlignment="1">
      <alignment horizontal="center"/>
    </xf>
    <xf numFmtId="0" fontId="48" fillId="2" borderId="0" xfId="0" applyFont="1" applyFill="1" applyAlignment="1"/>
    <xf numFmtId="0" fontId="61" fillId="2" borderId="0" xfId="0" applyFont="1" applyFill="1"/>
    <xf numFmtId="0" fontId="48" fillId="2" borderId="0" xfId="0" applyFont="1" applyFill="1"/>
    <xf numFmtId="0" fontId="65" fillId="2" borderId="0" xfId="0" applyFont="1" applyFill="1"/>
    <xf numFmtId="0" fontId="66" fillId="2" borderId="0" xfId="0" applyFont="1" applyFill="1"/>
    <xf numFmtId="3" fontId="66" fillId="2" borderId="0" xfId="0" applyNumberFormat="1" applyFont="1" applyFill="1"/>
    <xf numFmtId="0" fontId="68" fillId="2" borderId="0" xfId="0" applyFont="1" applyFill="1" applyBorder="1" applyAlignment="1">
      <alignment wrapText="1"/>
    </xf>
    <xf numFmtId="0" fontId="68" fillId="2" borderId="0" xfId="0" applyFont="1" applyFill="1" applyBorder="1" applyAlignment="1">
      <alignment horizontal="center" wrapText="1"/>
    </xf>
    <xf numFmtId="46" fontId="61" fillId="2" borderId="0" xfId="0" applyNumberFormat="1" applyFont="1" applyFill="1"/>
    <xf numFmtId="166" fontId="68" fillId="2" borderId="0" xfId="0" applyNumberFormat="1" applyFont="1" applyFill="1" applyBorder="1" applyAlignment="1">
      <alignment horizontal="center"/>
    </xf>
    <xf numFmtId="0" fontId="48" fillId="2" borderId="2" xfId="9" applyFont="1" applyFill="1" applyBorder="1"/>
    <xf numFmtId="0" fontId="48" fillId="2" borderId="2" xfId="9" applyFont="1" applyFill="1" applyBorder="1" applyAlignment="1">
      <alignment horizontal="center"/>
    </xf>
    <xf numFmtId="0" fontId="61" fillId="2" borderId="2" xfId="0" applyFont="1" applyFill="1" applyBorder="1" applyAlignment="1">
      <alignment horizontal="right" wrapText="1"/>
    </xf>
    <xf numFmtId="1" fontId="61" fillId="2" borderId="2" xfId="0" applyNumberFormat="1" applyFont="1" applyFill="1" applyBorder="1" applyAlignment="1">
      <alignment horizontal="center"/>
    </xf>
    <xf numFmtId="0" fontId="48" fillId="2" borderId="2" xfId="0" applyFont="1" applyFill="1" applyBorder="1" applyAlignment="1">
      <alignment horizontal="center"/>
    </xf>
    <xf numFmtId="4" fontId="48" fillId="2" borderId="2" xfId="0" applyNumberFormat="1" applyFont="1" applyFill="1" applyBorder="1" applyAlignment="1">
      <alignment horizontal="center"/>
    </xf>
    <xf numFmtId="169" fontId="61" fillId="2" borderId="6" xfId="0" applyNumberFormat="1" applyFont="1" applyFill="1" applyBorder="1" applyAlignment="1">
      <alignment horizontal="center"/>
    </xf>
    <xf numFmtId="0" fontId="48" fillId="2" borderId="0" xfId="0" applyFont="1" applyFill="1" applyBorder="1"/>
    <xf numFmtId="3" fontId="61" fillId="2" borderId="0" xfId="0" applyNumberFormat="1" applyFont="1" applyFill="1" applyAlignment="1">
      <alignment horizontal="center" wrapText="1"/>
    </xf>
    <xf numFmtId="3" fontId="61" fillId="2" borderId="0" xfId="0" applyNumberFormat="1" applyFont="1" applyFill="1" applyAlignment="1">
      <alignment horizontal="center"/>
    </xf>
    <xf numFmtId="3" fontId="48" fillId="2" borderId="0" xfId="0" applyNumberFormat="1" applyFont="1" applyFill="1"/>
    <xf numFmtId="0" fontId="61" fillId="2" borderId="0" xfId="0" applyFont="1" applyFill="1" applyAlignment="1">
      <alignment horizontal="right" vertical="center"/>
    </xf>
    <xf numFmtId="0" fontId="48" fillId="2" borderId="2" xfId="0" applyFont="1" applyFill="1" applyBorder="1" applyAlignment="1">
      <alignment horizontal="center" vertical="center"/>
    </xf>
    <xf numFmtId="3" fontId="61" fillId="2" borderId="0" xfId="0" applyNumberFormat="1" applyFont="1" applyFill="1" applyAlignment="1">
      <alignment horizontal="center" vertical="center"/>
    </xf>
    <xf numFmtId="0" fontId="48" fillId="2" borderId="2" xfId="0" applyFont="1" applyFill="1" applyBorder="1" applyAlignment="1">
      <alignment vertical="center"/>
    </xf>
    <xf numFmtId="3" fontId="48" fillId="2" borderId="2" xfId="0" applyNumberFormat="1" applyFont="1" applyFill="1" applyBorder="1" applyAlignment="1">
      <alignment horizontal="right" vertical="center"/>
    </xf>
    <xf numFmtId="10" fontId="48" fillId="2" borderId="2" xfId="0" applyNumberFormat="1" applyFont="1" applyFill="1" applyBorder="1" applyAlignment="1">
      <alignment horizontal="right" vertical="center"/>
    </xf>
    <xf numFmtId="10" fontId="61" fillId="2" borderId="0" xfId="0" applyNumberFormat="1" applyFont="1" applyFill="1"/>
    <xf numFmtId="0" fontId="67" fillId="2" borderId="0" xfId="0" applyFont="1" applyFill="1"/>
    <xf numFmtId="0" fontId="61" fillId="2" borderId="1" xfId="0" applyFont="1" applyFill="1" applyBorder="1" applyAlignment="1">
      <alignment horizontal="center" vertical="top" wrapText="1"/>
    </xf>
    <xf numFmtId="3" fontId="61" fillId="2" borderId="1" xfId="0" applyNumberFormat="1" applyFont="1" applyFill="1" applyBorder="1" applyAlignment="1">
      <alignment horizontal="center" vertical="top" wrapText="1"/>
    </xf>
    <xf numFmtId="4" fontId="48" fillId="2" borderId="0" xfId="0" applyNumberFormat="1" applyFont="1" applyFill="1"/>
    <xf numFmtId="9" fontId="48" fillId="2" borderId="2" xfId="0" applyNumberFormat="1" applyFont="1" applyFill="1" applyBorder="1" applyAlignment="1">
      <alignment vertical="center"/>
    </xf>
    <xf numFmtId="9" fontId="48" fillId="2" borderId="0" xfId="0" applyNumberFormat="1" applyFont="1" applyFill="1"/>
    <xf numFmtId="0" fontId="48" fillId="2" borderId="11" xfId="0" applyFont="1" applyFill="1" applyBorder="1" applyAlignment="1">
      <alignment horizontal="left"/>
    </xf>
    <xf numFmtId="0" fontId="48" fillId="2" borderId="12" xfId="0" applyFont="1" applyFill="1" applyBorder="1" applyAlignment="1">
      <alignment horizontal="left"/>
    </xf>
    <xf numFmtId="4" fontId="48" fillId="2" borderId="1" xfId="0" applyNumberFormat="1" applyFont="1" applyFill="1" applyBorder="1" applyAlignment="1">
      <alignment horizontal="center" vertical="center"/>
    </xf>
    <xf numFmtId="168" fontId="48" fillId="2" borderId="1" xfId="0" applyNumberFormat="1" applyFont="1" applyFill="1" applyBorder="1" applyAlignment="1">
      <alignment horizontal="center"/>
    </xf>
    <xf numFmtId="4" fontId="61" fillId="2" borderId="0" xfId="0" applyNumberFormat="1" applyFont="1" applyFill="1" applyAlignment="1">
      <alignment horizontal="center"/>
    </xf>
    <xf numFmtId="0" fontId="48" fillId="8" borderId="2" xfId="0" applyFont="1" applyFill="1" applyBorder="1" applyAlignment="1">
      <alignment vertical="center" wrapText="1"/>
    </xf>
    <xf numFmtId="4" fontId="38" fillId="2" borderId="0" xfId="0" applyNumberFormat="1" applyFont="1" applyFill="1"/>
    <xf numFmtId="4" fontId="49" fillId="2" borderId="0" xfId="0" applyNumberFormat="1" applyFont="1" applyFill="1"/>
    <xf numFmtId="3" fontId="38" fillId="11" borderId="2" xfId="0" applyNumberFormat="1" applyFont="1" applyFill="1" applyBorder="1"/>
    <xf numFmtId="4" fontId="38" fillId="2" borderId="0" xfId="0" applyNumberFormat="1" applyFont="1" applyFill="1" applyAlignment="1">
      <alignment horizontal="center"/>
    </xf>
    <xf numFmtId="14" fontId="36" fillId="0" borderId="2" xfId="0" applyNumberFormat="1" applyFont="1" applyFill="1" applyBorder="1" applyAlignment="1">
      <alignment horizontal="left"/>
    </xf>
    <xf numFmtId="3" fontId="36" fillId="2" borderId="2" xfId="0" applyNumberFormat="1" applyFont="1" applyFill="1" applyBorder="1" applyAlignment="1">
      <alignment horizontal="center"/>
    </xf>
    <xf numFmtId="2" fontId="61" fillId="11" borderId="0" xfId="0" applyNumberFormat="1" applyFont="1" applyFill="1"/>
    <xf numFmtId="2" fontId="48" fillId="8" borderId="0" xfId="0" applyNumberFormat="1" applyFont="1" applyFill="1" applyAlignment="1">
      <alignment horizontal="center"/>
    </xf>
    <xf numFmtId="3" fontId="36" fillId="0" borderId="2" xfId="0" applyNumberFormat="1" applyFont="1" applyBorder="1" applyAlignment="1">
      <alignment horizontal="center"/>
    </xf>
    <xf numFmtId="4" fontId="36" fillId="0" borderId="2" xfId="0" applyNumberFormat="1" applyFont="1" applyBorder="1" applyAlignment="1">
      <alignment horizontal="center" vertical="center"/>
    </xf>
    <xf numFmtId="0" fontId="36" fillId="0" borderId="2" xfId="0" applyFont="1" applyBorder="1"/>
    <xf numFmtId="4" fontId="36" fillId="0" borderId="2" xfId="0" applyNumberFormat="1" applyFont="1" applyFill="1" applyBorder="1"/>
    <xf numFmtId="0" fontId="48" fillId="2" borderId="0" xfId="0" applyFont="1" applyFill="1" applyBorder="1" applyAlignment="1">
      <alignment horizontal="center" vertical="center" wrapText="1"/>
    </xf>
    <xf numFmtId="14" fontId="48" fillId="0" borderId="2" xfId="0" applyNumberFormat="1" applyFont="1" applyFill="1" applyBorder="1" applyAlignment="1">
      <alignment horizontal="left"/>
    </xf>
    <xf numFmtId="4" fontId="68" fillId="2" borderId="0" xfId="0" applyNumberFormat="1" applyFont="1" applyFill="1" applyBorder="1"/>
    <xf numFmtId="0" fontId="48" fillId="0" borderId="2" xfId="0" applyFont="1" applyBorder="1" applyAlignment="1">
      <alignment horizontal="center" vertical="center"/>
    </xf>
    <xf numFmtId="0" fontId="48" fillId="0" borderId="2" xfId="0" applyFont="1" applyBorder="1" applyAlignment="1">
      <alignment vertical="center"/>
    </xf>
    <xf numFmtId="3" fontId="48" fillId="0" borderId="2" xfId="0" applyNumberFormat="1" applyFont="1" applyBorder="1" applyAlignment="1">
      <alignment horizontal="right" vertical="center"/>
    </xf>
    <xf numFmtId="10" fontId="48" fillId="0" borderId="2" xfId="0" applyNumberFormat="1" applyFont="1" applyBorder="1" applyAlignment="1">
      <alignment horizontal="right" vertical="center"/>
    </xf>
    <xf numFmtId="10" fontId="48" fillId="8" borderId="2" xfId="0" applyNumberFormat="1" applyFont="1" applyFill="1" applyBorder="1" applyAlignment="1">
      <alignment horizontal="right" vertical="center"/>
    </xf>
    <xf numFmtId="9" fontId="48" fillId="0" borderId="2" xfId="0" applyNumberFormat="1" applyFont="1" applyBorder="1" applyAlignment="1">
      <alignment vertical="center"/>
    </xf>
    <xf numFmtId="3" fontId="48" fillId="2" borderId="2" xfId="0" applyNumberFormat="1" applyFont="1" applyFill="1" applyBorder="1" applyAlignment="1">
      <alignment horizontal="center"/>
    </xf>
    <xf numFmtId="0" fontId="48" fillId="0" borderId="0" xfId="0" applyFont="1" applyAlignment="1">
      <alignment horizontal="center"/>
    </xf>
    <xf numFmtId="0" fontId="48" fillId="2" borderId="0" xfId="0" applyFont="1" applyFill="1" applyAlignment="1">
      <alignment horizontal="center"/>
    </xf>
    <xf numFmtId="3" fontId="48" fillId="2" borderId="0" xfId="0" applyNumberFormat="1" applyFont="1" applyFill="1" applyAlignment="1">
      <alignment horizontal="center"/>
    </xf>
    <xf numFmtId="10" fontId="48" fillId="0" borderId="0" xfId="0" applyNumberFormat="1" applyFont="1"/>
    <xf numFmtId="0" fontId="48" fillId="11" borderId="0" xfId="0" applyFont="1" applyFill="1"/>
    <xf numFmtId="2" fontId="48" fillId="0" borderId="0" xfId="0" applyNumberFormat="1" applyFont="1"/>
    <xf numFmtId="4" fontId="48" fillId="0" borderId="0" xfId="0" applyNumberFormat="1" applyFont="1"/>
    <xf numFmtId="9" fontId="48" fillId="0" borderId="0" xfId="23" applyNumberFormat="1" applyFont="1"/>
    <xf numFmtId="3" fontId="48" fillId="0" borderId="2" xfId="0" applyNumberFormat="1" applyFont="1" applyBorder="1" applyAlignment="1">
      <alignment horizontal="center"/>
    </xf>
    <xf numFmtId="0" fontId="48" fillId="0" borderId="2" xfId="0" applyFont="1" applyBorder="1" applyAlignment="1">
      <alignment horizontal="center"/>
    </xf>
    <xf numFmtId="0" fontId="49" fillId="0" borderId="2" xfId="0" applyFont="1" applyBorder="1" applyAlignment="1">
      <alignment vertical="center"/>
    </xf>
    <xf numFmtId="4" fontId="48" fillId="0" borderId="2" xfId="0" applyNumberFormat="1" applyFont="1" applyBorder="1" applyAlignment="1">
      <alignment horizontal="center" vertical="center"/>
    </xf>
    <xf numFmtId="4" fontId="48" fillId="0" borderId="2" xfId="0" applyNumberFormat="1" applyFont="1" applyBorder="1" applyAlignment="1">
      <alignment vertical="center"/>
    </xf>
    <xf numFmtId="0" fontId="48" fillId="0" borderId="2" xfId="0" applyFont="1" applyBorder="1"/>
    <xf numFmtId="0" fontId="48" fillId="0" borderId="2" xfId="0" applyFont="1" applyBorder="1" applyAlignment="1">
      <alignment horizontal="left"/>
    </xf>
    <xf numFmtId="4" fontId="48" fillId="0" borderId="2" xfId="0" applyNumberFormat="1" applyFont="1" applyBorder="1" applyAlignment="1">
      <alignment horizontal="center"/>
    </xf>
    <xf numFmtId="0" fontId="48" fillId="2" borderId="0" xfId="0" applyFont="1" applyFill="1" applyBorder="1" applyAlignment="1">
      <alignment horizontal="center" vertical="center"/>
    </xf>
    <xf numFmtId="0" fontId="48" fillId="2" borderId="0" xfId="0" applyFont="1" applyFill="1" applyBorder="1" applyAlignment="1">
      <alignment vertical="center"/>
    </xf>
    <xf numFmtId="3" fontId="48" fillId="2" borderId="0" xfId="0" applyNumberFormat="1" applyFont="1" applyFill="1" applyBorder="1" applyAlignment="1">
      <alignment horizontal="right" vertical="center"/>
    </xf>
    <xf numFmtId="10" fontId="48" fillId="2" borderId="0" xfId="0" applyNumberFormat="1" applyFont="1" applyFill="1" applyBorder="1" applyAlignment="1">
      <alignment horizontal="right" vertical="center"/>
    </xf>
    <xf numFmtId="4" fontId="48" fillId="0" borderId="14" xfId="0" applyNumberFormat="1" applyFont="1" applyBorder="1" applyAlignment="1">
      <alignment horizontal="center" vertical="center"/>
    </xf>
    <xf numFmtId="4" fontId="48" fillId="0" borderId="2" xfId="0" applyNumberFormat="1" applyFont="1" applyFill="1" applyBorder="1"/>
    <xf numFmtId="0" fontId="61" fillId="2" borderId="2" xfId="0" applyFont="1" applyFill="1" applyBorder="1"/>
    <xf numFmtId="4" fontId="48" fillId="2" borderId="2" xfId="0" applyNumberFormat="1" applyFont="1" applyFill="1" applyBorder="1"/>
    <xf numFmtId="169" fontId="61" fillId="2" borderId="2" xfId="0" applyNumberFormat="1" applyFont="1" applyFill="1" applyBorder="1" applyAlignment="1">
      <alignment horizontal="right"/>
    </xf>
    <xf numFmtId="9" fontId="48" fillId="2" borderId="0" xfId="0" applyNumberFormat="1" applyFont="1" applyFill="1" applyBorder="1" applyAlignment="1">
      <alignment vertical="center"/>
    </xf>
    <xf numFmtId="0" fontId="61" fillId="2" borderId="15" xfId="0" applyFont="1" applyFill="1" applyBorder="1" applyAlignment="1">
      <alignment horizontal="right"/>
    </xf>
    <xf numFmtId="4" fontId="61" fillId="2" borderId="0" xfId="0" applyNumberFormat="1" applyFont="1" applyFill="1"/>
    <xf numFmtId="2" fontId="61" fillId="2" borderId="0" xfId="0" applyNumberFormat="1" applyFont="1" applyFill="1"/>
    <xf numFmtId="2" fontId="48" fillId="2" borderId="0" xfId="0" applyNumberFormat="1" applyFont="1" applyFill="1"/>
    <xf numFmtId="4" fontId="61" fillId="10" borderId="0" xfId="0" applyNumberFormat="1" applyFont="1" applyFill="1"/>
    <xf numFmtId="0" fontId="36" fillId="0" borderId="0" xfId="0" applyFont="1" applyAlignment="1"/>
    <xf numFmtId="0" fontId="36" fillId="0" borderId="0" xfId="0" applyFont="1" applyFill="1"/>
    <xf numFmtId="0" fontId="43" fillId="0" borderId="2" xfId="9" applyFont="1" applyBorder="1"/>
    <xf numFmtId="0" fontId="43" fillId="0" borderId="16" xfId="9" applyFont="1" applyFill="1" applyBorder="1" applyAlignment="1">
      <alignment horizontal="center"/>
    </xf>
    <xf numFmtId="3" fontId="48" fillId="0" borderId="2" xfId="0" applyNumberFormat="1" applyFont="1" applyBorder="1" applyAlignment="1">
      <alignment horizontal="center" vertical="center" wrapText="1"/>
    </xf>
    <xf numFmtId="46" fontId="36" fillId="0" borderId="0" xfId="0" applyNumberFormat="1" applyFont="1" applyFill="1"/>
    <xf numFmtId="0" fontId="43" fillId="0" borderId="0" xfId="9" applyFont="1" applyFill="1" applyBorder="1" applyAlignment="1">
      <alignment horizontal="center"/>
    </xf>
    <xf numFmtId="0" fontId="44" fillId="12" borderId="2" xfId="0" applyFont="1" applyFill="1" applyBorder="1" applyAlignment="1">
      <alignment horizontal="right" wrapText="1"/>
    </xf>
    <xf numFmtId="0" fontId="61" fillId="12" borderId="2" xfId="0" applyFont="1" applyFill="1" applyBorder="1" applyAlignment="1">
      <alignment horizontal="right" vertical="center"/>
    </xf>
    <xf numFmtId="169" fontId="36" fillId="2" borderId="6" xfId="0" applyNumberFormat="1" applyFont="1" applyFill="1" applyBorder="1" applyAlignment="1">
      <alignment horizontal="center"/>
    </xf>
    <xf numFmtId="0" fontId="36" fillId="0" borderId="0" xfId="0" applyFont="1" applyBorder="1"/>
    <xf numFmtId="0" fontId="61" fillId="8" borderId="2" xfId="0" applyFont="1" applyFill="1" applyBorder="1" applyAlignment="1">
      <alignment horizontal="left" vertical="center"/>
    </xf>
    <xf numFmtId="169" fontId="61" fillId="11" borderId="2" xfId="0" applyNumberFormat="1" applyFont="1" applyFill="1" applyBorder="1" applyAlignment="1">
      <alignment horizontal="center"/>
    </xf>
    <xf numFmtId="4" fontId="61" fillId="11" borderId="2" xfId="0" applyNumberFormat="1" applyFont="1" applyFill="1" applyBorder="1" applyAlignment="1">
      <alignment horizontal="center"/>
    </xf>
    <xf numFmtId="10" fontId="36" fillId="2" borderId="0" xfId="0" applyNumberFormat="1" applyFont="1" applyFill="1"/>
    <xf numFmtId="0" fontId="36" fillId="0" borderId="2" xfId="0" applyFont="1" applyBorder="1" applyAlignment="1">
      <alignment vertical="top" wrapText="1"/>
    </xf>
    <xf numFmtId="3" fontId="36" fillId="0" borderId="2" xfId="0" applyNumberFormat="1" applyFont="1" applyBorder="1" applyAlignment="1">
      <alignment vertical="top" wrapText="1"/>
    </xf>
    <xf numFmtId="0" fontId="36" fillId="0" borderId="13" xfId="0" applyFont="1" applyBorder="1"/>
    <xf numFmtId="0" fontId="36" fillId="0" borderId="14" xfId="0" applyFont="1" applyBorder="1" applyAlignment="1">
      <alignment horizontal="right"/>
    </xf>
    <xf numFmtId="4" fontId="36" fillId="0" borderId="14" xfId="0" applyNumberFormat="1" applyFont="1" applyBorder="1"/>
    <xf numFmtId="4" fontId="36" fillId="0" borderId="2" xfId="0" applyNumberFormat="1" applyFont="1" applyBorder="1"/>
    <xf numFmtId="0" fontId="62" fillId="0" borderId="2" xfId="0" applyFont="1" applyBorder="1" applyAlignment="1">
      <alignment horizontal="center" vertical="center"/>
    </xf>
    <xf numFmtId="4" fontId="36" fillId="0" borderId="2" xfId="0" applyNumberFormat="1" applyFont="1" applyBorder="1" applyAlignment="1">
      <alignment horizontal="right" vertical="center"/>
    </xf>
    <xf numFmtId="0" fontId="58" fillId="0" borderId="0" xfId="0" applyFont="1"/>
    <xf numFmtId="4" fontId="36" fillId="0" borderId="2" xfId="0" applyNumberFormat="1" applyFont="1" applyFill="1" applyBorder="1" applyAlignment="1">
      <alignment vertical="center"/>
    </xf>
    <xf numFmtId="0" fontId="48" fillId="0" borderId="0" xfId="0" applyFont="1" applyAlignment="1"/>
    <xf numFmtId="0" fontId="48" fillId="0" borderId="2" xfId="9" applyFont="1" applyBorder="1"/>
    <xf numFmtId="0" fontId="48" fillId="0" borderId="16" xfId="9" applyFont="1" applyFill="1" applyBorder="1" applyAlignment="1">
      <alignment horizontal="center"/>
    </xf>
    <xf numFmtId="46" fontId="48" fillId="0" borderId="0" xfId="0" applyNumberFormat="1" applyFont="1" applyFill="1"/>
    <xf numFmtId="0" fontId="48" fillId="0" borderId="0" xfId="9" applyFont="1" applyFill="1" applyBorder="1" applyAlignment="1">
      <alignment horizontal="center"/>
    </xf>
    <xf numFmtId="0" fontId="61" fillId="12" borderId="2" xfId="0" applyFont="1" applyFill="1" applyBorder="1" applyAlignment="1">
      <alignment horizontal="right" wrapText="1"/>
    </xf>
    <xf numFmtId="169" fontId="48" fillId="2" borderId="6" xfId="0" applyNumberFormat="1" applyFont="1" applyFill="1" applyBorder="1" applyAlignment="1">
      <alignment horizontal="center"/>
    </xf>
    <xf numFmtId="0" fontId="48" fillId="0" borderId="0" xfId="0" applyFont="1" applyBorder="1"/>
    <xf numFmtId="0" fontId="61" fillId="0" borderId="0" xfId="0" applyFont="1" applyBorder="1" applyAlignment="1">
      <alignment horizontal="center" vertical="center"/>
    </xf>
    <xf numFmtId="0" fontId="48" fillId="0" borderId="0" xfId="0" applyFont="1" applyBorder="1" applyAlignment="1">
      <alignment vertical="center"/>
    </xf>
    <xf numFmtId="3" fontId="48" fillId="0" borderId="0" xfId="0" applyNumberFormat="1" applyFont="1" applyBorder="1" applyAlignment="1">
      <alignment horizontal="right" vertical="center"/>
    </xf>
    <xf numFmtId="10" fontId="48" fillId="0" borderId="0" xfId="0" applyNumberFormat="1" applyFont="1" applyBorder="1" applyAlignment="1">
      <alignment horizontal="right" vertical="center"/>
    </xf>
    <xf numFmtId="10" fontId="48" fillId="2" borderId="0" xfId="0" applyNumberFormat="1" applyFont="1" applyFill="1"/>
    <xf numFmtId="0" fontId="67" fillId="0" borderId="0" xfId="0" applyFont="1" applyBorder="1"/>
    <xf numFmtId="0" fontId="48" fillId="0" borderId="2" xfId="0" applyFont="1" applyBorder="1" applyAlignment="1">
      <alignment vertical="top" wrapText="1"/>
    </xf>
    <xf numFmtId="3" fontId="48" fillId="0" borderId="2" xfId="0" applyNumberFormat="1" applyFont="1" applyBorder="1" applyAlignment="1">
      <alignment vertical="top" wrapText="1"/>
    </xf>
    <xf numFmtId="0" fontId="48" fillId="0" borderId="0" xfId="0" applyNumberFormat="1" applyFont="1" applyBorder="1" applyAlignment="1">
      <alignment vertical="center"/>
    </xf>
    <xf numFmtId="0" fontId="48" fillId="0" borderId="13" xfId="0" applyFont="1" applyBorder="1"/>
    <xf numFmtId="0" fontId="48" fillId="0" borderId="14" xfId="0" applyFont="1" applyBorder="1" applyAlignment="1">
      <alignment horizontal="right"/>
    </xf>
    <xf numFmtId="4" fontId="48" fillId="0" borderId="14" xfId="0" applyNumberFormat="1" applyFont="1" applyBorder="1"/>
    <xf numFmtId="4" fontId="48" fillId="0" borderId="2" xfId="0" applyNumberFormat="1" applyFont="1" applyBorder="1"/>
    <xf numFmtId="0" fontId="61" fillId="0" borderId="2" xfId="0" applyFont="1" applyBorder="1" applyAlignment="1">
      <alignment horizontal="center" vertical="center"/>
    </xf>
    <xf numFmtId="4" fontId="48" fillId="0" borderId="2" xfId="0" applyNumberFormat="1" applyFont="1" applyBorder="1" applyAlignment="1">
      <alignment horizontal="right" vertical="center"/>
    </xf>
    <xf numFmtId="0" fontId="67" fillId="0" borderId="0" xfId="0" applyFont="1"/>
    <xf numFmtId="170" fontId="48" fillId="0" borderId="6" xfId="0" applyNumberFormat="1" applyFont="1" applyBorder="1" applyAlignment="1">
      <alignment horizontal="right"/>
    </xf>
    <xf numFmtId="9" fontId="48" fillId="0" borderId="2" xfId="0" applyNumberFormat="1" applyFont="1" applyBorder="1"/>
    <xf numFmtId="0" fontId="48" fillId="0" borderId="13" xfId="0" applyFont="1" applyBorder="1" applyAlignment="1"/>
    <xf numFmtId="0" fontId="48" fillId="0" borderId="14" xfId="0" applyFont="1" applyBorder="1" applyAlignment="1">
      <alignment vertical="center"/>
    </xf>
    <xf numFmtId="170" fontId="48" fillId="0" borderId="2" xfId="0" applyNumberFormat="1" applyFont="1" applyBorder="1" applyAlignment="1">
      <alignment vertical="center"/>
    </xf>
    <xf numFmtId="4" fontId="48" fillId="0" borderId="2" xfId="0" applyNumberFormat="1" applyFont="1" applyFill="1" applyBorder="1" applyAlignment="1">
      <alignment vertical="center"/>
    </xf>
    <xf numFmtId="0" fontId="48" fillId="0" borderId="0" xfId="0" applyFont="1" applyAlignment="1">
      <alignment horizontal="right"/>
    </xf>
    <xf numFmtId="0" fontId="48" fillId="0" borderId="15" xfId="0" applyFont="1" applyBorder="1" applyAlignment="1"/>
    <xf numFmtId="4" fontId="48" fillId="0" borderId="15" xfId="0" applyNumberFormat="1" applyFont="1" applyBorder="1" applyAlignment="1">
      <alignment vertical="center"/>
    </xf>
    <xf numFmtId="4" fontId="48" fillId="0" borderId="15" xfId="0" applyNumberFormat="1" applyFont="1" applyFill="1" applyBorder="1" applyAlignment="1">
      <alignment vertical="center"/>
    </xf>
    <xf numFmtId="4" fontId="61" fillId="0" borderId="0" xfId="0" applyNumberFormat="1" applyFont="1" applyFill="1"/>
    <xf numFmtId="0" fontId="43" fillId="0" borderId="18" xfId="9" applyFont="1" applyFill="1" applyBorder="1" applyAlignment="1">
      <alignment horizontal="center"/>
    </xf>
    <xf numFmtId="171" fontId="48" fillId="0" borderId="2" xfId="0" applyNumberFormat="1" applyFont="1" applyBorder="1" applyAlignment="1">
      <alignment horizontal="center" vertical="center" wrapText="1"/>
    </xf>
    <xf numFmtId="0" fontId="43" fillId="0" borderId="2" xfId="9" applyFont="1" applyFill="1" applyBorder="1" applyAlignment="1">
      <alignment horizontal="center"/>
    </xf>
    <xf numFmtId="1" fontId="36" fillId="2" borderId="2" xfId="0" applyNumberFormat="1" applyFont="1" applyFill="1" applyBorder="1" applyAlignment="1">
      <alignment horizontal="center"/>
    </xf>
    <xf numFmtId="0" fontId="62" fillId="0" borderId="7" xfId="0" applyFont="1" applyBorder="1" applyAlignment="1">
      <alignment horizontal="center" vertical="center"/>
    </xf>
    <xf numFmtId="0" fontId="62" fillId="0" borderId="8" xfId="0" applyFont="1" applyBorder="1" applyAlignment="1">
      <alignment horizontal="center" vertical="center"/>
    </xf>
    <xf numFmtId="0" fontId="60" fillId="0" borderId="9" xfId="0" applyFont="1" applyBorder="1" applyAlignment="1">
      <alignment vertical="center"/>
    </xf>
    <xf numFmtId="3" fontId="36" fillId="0" borderId="10" xfId="0" applyNumberFormat="1" applyFont="1" applyBorder="1" applyAlignment="1">
      <alignment horizontal="right" vertical="center"/>
    </xf>
    <xf numFmtId="10" fontId="60" fillId="0" borderId="10" xfId="0" applyNumberFormat="1" applyFont="1" applyBorder="1" applyAlignment="1">
      <alignment horizontal="right" vertical="center"/>
    </xf>
    <xf numFmtId="0" fontId="60" fillId="2" borderId="9" xfId="0" applyFont="1" applyFill="1" applyBorder="1" applyAlignment="1">
      <alignment vertical="center"/>
    </xf>
    <xf numFmtId="3" fontId="60" fillId="2" borderId="10" xfId="0" applyNumberFormat="1" applyFont="1" applyFill="1" applyBorder="1" applyAlignment="1">
      <alignment horizontal="right" vertical="center"/>
    </xf>
    <xf numFmtId="10" fontId="60" fillId="8" borderId="10" xfId="0" applyNumberFormat="1" applyFont="1" applyFill="1" applyBorder="1" applyAlignment="1">
      <alignment horizontal="right" vertical="center"/>
    </xf>
    <xf numFmtId="0" fontId="36" fillId="0" borderId="1" xfId="0" applyFont="1" applyBorder="1" applyAlignment="1">
      <alignment vertical="top" wrapText="1"/>
    </xf>
    <xf numFmtId="3" fontId="36" fillId="0" borderId="1" xfId="0" applyNumberFormat="1" applyFont="1" applyBorder="1" applyAlignment="1">
      <alignment vertical="top" wrapText="1"/>
    </xf>
    <xf numFmtId="9" fontId="60" fillId="0" borderId="10" xfId="0" applyNumberFormat="1" applyFont="1" applyBorder="1" applyAlignment="1">
      <alignment vertical="center"/>
    </xf>
    <xf numFmtId="4" fontId="36" fillId="0" borderId="1" xfId="0" applyNumberFormat="1" applyFont="1" applyBorder="1"/>
    <xf numFmtId="4" fontId="36" fillId="0" borderId="1" xfId="0" applyNumberFormat="1" applyFont="1" applyFill="1" applyBorder="1"/>
    <xf numFmtId="4" fontId="36" fillId="0" borderId="1" xfId="0" applyNumberFormat="1" applyFont="1" applyBorder="1" applyAlignment="1">
      <alignment horizontal="right" vertical="center"/>
    </xf>
    <xf numFmtId="4" fontId="36" fillId="0" borderId="1" xfId="0" applyNumberFormat="1" applyFont="1" applyFill="1" applyBorder="1" applyAlignment="1">
      <alignment vertical="center"/>
    </xf>
    <xf numFmtId="4" fontId="48" fillId="0" borderId="1" xfId="0" applyNumberFormat="1" applyFont="1" applyFill="1" applyBorder="1" applyAlignment="1">
      <alignment horizontal="right"/>
    </xf>
    <xf numFmtId="4" fontId="63" fillId="2" borderId="0" xfId="0" applyNumberFormat="1" applyFont="1" applyFill="1" applyAlignment="1">
      <alignment horizontal="center"/>
    </xf>
    <xf numFmtId="4" fontId="69" fillId="10" borderId="0" xfId="0" applyNumberFormat="1" applyFont="1" applyFill="1"/>
    <xf numFmtId="0" fontId="36" fillId="0" borderId="0" xfId="0" applyFont="1" applyFill="1" applyBorder="1"/>
    <xf numFmtId="0" fontId="48" fillId="0" borderId="0" xfId="0" applyFont="1" applyFill="1" applyBorder="1"/>
    <xf numFmtId="0" fontId="36" fillId="0" borderId="0" xfId="0" applyFont="1" applyFill="1" applyBorder="1" applyAlignment="1">
      <alignment vertical="top"/>
    </xf>
    <xf numFmtId="0" fontId="54" fillId="0" borderId="0" xfId="0" applyFont="1" applyFill="1"/>
    <xf numFmtId="0" fontId="66" fillId="0" borderId="0" xfId="0" applyFont="1" applyFill="1" applyBorder="1"/>
    <xf numFmtId="0" fontId="55" fillId="0" borderId="0" xfId="0" applyFont="1" applyFill="1" applyBorder="1"/>
    <xf numFmtId="0" fontId="55" fillId="0" borderId="0" xfId="0" applyFont="1" applyFill="1" applyBorder="1" applyAlignment="1">
      <alignment vertical="top"/>
    </xf>
    <xf numFmtId="0" fontId="63" fillId="0" borderId="0" xfId="0" applyFont="1" applyFill="1" applyBorder="1"/>
    <xf numFmtId="0" fontId="48" fillId="0" borderId="50" xfId="0" applyFont="1" applyFill="1" applyBorder="1" applyAlignment="1">
      <alignment horizontal="center" vertical="center" wrapText="1"/>
    </xf>
    <xf numFmtId="178" fontId="60" fillId="2" borderId="50" xfId="27" applyFont="1" applyFill="1" applyBorder="1" applyAlignment="1">
      <alignment horizontal="center" vertical="center" wrapText="1"/>
    </xf>
    <xf numFmtId="0" fontId="48" fillId="2" borderId="50" xfId="16" applyFont="1" applyFill="1" applyBorder="1" applyAlignment="1">
      <alignment horizontal="center" vertical="center" wrapText="1"/>
    </xf>
    <xf numFmtId="1" fontId="48" fillId="2" borderId="50" xfId="16" applyNumberFormat="1" applyFont="1" applyFill="1" applyBorder="1" applyAlignment="1">
      <alignment horizontal="center" vertical="center" wrapText="1"/>
    </xf>
    <xf numFmtId="0" fontId="48" fillId="2" borderId="50" xfId="0" applyFont="1" applyFill="1" applyBorder="1" applyAlignment="1">
      <alignment horizontal="center" vertical="center" wrapText="1"/>
    </xf>
    <xf numFmtId="0" fontId="70" fillId="0" borderId="0" xfId="0" applyFont="1" applyFill="1" applyAlignment="1">
      <alignment horizontal="left" vertical="center" indent="5"/>
    </xf>
    <xf numFmtId="0" fontId="71" fillId="0" borderId="0" xfId="0" applyFont="1" applyFill="1" applyAlignment="1">
      <alignment horizontal="left" vertical="center" indent="5"/>
    </xf>
    <xf numFmtId="0" fontId="44" fillId="0" borderId="0" xfId="0" applyFont="1" applyFill="1" applyBorder="1"/>
    <xf numFmtId="0" fontId="17" fillId="0" borderId="0" xfId="0" applyFont="1" applyFill="1"/>
    <xf numFmtId="0" fontId="36" fillId="0" borderId="2" xfId="0" applyFont="1" applyFill="1" applyBorder="1"/>
    <xf numFmtId="178" fontId="60" fillId="2" borderId="50" xfId="27" applyFont="1" applyFill="1" applyBorder="1" applyAlignment="1">
      <alignment horizontal="center" vertical="center"/>
    </xf>
    <xf numFmtId="0" fontId="48" fillId="2" borderId="50" xfId="16" applyFont="1" applyFill="1" applyBorder="1" applyAlignment="1">
      <alignment horizontal="center" vertical="center"/>
    </xf>
    <xf numFmtId="1" fontId="48" fillId="2" borderId="50" xfId="16" applyNumberFormat="1" applyFont="1" applyFill="1" applyBorder="1" applyAlignment="1">
      <alignment horizontal="center" vertical="center"/>
    </xf>
    <xf numFmtId="2" fontId="36" fillId="0" borderId="2" xfId="0" applyNumberFormat="1" applyFont="1" applyFill="1" applyBorder="1"/>
    <xf numFmtId="0" fontId="48" fillId="2" borderId="52" xfId="16" applyFont="1" applyFill="1" applyBorder="1" applyAlignment="1">
      <alignment horizontal="center" vertical="center" wrapText="1"/>
    </xf>
    <xf numFmtId="0" fontId="48" fillId="2" borderId="52" xfId="0" applyFont="1" applyFill="1" applyBorder="1" applyAlignment="1">
      <alignment horizontal="center" vertical="center" wrapText="1"/>
    </xf>
    <xf numFmtId="0" fontId="48" fillId="2" borderId="51" xfId="16" applyFont="1" applyFill="1" applyBorder="1" applyAlignment="1">
      <alignment horizontal="center" vertical="center" wrapText="1"/>
    </xf>
    <xf numFmtId="0" fontId="48" fillId="2" borderId="2" xfId="16" applyFont="1" applyFill="1" applyBorder="1" applyAlignment="1">
      <alignment horizontal="center" vertical="center" wrapText="1"/>
    </xf>
    <xf numFmtId="0" fontId="48" fillId="2" borderId="53" xfId="16" applyFont="1" applyFill="1" applyBorder="1" applyAlignment="1">
      <alignment horizontal="center" vertical="center" wrapText="1"/>
    </xf>
    <xf numFmtId="0" fontId="48" fillId="2" borderId="20" xfId="0" applyFont="1" applyFill="1" applyBorder="1" applyAlignment="1">
      <alignment horizontal="center" vertical="center" wrapText="1"/>
    </xf>
    <xf numFmtId="3" fontId="61" fillId="2" borderId="2" xfId="0" applyNumberFormat="1" applyFont="1" applyFill="1" applyBorder="1" applyAlignment="1">
      <alignment horizontal="center" vertical="center"/>
    </xf>
    <xf numFmtId="4" fontId="61" fillId="2" borderId="2" xfId="0" applyNumberFormat="1" applyFont="1" applyFill="1" applyBorder="1" applyAlignment="1">
      <alignment horizontal="center" vertical="center"/>
    </xf>
    <xf numFmtId="0" fontId="72" fillId="0" borderId="0" xfId="0" applyFont="1" applyFill="1" applyBorder="1"/>
    <xf numFmtId="2" fontId="36" fillId="0" borderId="0" xfId="0" applyNumberFormat="1" applyFont="1" applyFill="1"/>
    <xf numFmtId="0" fontId="36" fillId="0" borderId="0" xfId="0" applyFont="1" applyFill="1" applyAlignment="1">
      <alignment vertical="top"/>
    </xf>
    <xf numFmtId="3" fontId="61" fillId="0" borderId="0" xfId="0" applyNumberFormat="1" applyFont="1" applyFill="1" applyAlignment="1">
      <alignment horizontal="center"/>
    </xf>
    <xf numFmtId="0" fontId="48" fillId="0" borderId="51" xfId="0" applyFont="1" applyFill="1" applyBorder="1" applyAlignment="1">
      <alignment horizontal="center" vertical="center" wrapText="1"/>
    </xf>
    <xf numFmtId="0" fontId="48" fillId="2" borderId="51" xfId="0" applyFont="1" applyFill="1" applyBorder="1" applyAlignment="1">
      <alignment horizontal="center" vertical="center" wrapText="1"/>
    </xf>
    <xf numFmtId="0" fontId="48" fillId="2" borderId="54"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8" fillId="2" borderId="23" xfId="0" applyFont="1" applyFill="1" applyBorder="1" applyAlignment="1">
      <alignment horizontal="center" vertical="center" wrapText="1"/>
    </xf>
    <xf numFmtId="3" fontId="61" fillId="2" borderId="13" xfId="0" applyNumberFormat="1" applyFont="1" applyFill="1" applyBorder="1" applyAlignment="1">
      <alignment horizontal="center" vertical="center"/>
    </xf>
    <xf numFmtId="0" fontId="48" fillId="8" borderId="50" xfId="0" applyFont="1" applyFill="1" applyBorder="1"/>
    <xf numFmtId="0" fontId="48" fillId="8" borderId="50" xfId="0" applyFont="1" applyFill="1" applyBorder="1" applyAlignment="1">
      <alignment horizontal="center" vertical="center" wrapText="1"/>
    </xf>
    <xf numFmtId="0" fontId="48" fillId="8" borderId="51" xfId="0" applyFont="1" applyFill="1" applyBorder="1" applyAlignment="1">
      <alignment horizontal="center" vertical="center" wrapText="1"/>
    </xf>
    <xf numFmtId="4" fontId="48" fillId="2" borderId="2" xfId="0" applyNumberFormat="1" applyFont="1" applyFill="1" applyBorder="1" applyAlignment="1">
      <alignment horizontal="center" vertical="center" wrapText="1"/>
    </xf>
    <xf numFmtId="4" fontId="44" fillId="10" borderId="0" xfId="0" applyNumberFormat="1" applyFont="1" applyFill="1"/>
    <xf numFmtId="0" fontId="55" fillId="0" borderId="0" xfId="0" applyFont="1" applyFill="1"/>
    <xf numFmtId="0" fontId="36" fillId="0" borderId="2" xfId="0" applyFont="1" applyFill="1" applyBorder="1" applyAlignment="1">
      <alignment horizontal="center" vertical="center" wrapText="1"/>
    </xf>
    <xf numFmtId="0" fontId="37" fillId="0" borderId="2" xfId="0" applyFont="1" applyFill="1" applyBorder="1" applyAlignment="1">
      <alignment wrapText="1"/>
    </xf>
    <xf numFmtId="0" fontId="37" fillId="0" borderId="2" xfId="0" applyFont="1" applyFill="1" applyBorder="1" applyAlignment="1">
      <alignment horizontal="center" wrapText="1"/>
    </xf>
    <xf numFmtId="0" fontId="37" fillId="0" borderId="2" xfId="0" applyFont="1" applyFill="1" applyBorder="1"/>
    <xf numFmtId="0" fontId="60" fillId="0" borderId="2" xfId="0" applyFont="1" applyFill="1" applyBorder="1" applyAlignment="1">
      <alignment horizontal="center" vertical="center"/>
    </xf>
    <xf numFmtId="0" fontId="60" fillId="0" borderId="2" xfId="0" applyFont="1" applyFill="1" applyBorder="1" applyAlignment="1">
      <alignment vertical="center"/>
    </xf>
    <xf numFmtId="3" fontId="48" fillId="0" borderId="2" xfId="0" applyNumberFormat="1" applyFont="1" applyFill="1" applyBorder="1" applyAlignment="1">
      <alignment horizontal="right" vertical="center"/>
    </xf>
    <xf numFmtId="10" fontId="60" fillId="0" borderId="2" xfId="0" applyNumberFormat="1" applyFont="1" applyFill="1" applyBorder="1" applyAlignment="1">
      <alignment horizontal="right" vertical="center"/>
    </xf>
    <xf numFmtId="3" fontId="60" fillId="0" borderId="2" xfId="0" applyNumberFormat="1" applyFont="1" applyFill="1" applyBorder="1" applyAlignment="1">
      <alignment horizontal="right" vertical="center"/>
    </xf>
    <xf numFmtId="9" fontId="60" fillId="0" borderId="2" xfId="0" applyNumberFormat="1" applyFont="1" applyFill="1" applyBorder="1" applyAlignment="1">
      <alignment vertical="center"/>
    </xf>
    <xf numFmtId="0" fontId="36" fillId="0" borderId="0" xfId="0" applyFont="1" applyFill="1" applyAlignment="1">
      <alignment horizontal="center"/>
    </xf>
    <xf numFmtId="3" fontId="48" fillId="8" borderId="0" xfId="0" applyNumberFormat="1" applyFont="1" applyFill="1"/>
    <xf numFmtId="0" fontId="36" fillId="8" borderId="0" xfId="0" applyFont="1" applyFill="1"/>
    <xf numFmtId="0" fontId="48" fillId="8" borderId="0" xfId="0" applyFont="1" applyFill="1"/>
    <xf numFmtId="0" fontId="44" fillId="0" borderId="2" xfId="0" applyFont="1" applyFill="1" applyBorder="1"/>
    <xf numFmtId="3" fontId="36" fillId="2" borderId="2" xfId="0" applyNumberFormat="1" applyFont="1" applyFill="1" applyBorder="1"/>
    <xf numFmtId="169" fontId="44" fillId="2" borderId="2" xfId="0" applyNumberFormat="1" applyFont="1" applyFill="1" applyBorder="1"/>
    <xf numFmtId="0" fontId="44" fillId="0" borderId="15" xfId="0" applyFont="1" applyFill="1" applyBorder="1" applyAlignment="1">
      <alignment horizontal="right"/>
    </xf>
    <xf numFmtId="0" fontId="58" fillId="8" borderId="2" xfId="0" applyFont="1" applyFill="1" applyBorder="1" applyAlignment="1">
      <alignment horizontal="center" vertical="center"/>
    </xf>
    <xf numFmtId="0" fontId="36" fillId="8" borderId="2" xfId="0" applyFont="1" applyFill="1" applyBorder="1" applyAlignment="1">
      <alignment horizontal="center" vertical="center" wrapText="1"/>
    </xf>
    <xf numFmtId="0" fontId="17" fillId="2" borderId="0" xfId="0" applyFont="1" applyFill="1"/>
    <xf numFmtId="46" fontId="36" fillId="0" borderId="0" xfId="0" applyNumberFormat="1" applyFont="1"/>
    <xf numFmtId="0" fontId="43" fillId="0" borderId="19" xfId="9" applyFont="1" applyBorder="1"/>
    <xf numFmtId="0" fontId="43" fillId="0" borderId="20" xfId="9" applyFont="1" applyFill="1" applyBorder="1" applyAlignment="1">
      <alignment horizontal="center"/>
    </xf>
    <xf numFmtId="1" fontId="44" fillId="13" borderId="2" xfId="0" applyNumberFormat="1" applyFont="1" applyFill="1" applyBorder="1" applyAlignment="1">
      <alignment horizontal="center"/>
    </xf>
    <xf numFmtId="0" fontId="36" fillId="13" borderId="2" xfId="0" applyFont="1" applyFill="1" applyBorder="1" applyAlignment="1">
      <alignment horizontal="center"/>
    </xf>
    <xf numFmtId="169" fontId="48" fillId="13" borderId="2" xfId="0" applyNumberFormat="1" applyFont="1" applyFill="1" applyBorder="1" applyAlignment="1">
      <alignment horizontal="center"/>
    </xf>
    <xf numFmtId="169" fontId="36" fillId="13" borderId="2" xfId="0" applyNumberFormat="1" applyFont="1" applyFill="1" applyBorder="1" applyAlignment="1">
      <alignment horizontal="center"/>
    </xf>
    <xf numFmtId="4" fontId="36" fillId="13" borderId="2" xfId="0" applyNumberFormat="1" applyFont="1" applyFill="1" applyBorder="1" applyAlignment="1">
      <alignment horizontal="center"/>
    </xf>
    <xf numFmtId="169" fontId="36" fillId="2" borderId="21" xfId="0" applyNumberFormat="1" applyFont="1" applyFill="1" applyBorder="1" applyAlignment="1">
      <alignment horizontal="center"/>
    </xf>
    <xf numFmtId="0" fontId="61" fillId="9" borderId="2" xfId="0" applyFont="1" applyFill="1" applyBorder="1" applyAlignment="1">
      <alignment horizontal="left" vertical="center"/>
    </xf>
    <xf numFmtId="4" fontId="44" fillId="9" borderId="2" xfId="0" applyNumberFormat="1" applyFont="1" applyFill="1" applyBorder="1" applyAlignment="1">
      <alignment horizontal="center"/>
    </xf>
    <xf numFmtId="169" fontId="61" fillId="9" borderId="2" xfId="0" applyNumberFormat="1" applyFont="1" applyFill="1" applyBorder="1" applyAlignment="1">
      <alignment horizontal="center"/>
    </xf>
    <xf numFmtId="169" fontId="61" fillId="14" borderId="2" xfId="0" applyNumberFormat="1" applyFont="1" applyFill="1" applyBorder="1" applyAlignment="1">
      <alignment horizontal="center"/>
    </xf>
    <xf numFmtId="4" fontId="61" fillId="9" borderId="2" xfId="0" applyNumberFormat="1" applyFont="1" applyFill="1" applyBorder="1" applyAlignment="1">
      <alignment horizontal="center"/>
    </xf>
    <xf numFmtId="0" fontId="36" fillId="0" borderId="0" xfId="0" applyFont="1" applyBorder="1" applyAlignment="1">
      <alignment vertical="top" wrapText="1"/>
    </xf>
    <xf numFmtId="4" fontId="48" fillId="0" borderId="2" xfId="0" applyNumberFormat="1" applyFont="1" applyFill="1" applyBorder="1" applyAlignment="1">
      <alignment horizontal="right"/>
    </xf>
    <xf numFmtId="4" fontId="36" fillId="0" borderId="0" xfId="0" applyNumberFormat="1" applyFont="1" applyFill="1"/>
    <xf numFmtId="0" fontId="36" fillId="0" borderId="0" xfId="0" applyFont="1" applyFill="1" applyBorder="1" applyAlignment="1">
      <alignment horizontal="center"/>
    </xf>
    <xf numFmtId="0" fontId="48" fillId="0" borderId="2" xfId="0" applyFont="1" applyFill="1" applyBorder="1" applyAlignment="1">
      <alignment horizontal="center" vertical="top" wrapText="1"/>
    </xf>
    <xf numFmtId="178" fontId="60" fillId="18" borderId="50" xfId="26" applyFont="1" applyFill="1" applyBorder="1" applyAlignment="1">
      <alignment horizontal="center" vertical="center" wrapText="1"/>
    </xf>
    <xf numFmtId="4" fontId="48" fillId="2" borderId="51" xfId="0" applyNumberFormat="1" applyFont="1" applyFill="1" applyBorder="1" applyAlignment="1">
      <alignment horizontal="center" vertical="center" wrapText="1"/>
    </xf>
    <xf numFmtId="0" fontId="48" fillId="2" borderId="2" xfId="0" applyFont="1" applyFill="1" applyBorder="1" applyAlignment="1">
      <alignment horizontal="center" vertical="top" wrapText="1"/>
    </xf>
    <xf numFmtId="178" fontId="60" fillId="18" borderId="50" xfId="26" applyFont="1" applyFill="1" applyBorder="1" applyAlignment="1">
      <alignment horizontal="center" vertical="center"/>
    </xf>
    <xf numFmtId="0" fontId="48" fillId="2" borderId="52" xfId="16" applyFont="1" applyFill="1" applyBorder="1" applyAlignment="1">
      <alignment horizontal="center" vertical="center"/>
    </xf>
    <xf numFmtId="1" fontId="48" fillId="2" borderId="52" xfId="16" applyNumberFormat="1" applyFont="1" applyFill="1" applyBorder="1" applyAlignment="1">
      <alignment horizontal="center" vertical="center"/>
    </xf>
    <xf numFmtId="0" fontId="48" fillId="2" borderId="54" xfId="16" applyFont="1" applyFill="1" applyBorder="1" applyAlignment="1">
      <alignment horizontal="center" vertical="center" wrapText="1"/>
    </xf>
    <xf numFmtId="0" fontId="48" fillId="2" borderId="20" xfId="16" applyFont="1" applyFill="1" applyBorder="1" applyAlignment="1">
      <alignment horizontal="center" vertical="center" wrapText="1"/>
    </xf>
    <xf numFmtId="0" fontId="48" fillId="2" borderId="55" xfId="16" applyFont="1" applyFill="1" applyBorder="1" applyAlignment="1">
      <alignment horizontal="center" vertical="center" wrapText="1"/>
    </xf>
    <xf numFmtId="4" fontId="48" fillId="2" borderId="54" xfId="0" applyNumberFormat="1" applyFont="1" applyFill="1" applyBorder="1" applyAlignment="1">
      <alignment horizontal="center" vertical="center" wrapText="1"/>
    </xf>
    <xf numFmtId="0" fontId="48" fillId="2" borderId="20" xfId="0" applyFont="1" applyFill="1" applyBorder="1" applyAlignment="1">
      <alignment horizontal="center" vertical="top" wrapText="1"/>
    </xf>
    <xf numFmtId="0" fontId="48" fillId="2" borderId="2" xfId="16" applyFont="1" applyFill="1" applyBorder="1" applyAlignment="1">
      <alignment horizontal="center" vertical="center"/>
    </xf>
    <xf numFmtId="1" fontId="48" fillId="2" borderId="2" xfId="16" applyNumberFormat="1" applyFont="1" applyFill="1" applyBorder="1" applyAlignment="1">
      <alignment horizontal="center" vertical="center"/>
    </xf>
    <xf numFmtId="4" fontId="48" fillId="2" borderId="56" xfId="0" applyNumberFormat="1" applyFont="1" applyFill="1" applyBorder="1" applyAlignment="1">
      <alignment horizontal="center" vertical="center" wrapText="1"/>
    </xf>
    <xf numFmtId="3" fontId="61" fillId="2" borderId="5" xfId="0" applyNumberFormat="1" applyFont="1" applyFill="1" applyBorder="1" applyAlignment="1">
      <alignment horizontal="center" vertical="center"/>
    </xf>
    <xf numFmtId="0" fontId="48" fillId="0" borderId="0" xfId="0" applyFont="1" applyFill="1" applyAlignment="1"/>
    <xf numFmtId="0" fontId="61" fillId="0" borderId="0" xfId="0" applyFont="1" applyFill="1" applyAlignment="1">
      <alignment horizontal="right" vertical="center"/>
    </xf>
    <xf numFmtId="2" fontId="48" fillId="2" borderId="2" xfId="0" applyNumberFormat="1" applyFont="1" applyFill="1" applyBorder="1" applyAlignment="1">
      <alignment horizontal="center"/>
    </xf>
    <xf numFmtId="0" fontId="48" fillId="2" borderId="2" xfId="0" applyFont="1" applyFill="1" applyBorder="1" applyAlignment="1">
      <alignment vertical="top"/>
    </xf>
    <xf numFmtId="0" fontId="58" fillId="0" borderId="0" xfId="0" applyFont="1" applyFill="1" applyBorder="1"/>
    <xf numFmtId="0" fontId="61" fillId="0" borderId="0" xfId="0" applyFont="1" applyFill="1" applyAlignment="1">
      <alignment horizontal="right"/>
    </xf>
    <xf numFmtId="2" fontId="61" fillId="0" borderId="0" xfId="0" applyNumberFormat="1" applyFont="1" applyFill="1" applyAlignment="1">
      <alignment horizontal="right"/>
    </xf>
    <xf numFmtId="4" fontId="61" fillId="0" borderId="0" xfId="0" applyNumberFormat="1" applyFont="1" applyFill="1" applyAlignment="1">
      <alignment horizontal="center"/>
    </xf>
    <xf numFmtId="0" fontId="63" fillId="2" borderId="0" xfId="0" applyFont="1" applyFill="1" applyBorder="1"/>
    <xf numFmtId="0" fontId="36" fillId="2" borderId="0" xfId="1" applyFont="1" applyFill="1" applyBorder="1"/>
    <xf numFmtId="0" fontId="48" fillId="2" borderId="0" xfId="1" applyFont="1" applyFill="1" applyBorder="1" applyAlignment="1">
      <alignment vertical="top" wrapText="1"/>
    </xf>
    <xf numFmtId="0" fontId="36" fillId="2" borderId="0" xfId="1" applyFont="1" applyFill="1" applyBorder="1" applyAlignment="1">
      <alignment vertical="top" wrapText="1"/>
    </xf>
    <xf numFmtId="0" fontId="36" fillId="0" borderId="0" xfId="1" applyFont="1" applyFill="1"/>
    <xf numFmtId="0" fontId="48" fillId="0" borderId="0" xfId="1" applyFont="1" applyFill="1"/>
    <xf numFmtId="0" fontId="64" fillId="0" borderId="0" xfId="0" applyFont="1" applyFill="1"/>
    <xf numFmtId="14" fontId="36" fillId="2" borderId="0" xfId="0" applyNumberFormat="1" applyFont="1" applyFill="1" applyBorder="1" applyAlignment="1">
      <alignment horizontal="left"/>
    </xf>
    <xf numFmtId="2" fontId="36" fillId="0" borderId="0" xfId="1" applyNumberFormat="1" applyFont="1" applyFill="1"/>
    <xf numFmtId="0" fontId="61" fillId="2" borderId="0" xfId="0" applyFont="1" applyFill="1" applyBorder="1" applyAlignment="1">
      <alignment horizontal="right" vertical="center"/>
    </xf>
    <xf numFmtId="3" fontId="48" fillId="2" borderId="0" xfId="0" applyNumberFormat="1" applyFont="1" applyFill="1" applyBorder="1"/>
    <xf numFmtId="3" fontId="36" fillId="2" borderId="0" xfId="0" applyNumberFormat="1" applyFont="1" applyFill="1" applyBorder="1"/>
    <xf numFmtId="2" fontId="48" fillId="2" borderId="0" xfId="0" applyNumberFormat="1" applyFont="1" applyFill="1" applyBorder="1"/>
    <xf numFmtId="2" fontId="36" fillId="2" borderId="0" xfId="0" applyNumberFormat="1" applyFont="1" applyFill="1" applyBorder="1"/>
    <xf numFmtId="0" fontId="61" fillId="2" borderId="0" xfId="0" applyFont="1" applyFill="1" applyBorder="1" applyAlignment="1">
      <alignment horizontal="right"/>
    </xf>
    <xf numFmtId="3" fontId="61" fillId="2" borderId="0" xfId="0" applyNumberFormat="1" applyFont="1" applyFill="1" applyBorder="1"/>
    <xf numFmtId="3" fontId="44" fillId="2" borderId="0" xfId="0" applyNumberFormat="1" applyFont="1" applyFill="1" applyBorder="1"/>
    <xf numFmtId="0" fontId="48" fillId="0" borderId="2" xfId="0" applyFont="1" applyFill="1" applyBorder="1"/>
    <xf numFmtId="0" fontId="48" fillId="8" borderId="2" xfId="0" applyFont="1" applyFill="1" applyBorder="1" applyAlignment="1">
      <alignment horizontal="center" vertical="top" wrapText="1"/>
    </xf>
    <xf numFmtId="4" fontId="63" fillId="2" borderId="0" xfId="0" applyNumberFormat="1" applyFont="1" applyFill="1" applyAlignment="1">
      <alignment horizontal="center" vertical="center"/>
    </xf>
    <xf numFmtId="4" fontId="63" fillId="0" borderId="0" xfId="0" applyNumberFormat="1" applyFont="1" applyFill="1" applyAlignment="1">
      <alignment horizontal="center" vertical="center"/>
    </xf>
    <xf numFmtId="0" fontId="36" fillId="0" borderId="0" xfId="1" applyFont="1" applyFill="1" applyBorder="1"/>
    <xf numFmtId="0" fontId="48" fillId="0" borderId="0" xfId="1" applyFont="1" applyFill="1" applyBorder="1" applyAlignment="1">
      <alignment vertical="top" wrapText="1"/>
    </xf>
    <xf numFmtId="0" fontId="36" fillId="0" borderId="0" xfId="1" applyFont="1" applyFill="1" applyBorder="1" applyAlignment="1">
      <alignment vertical="top" wrapText="1"/>
    </xf>
    <xf numFmtId="14" fontId="36" fillId="0" borderId="0" xfId="0" applyNumberFormat="1" applyFont="1" applyFill="1" applyBorder="1" applyAlignment="1">
      <alignment horizontal="left"/>
    </xf>
    <xf numFmtId="0" fontId="36" fillId="0" borderId="0" xfId="1" applyFont="1" applyBorder="1"/>
    <xf numFmtId="0" fontId="61" fillId="0" borderId="0" xfId="0" applyFont="1" applyFill="1" applyBorder="1" applyAlignment="1">
      <alignment horizontal="right" vertical="center"/>
    </xf>
    <xf numFmtId="3" fontId="48" fillId="0" borderId="0" xfId="0" applyNumberFormat="1" applyFont="1" applyFill="1" applyBorder="1"/>
    <xf numFmtId="3" fontId="36" fillId="0" borderId="0" xfId="0" applyNumberFormat="1" applyFont="1" applyFill="1" applyBorder="1"/>
    <xf numFmtId="2" fontId="48" fillId="0" borderId="0" xfId="0" applyNumberFormat="1" applyFont="1" applyFill="1" applyBorder="1"/>
    <xf numFmtId="2" fontId="36" fillId="0" borderId="0" xfId="0" applyNumberFormat="1" applyFont="1" applyFill="1" applyBorder="1"/>
    <xf numFmtId="0" fontId="61" fillId="0" borderId="0" xfId="0" applyFont="1" applyFill="1" applyBorder="1" applyAlignment="1">
      <alignment horizontal="right"/>
    </xf>
    <xf numFmtId="3" fontId="61" fillId="0" borderId="0" xfId="0" applyNumberFormat="1" applyFont="1" applyFill="1" applyBorder="1"/>
    <xf numFmtId="3" fontId="44" fillId="0" borderId="0" xfId="0" applyNumberFormat="1" applyFont="1" applyFill="1" applyBorder="1"/>
    <xf numFmtId="3" fontId="61" fillId="10" borderId="0" xfId="0" applyNumberFormat="1" applyFont="1" applyFill="1" applyAlignment="1">
      <alignment horizontal="center"/>
    </xf>
    <xf numFmtId="178" fontId="60" fillId="0" borderId="50" xfId="27" applyFont="1" applyFill="1" applyBorder="1" applyAlignment="1">
      <alignment horizontal="center" vertical="center" wrapText="1"/>
    </xf>
    <xf numFmtId="0" fontId="48" fillId="0" borderId="50" xfId="16" applyFont="1" applyFill="1" applyBorder="1" applyAlignment="1">
      <alignment horizontal="center" vertical="center" wrapText="1"/>
    </xf>
    <xf numFmtId="179" fontId="60" fillId="0" borderId="50" xfId="27" applyNumberFormat="1" applyFont="1" applyFill="1" applyBorder="1" applyAlignment="1">
      <alignment horizontal="center" vertical="center" wrapText="1"/>
    </xf>
    <xf numFmtId="4" fontId="48" fillId="0" borderId="51" xfId="0" applyNumberFormat="1" applyFont="1" applyFill="1" applyBorder="1" applyAlignment="1">
      <alignment horizontal="center" vertical="center" wrapText="1"/>
    </xf>
    <xf numFmtId="178" fontId="60" fillId="0" borderId="50" xfId="27" applyFont="1" applyFill="1" applyBorder="1" applyAlignment="1">
      <alignment horizontal="center" vertical="center"/>
    </xf>
    <xf numFmtId="0" fontId="48" fillId="0" borderId="50" xfId="16" applyFont="1" applyFill="1" applyBorder="1" applyAlignment="1">
      <alignment horizontal="center" vertical="center"/>
    </xf>
    <xf numFmtId="179" fontId="60" fillId="0" borderId="50" xfId="27" applyNumberFormat="1" applyFont="1" applyFill="1" applyBorder="1" applyAlignment="1">
      <alignment horizontal="center" vertical="center"/>
    </xf>
    <xf numFmtId="0" fontId="48" fillId="0" borderId="52"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59" fillId="0" borderId="51"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48" fillId="0" borderId="54" xfId="0" applyFont="1" applyFill="1" applyBorder="1" applyAlignment="1">
      <alignment horizontal="center" vertical="center" wrapText="1"/>
    </xf>
    <xf numFmtId="0" fontId="48" fillId="0" borderId="51" xfId="16" applyFont="1" applyFill="1" applyBorder="1" applyAlignment="1">
      <alignment horizontal="center" vertical="center" wrapText="1"/>
    </xf>
    <xf numFmtId="0" fontId="48" fillId="0"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3" fontId="48" fillId="0" borderId="57" xfId="0" applyNumberFormat="1" applyFont="1" applyFill="1" applyBorder="1" applyAlignment="1">
      <alignment horizontal="center" vertical="center"/>
    </xf>
    <xf numFmtId="4" fontId="48" fillId="0" borderId="57" xfId="0" applyNumberFormat="1" applyFont="1" applyFill="1" applyBorder="1" applyAlignment="1">
      <alignment horizontal="center" vertical="center"/>
    </xf>
    <xf numFmtId="0" fontId="48" fillId="0" borderId="0" xfId="0" applyFont="1" applyFill="1" applyAlignment="1">
      <alignment horizontal="right" vertical="center"/>
    </xf>
    <xf numFmtId="0" fontId="48" fillId="0" borderId="2" xfId="0" applyFont="1" applyFill="1" applyBorder="1" applyAlignment="1">
      <alignment horizontal="right" vertical="center"/>
    </xf>
    <xf numFmtId="2" fontId="48" fillId="0" borderId="2" xfId="0" applyNumberFormat="1" applyFont="1" applyFill="1" applyBorder="1" applyAlignment="1">
      <alignment horizontal="center"/>
    </xf>
    <xf numFmtId="3" fontId="48" fillId="0" borderId="2" xfId="0" applyNumberFormat="1" applyFont="1" applyFill="1" applyBorder="1" applyAlignment="1">
      <alignment horizontal="center" vertical="center"/>
    </xf>
    <xf numFmtId="0" fontId="48" fillId="0" borderId="2" xfId="0" applyFont="1" applyFill="1" applyBorder="1" applyAlignment="1">
      <alignment vertical="top"/>
    </xf>
    <xf numFmtId="0" fontId="48" fillId="0" borderId="0" xfId="0" applyFont="1" applyFill="1" applyAlignment="1">
      <alignment horizontal="right"/>
    </xf>
    <xf numFmtId="0" fontId="48" fillId="0" borderId="2" xfId="0" applyFont="1" applyFill="1" applyBorder="1" applyAlignment="1">
      <alignment horizontal="right"/>
    </xf>
    <xf numFmtId="2" fontId="36" fillId="0" borderId="2" xfId="0" applyNumberFormat="1" applyFont="1" applyFill="1" applyBorder="1" applyAlignment="1">
      <alignment horizontal="right"/>
    </xf>
    <xf numFmtId="4" fontId="48" fillId="0" borderId="2" xfId="0" applyNumberFormat="1" applyFont="1" applyFill="1" applyBorder="1" applyAlignment="1">
      <alignment horizontal="center"/>
    </xf>
    <xf numFmtId="0" fontId="48" fillId="0" borderId="2" xfId="0" applyFont="1" applyFill="1" applyBorder="1" applyAlignment="1"/>
    <xf numFmtId="3" fontId="48" fillId="0" borderId="2" xfId="0" applyNumberFormat="1" applyFont="1" applyFill="1" applyBorder="1" applyAlignment="1">
      <alignment horizontal="center"/>
    </xf>
    <xf numFmtId="3" fontId="48" fillId="0" borderId="0" xfId="0" applyNumberFormat="1" applyFont="1" applyFill="1" applyAlignment="1">
      <alignment horizontal="center"/>
    </xf>
    <xf numFmtId="4" fontId="17" fillId="0" borderId="0" xfId="0" applyNumberFormat="1" applyFont="1" applyFill="1" applyAlignment="1">
      <alignment horizontal="center" vertical="center"/>
    </xf>
    <xf numFmtId="0" fontId="36" fillId="2" borderId="0" xfId="0" applyFont="1" applyFill="1" applyBorder="1" applyAlignment="1">
      <alignment vertical="top"/>
    </xf>
    <xf numFmtId="3" fontId="59" fillId="2" borderId="0" xfId="0" applyNumberFormat="1" applyFont="1" applyFill="1" applyBorder="1" applyAlignment="1">
      <alignment horizontal="center"/>
    </xf>
    <xf numFmtId="0" fontId="48" fillId="2" borderId="0" xfId="0" applyFont="1" applyFill="1" applyBorder="1" applyAlignment="1">
      <alignment wrapText="1"/>
    </xf>
    <xf numFmtId="0" fontId="48" fillId="2" borderId="0" xfId="1" applyFont="1" applyFill="1" applyBorder="1"/>
    <xf numFmtId="0" fontId="64" fillId="2" borderId="0" xfId="0" applyFont="1" applyFill="1" applyBorder="1"/>
    <xf numFmtId="1" fontId="48" fillId="2" borderId="0" xfId="0" applyNumberFormat="1" applyFont="1" applyFill="1" applyBorder="1"/>
    <xf numFmtId="2" fontId="36" fillId="2" borderId="0" xfId="1" applyNumberFormat="1" applyFont="1" applyFill="1" applyBorder="1"/>
    <xf numFmtId="3" fontId="44" fillId="10" borderId="0" xfId="0" applyNumberFormat="1" applyFont="1" applyFill="1" applyBorder="1" applyAlignment="1">
      <alignment horizontal="center"/>
    </xf>
    <xf numFmtId="0" fontId="15" fillId="8" borderId="2" xfId="0" applyFont="1" applyFill="1" applyBorder="1" applyAlignment="1">
      <alignment horizontal="center" vertical="center" textRotation="90" wrapText="1"/>
    </xf>
    <xf numFmtId="0" fontId="15" fillId="8" borderId="2" xfId="0" applyFont="1" applyFill="1" applyBorder="1" applyAlignment="1">
      <alignment horizontal="center" vertical="center" wrapText="1"/>
    </xf>
    <xf numFmtId="0" fontId="25" fillId="8" borderId="2" xfId="0" applyFont="1" applyFill="1" applyBorder="1" applyAlignment="1">
      <alignment horizontal="center" vertical="center" textRotation="255" wrapText="1"/>
    </xf>
    <xf numFmtId="0" fontId="25" fillId="8" borderId="2" xfId="0" applyFont="1" applyFill="1" applyBorder="1" applyAlignment="1">
      <alignment horizontal="center" vertical="center" wrapText="1"/>
    </xf>
    <xf numFmtId="0" fontId="74" fillId="0" borderId="0" xfId="3" applyFont="1"/>
    <xf numFmtId="0" fontId="74" fillId="0" borderId="0" xfId="3" applyFont="1" applyAlignment="1">
      <alignment horizontal="center" vertical="center"/>
    </xf>
    <xf numFmtId="0" fontId="75" fillId="0" borderId="0" xfId="3" applyFont="1" applyAlignment="1">
      <alignment horizontal="center" vertical="center"/>
    </xf>
    <xf numFmtId="0" fontId="75" fillId="9" borderId="2" xfId="17" applyFont="1" applyFill="1" applyBorder="1" applyAlignment="1">
      <alignment horizontal="center" vertical="center" wrapText="1"/>
    </xf>
    <xf numFmtId="0" fontId="75" fillId="9" borderId="58" xfId="17" applyFont="1" applyFill="1" applyBorder="1" applyAlignment="1">
      <alignment horizontal="center" vertical="center" wrapText="1"/>
    </xf>
    <xf numFmtId="0" fontId="76" fillId="0" borderId="2" xfId="0" applyFont="1" applyBorder="1"/>
    <xf numFmtId="0" fontId="74" fillId="0" borderId="0" xfId="3" applyFont="1" applyAlignment="1">
      <alignment horizontal="center" vertical="center" wrapText="1"/>
    </xf>
    <xf numFmtId="2" fontId="75" fillId="9" borderId="2" xfId="17" applyNumberFormat="1" applyFont="1" applyFill="1" applyBorder="1" applyAlignment="1">
      <alignment horizontal="center" vertical="center" wrapText="1"/>
    </xf>
    <xf numFmtId="4" fontId="75" fillId="9" borderId="58" xfId="17" applyNumberFormat="1" applyFont="1" applyFill="1" applyBorder="1" applyAlignment="1">
      <alignment horizontal="center" vertical="center" wrapText="1"/>
    </xf>
    <xf numFmtId="3" fontId="75" fillId="9" borderId="2" xfId="17" applyNumberFormat="1" applyFont="1" applyFill="1" applyBorder="1" applyAlignment="1">
      <alignment horizontal="center" vertical="center" wrapText="1"/>
    </xf>
    <xf numFmtId="0" fontId="74" fillId="0" borderId="2" xfId="3" applyFont="1" applyBorder="1"/>
    <xf numFmtId="0" fontId="74" fillId="0" borderId="2" xfId="3" applyFont="1" applyBorder="1" applyAlignment="1">
      <alignment horizontal="center" vertical="center"/>
    </xf>
    <xf numFmtId="0" fontId="75" fillId="0" borderId="58" xfId="20" applyFont="1" applyBorder="1" applyAlignment="1">
      <alignment horizontal="center"/>
    </xf>
    <xf numFmtId="0" fontId="75" fillId="0" borderId="2" xfId="20" applyFont="1" applyBorder="1" applyAlignment="1">
      <alignment horizontal="center"/>
    </xf>
    <xf numFmtId="0" fontId="74" fillId="0" borderId="2" xfId="3" applyFont="1" applyBorder="1" applyAlignment="1">
      <alignment horizontal="left" vertical="center" wrapText="1"/>
    </xf>
    <xf numFmtId="0" fontId="27" fillId="0" borderId="0" xfId="0" applyFont="1" applyAlignment="1">
      <alignment horizontal="left" vertical="center"/>
    </xf>
    <xf numFmtId="0" fontId="27" fillId="0" borderId="0" xfId="0" applyFont="1"/>
    <xf numFmtId="2" fontId="15" fillId="0" borderId="0" xfId="10" applyNumberFormat="1" applyFont="1" applyAlignment="1">
      <alignment vertical="center"/>
    </xf>
    <xf numFmtId="0" fontId="14" fillId="0" borderId="0" xfId="0" applyFont="1"/>
    <xf numFmtId="2" fontId="14" fillId="0" borderId="0" xfId="0" applyNumberFormat="1" applyFont="1" applyAlignment="1">
      <alignment wrapText="1"/>
    </xf>
    <xf numFmtId="0" fontId="77" fillId="0" borderId="0" xfId="0" applyFont="1" applyAlignment="1">
      <alignment horizontal="left" vertical="center"/>
    </xf>
    <xf numFmtId="0" fontId="77" fillId="0" borderId="0" xfId="0" applyFont="1"/>
    <xf numFmtId="2" fontId="78" fillId="0" borderId="0" xfId="0" applyNumberFormat="1" applyFont="1" applyAlignment="1">
      <alignment horizontal="left" vertical="center" wrapText="1"/>
    </xf>
    <xf numFmtId="0" fontId="78" fillId="0" borderId="0" xfId="0" applyFont="1" applyAlignment="1">
      <alignment horizontal="left" vertical="center" wrapText="1"/>
    </xf>
    <xf numFmtId="0" fontId="52" fillId="2" borderId="45" xfId="0" applyFont="1" applyFill="1" applyBorder="1" applyAlignment="1">
      <alignment horizontal="center" vertical="center" wrapText="1"/>
    </xf>
    <xf numFmtId="0" fontId="52" fillId="2" borderId="47" xfId="0" applyFont="1" applyFill="1" applyBorder="1" applyAlignment="1">
      <alignment horizontal="center" vertical="center" wrapText="1"/>
    </xf>
    <xf numFmtId="0" fontId="52" fillId="2" borderId="67" xfId="0" applyFont="1" applyFill="1" applyBorder="1" applyAlignment="1">
      <alignment horizontal="center" vertical="center" wrapText="1"/>
    </xf>
    <xf numFmtId="0" fontId="52" fillId="0" borderId="2" xfId="0" applyFont="1" applyBorder="1" applyAlignment="1">
      <alignment horizontal="center" vertical="center" wrapText="1"/>
    </xf>
    <xf numFmtId="2" fontId="84" fillId="0" borderId="2" xfId="0" applyNumberFormat="1" applyFont="1" applyBorder="1" applyAlignment="1">
      <alignment horizontal="center" vertical="center" wrapText="1"/>
    </xf>
    <xf numFmtId="0" fontId="52" fillId="0" borderId="46" xfId="0" applyFont="1" applyBorder="1" applyAlignment="1">
      <alignment horizontal="center" vertical="center" wrapText="1"/>
    </xf>
    <xf numFmtId="0" fontId="52" fillId="0" borderId="46" xfId="22" applyFont="1" applyBorder="1" applyAlignment="1">
      <alignment horizontal="center" vertical="center" wrapText="1"/>
    </xf>
    <xf numFmtId="0" fontId="84" fillId="0" borderId="46" xfId="0" applyFont="1" applyBorder="1" applyAlignment="1">
      <alignment horizontal="center" vertical="center" wrapText="1"/>
    </xf>
    <xf numFmtId="0" fontId="84" fillId="0" borderId="2" xfId="0" applyFont="1" applyBorder="1" applyAlignment="1">
      <alignment horizontal="center" vertical="center" wrapText="1"/>
    </xf>
    <xf numFmtId="0" fontId="84" fillId="0" borderId="33" xfId="0" applyFont="1" applyBorder="1" applyAlignment="1">
      <alignment horizontal="center" vertical="center" wrapText="1"/>
    </xf>
    <xf numFmtId="0" fontId="78" fillId="13" borderId="21" xfId="10" applyNumberFormat="1" applyFont="1" applyFill="1" applyBorder="1" applyAlignment="1">
      <alignment horizontal="center" vertical="center"/>
    </xf>
    <xf numFmtId="0" fontId="78" fillId="13" borderId="6" xfId="10" applyNumberFormat="1" applyFont="1" applyFill="1" applyBorder="1" applyAlignment="1">
      <alignment horizontal="center" vertical="center"/>
    </xf>
    <xf numFmtId="0" fontId="78" fillId="13" borderId="84" xfId="10" applyNumberFormat="1" applyFont="1" applyFill="1" applyBorder="1" applyAlignment="1">
      <alignment horizontal="center" vertical="center"/>
    </xf>
    <xf numFmtId="0" fontId="78" fillId="13" borderId="78" xfId="10" applyNumberFormat="1" applyFont="1" applyFill="1" applyBorder="1" applyAlignment="1">
      <alignment horizontal="center" vertical="center"/>
    </xf>
    <xf numFmtId="0" fontId="78" fillId="13" borderId="77" xfId="10" applyNumberFormat="1" applyFont="1" applyFill="1" applyBorder="1" applyAlignment="1">
      <alignment horizontal="center" vertical="center"/>
    </xf>
    <xf numFmtId="0" fontId="78" fillId="13" borderId="85" xfId="10" applyNumberFormat="1" applyFont="1" applyFill="1" applyBorder="1" applyAlignment="1">
      <alignment horizontal="center" vertical="center"/>
    </xf>
    <xf numFmtId="0" fontId="15" fillId="13" borderId="35" xfId="0" applyFont="1" applyFill="1" applyBorder="1" applyAlignment="1">
      <alignment horizontal="center" vertical="center"/>
    </xf>
    <xf numFmtId="0" fontId="15" fillId="13" borderId="26" xfId="0" applyFont="1" applyFill="1" applyBorder="1" applyAlignment="1">
      <alignment horizontal="right"/>
    </xf>
    <xf numFmtId="0" fontId="15" fillId="13" borderId="7" xfId="0" applyFont="1" applyFill="1" applyBorder="1" applyAlignment="1">
      <alignment horizontal="right"/>
    </xf>
    <xf numFmtId="164" fontId="27" fillId="13" borderId="25" xfId="10" applyFont="1" applyFill="1" applyBorder="1" applyAlignment="1">
      <alignment vertical="center"/>
    </xf>
    <xf numFmtId="164" fontId="27" fillId="13" borderId="7" xfId="10" applyFont="1" applyFill="1" applyBorder="1" applyAlignment="1">
      <alignment vertical="center"/>
    </xf>
    <xf numFmtId="182" fontId="15" fillId="13" borderId="36" xfId="10" applyNumberFormat="1" applyFont="1" applyFill="1" applyBorder="1" applyAlignment="1"/>
    <xf numFmtId="164" fontId="15" fillId="13" borderId="37" xfId="10" applyFont="1" applyFill="1" applyBorder="1" applyAlignment="1"/>
    <xf numFmtId="182" fontId="15" fillId="13" borderId="37" xfId="10" applyNumberFormat="1" applyFont="1" applyFill="1" applyBorder="1" applyAlignment="1"/>
    <xf numFmtId="164" fontId="15" fillId="13" borderId="26" xfId="10" applyFont="1" applyFill="1" applyBorder="1" applyAlignment="1"/>
    <xf numFmtId="0" fontId="15" fillId="13" borderId="82" xfId="0" applyFont="1" applyFill="1" applyBorder="1" applyAlignment="1">
      <alignment horizontal="center" vertical="center"/>
    </xf>
    <xf numFmtId="0" fontId="15" fillId="13" borderId="83" xfId="0" applyFont="1" applyFill="1" applyBorder="1" applyAlignment="1">
      <alignment horizontal="right"/>
    </xf>
    <xf numFmtId="0" fontId="15" fillId="13" borderId="9" xfId="0" applyFont="1" applyFill="1" applyBorder="1" applyAlignment="1">
      <alignment horizontal="right"/>
    </xf>
    <xf numFmtId="164" fontId="27" fillId="13" borderId="74" xfId="10" applyFont="1" applyFill="1" applyBorder="1" applyAlignment="1">
      <alignment vertical="center"/>
    </xf>
    <xf numFmtId="164" fontId="27" fillId="13" borderId="9" xfId="10" applyFont="1" applyFill="1" applyBorder="1" applyAlignment="1">
      <alignment vertical="center"/>
    </xf>
    <xf numFmtId="182" fontId="15" fillId="13" borderId="86" xfId="10" applyNumberFormat="1" applyFont="1" applyFill="1" applyBorder="1" applyAlignment="1"/>
    <xf numFmtId="164" fontId="15" fillId="13" borderId="87" xfId="10" applyFont="1" applyFill="1" applyBorder="1" applyAlignment="1"/>
    <xf numFmtId="182" fontId="15" fillId="13" borderId="87" xfId="10" applyNumberFormat="1" applyFont="1" applyFill="1" applyBorder="1" applyAlignment="1"/>
    <xf numFmtId="164" fontId="15" fillId="13" borderId="83" xfId="10" applyFont="1" applyFill="1" applyBorder="1" applyAlignment="1"/>
    <xf numFmtId="0" fontId="14" fillId="0" borderId="69" xfId="0" applyFont="1" applyBorder="1" applyAlignment="1">
      <alignment horizontal="center" vertical="center"/>
    </xf>
    <xf numFmtId="0" fontId="14" fillId="0" borderId="28" xfId="0" applyFont="1" applyBorder="1" applyAlignment="1">
      <alignment vertical="center"/>
    </xf>
    <xf numFmtId="0" fontId="14" fillId="0" borderId="22" xfId="0" applyFont="1" applyBorder="1" applyAlignment="1">
      <alignment vertical="center"/>
    </xf>
    <xf numFmtId="164" fontId="15" fillId="13" borderId="27" xfId="10" applyFont="1" applyFill="1" applyBorder="1" applyAlignment="1">
      <alignment vertical="center"/>
    </xf>
    <xf numFmtId="164" fontId="15" fillId="13" borderId="22" xfId="10" applyFont="1" applyFill="1" applyBorder="1" applyAlignment="1">
      <alignment vertical="center"/>
    </xf>
    <xf numFmtId="182" fontId="14" fillId="2" borderId="81" xfId="10" applyNumberFormat="1" applyFont="1" applyFill="1" applyBorder="1" applyAlignment="1">
      <alignment vertical="center"/>
    </xf>
    <xf numFmtId="164" fontId="14" fillId="2" borderId="70" xfId="10" applyFont="1" applyFill="1" applyBorder="1" applyAlignment="1">
      <alignment vertical="center"/>
    </xf>
    <xf numFmtId="182" fontId="14" fillId="2" borderId="70" xfId="10" applyNumberFormat="1" applyFont="1" applyFill="1" applyBorder="1" applyAlignment="1">
      <alignment vertical="center"/>
    </xf>
    <xf numFmtId="2" fontId="14" fillId="2" borderId="70" xfId="10" applyNumberFormat="1" applyFont="1" applyFill="1" applyBorder="1" applyAlignment="1">
      <alignment vertical="center"/>
    </xf>
    <xf numFmtId="2" fontId="14" fillId="2" borderId="70" xfId="10" applyNumberFormat="1" applyFont="1" applyFill="1" applyBorder="1" applyAlignment="1">
      <alignment vertical="center" wrapText="1"/>
    </xf>
    <xf numFmtId="2" fontId="14" fillId="2" borderId="28" xfId="10" applyNumberFormat="1" applyFont="1" applyFill="1" applyBorder="1" applyAlignment="1">
      <alignment vertical="center" wrapText="1"/>
    </xf>
    <xf numFmtId="0" fontId="14" fillId="0" borderId="42" xfId="0" applyFont="1" applyBorder="1" applyAlignment="1">
      <alignment horizontal="center" vertical="center"/>
    </xf>
    <xf numFmtId="0" fontId="14" fillId="0" borderId="13" xfId="0" applyFont="1" applyBorder="1" applyAlignment="1">
      <alignment vertical="center"/>
    </xf>
    <xf numFmtId="0" fontId="14" fillId="0" borderId="31" xfId="0" applyFont="1" applyBorder="1" applyAlignment="1">
      <alignment vertical="center"/>
    </xf>
    <xf numFmtId="164" fontId="15" fillId="13" borderId="30" xfId="10" applyFont="1" applyFill="1" applyBorder="1" applyAlignment="1">
      <alignment vertical="center"/>
    </xf>
    <xf numFmtId="164" fontId="15" fillId="13" borderId="31" xfId="10" applyFont="1" applyFill="1" applyBorder="1" applyAlignment="1">
      <alignment vertical="center"/>
    </xf>
    <xf numFmtId="182" fontId="14" fillId="2" borderId="14" xfId="10" applyNumberFormat="1" applyFont="1" applyFill="1" applyBorder="1" applyAlignment="1">
      <alignment vertical="center"/>
    </xf>
    <xf numFmtId="164" fontId="14" fillId="2" borderId="2" xfId="10" applyFont="1" applyFill="1" applyBorder="1" applyAlignment="1">
      <alignment vertical="center"/>
    </xf>
    <xf numFmtId="182" fontId="14" fillId="2" borderId="2" xfId="10" applyNumberFormat="1" applyFont="1" applyFill="1" applyBorder="1" applyAlignment="1">
      <alignment vertical="center"/>
    </xf>
    <xf numFmtId="2" fontId="14" fillId="2" borderId="2" xfId="10" applyNumberFormat="1" applyFont="1" applyFill="1" applyBorder="1" applyAlignment="1">
      <alignment vertical="center"/>
    </xf>
    <xf numFmtId="2" fontId="14" fillId="2" borderId="2" xfId="10" applyNumberFormat="1" applyFont="1" applyFill="1" applyBorder="1" applyAlignment="1">
      <alignment vertical="center" wrapText="1"/>
    </xf>
    <xf numFmtId="2" fontId="14" fillId="2" borderId="13" xfId="10" applyNumberFormat="1" applyFont="1" applyFill="1" applyBorder="1" applyAlignment="1">
      <alignment vertical="center" wrapText="1"/>
    </xf>
    <xf numFmtId="182" fontId="14" fillId="2" borderId="14" xfId="10" applyNumberFormat="1" applyFont="1" applyFill="1" applyBorder="1"/>
    <xf numFmtId="164" fontId="14" fillId="2" borderId="2" xfId="10" applyFont="1" applyFill="1" applyBorder="1"/>
    <xf numFmtId="182" fontId="14" fillId="2" borderId="2" xfId="10" applyNumberFormat="1" applyFont="1" applyFill="1" applyBorder="1"/>
    <xf numFmtId="2" fontId="14" fillId="2" borderId="2" xfId="10" applyNumberFormat="1" applyFont="1" applyFill="1" applyBorder="1"/>
    <xf numFmtId="2" fontId="14" fillId="2" borderId="2" xfId="10" applyNumberFormat="1" applyFont="1" applyFill="1" applyBorder="1" applyAlignment="1">
      <alignment wrapText="1"/>
    </xf>
    <xf numFmtId="2" fontId="14" fillId="2" borderId="13" xfId="10" applyNumberFormat="1" applyFont="1" applyFill="1" applyBorder="1" applyAlignment="1">
      <alignment wrapText="1"/>
    </xf>
    <xf numFmtId="0" fontId="14" fillId="0" borderId="88" xfId="0" applyFont="1" applyBorder="1" applyAlignment="1">
      <alignment horizontal="center" vertical="center"/>
    </xf>
    <xf numFmtId="0" fontId="14" fillId="0" borderId="23" xfId="0" applyFont="1" applyBorder="1" applyAlignment="1">
      <alignment vertical="center"/>
    </xf>
    <xf numFmtId="0" fontId="14" fillId="0" borderId="34" xfId="0" applyFont="1" applyBorder="1" applyAlignment="1">
      <alignment vertical="center"/>
    </xf>
    <xf numFmtId="164" fontId="15" fillId="13" borderId="89" xfId="10" applyFont="1" applyFill="1" applyBorder="1" applyAlignment="1">
      <alignment vertical="center"/>
    </xf>
    <xf numFmtId="164" fontId="15" fillId="13" borderId="34" xfId="10" applyFont="1" applyFill="1" applyBorder="1" applyAlignment="1">
      <alignment vertical="center"/>
    </xf>
    <xf numFmtId="182" fontId="14" fillId="2" borderId="90" xfId="10" applyNumberFormat="1" applyFont="1" applyFill="1" applyBorder="1"/>
    <xf numFmtId="164" fontId="14" fillId="2" borderId="20" xfId="10" applyFont="1" applyFill="1" applyBorder="1"/>
    <xf numFmtId="182" fontId="14" fillId="2" borderId="20" xfId="10" applyNumberFormat="1" applyFont="1" applyFill="1" applyBorder="1"/>
    <xf numFmtId="2" fontId="14" fillId="2" borderId="20" xfId="10" applyNumberFormat="1" applyFont="1" applyFill="1" applyBorder="1"/>
    <xf numFmtId="2" fontId="14" fillId="2" borderId="20" xfId="10" applyNumberFormat="1" applyFont="1" applyFill="1" applyBorder="1" applyAlignment="1">
      <alignment wrapText="1"/>
    </xf>
    <xf numFmtId="2" fontId="14" fillId="2" borderId="23" xfId="10" applyNumberFormat="1" applyFont="1" applyFill="1" applyBorder="1" applyAlignment="1">
      <alignment wrapText="1"/>
    </xf>
    <xf numFmtId="182" fontId="14" fillId="2" borderId="81" xfId="10" applyNumberFormat="1" applyFont="1" applyFill="1" applyBorder="1"/>
    <xf numFmtId="164" fontId="14" fillId="2" borderId="70" xfId="10" applyFont="1" applyFill="1" applyBorder="1"/>
    <xf numFmtId="182" fontId="14" fillId="2" borderId="70" xfId="10" applyNumberFormat="1" applyFont="1" applyFill="1" applyBorder="1"/>
    <xf numFmtId="2" fontId="14" fillId="2" borderId="70" xfId="10" applyNumberFormat="1" applyFont="1" applyFill="1" applyBorder="1"/>
    <xf numFmtId="2" fontId="14" fillId="2" borderId="70" xfId="10" applyNumberFormat="1" applyFont="1" applyFill="1" applyBorder="1" applyAlignment="1">
      <alignment wrapText="1"/>
    </xf>
    <xf numFmtId="2" fontId="14" fillId="2" borderId="28" xfId="10" applyNumberFormat="1" applyFont="1" applyFill="1" applyBorder="1" applyAlignment="1">
      <alignment wrapText="1"/>
    </xf>
    <xf numFmtId="0" fontId="14" fillId="0" borderId="67" xfId="0" applyFont="1" applyBorder="1" applyAlignment="1">
      <alignment horizontal="center" vertical="center"/>
    </xf>
    <xf numFmtId="0" fontId="14" fillId="0" borderId="33" xfId="0" applyFont="1" applyBorder="1" applyAlignment="1">
      <alignment vertical="center"/>
    </xf>
    <xf numFmtId="0" fontId="14" fillId="0" borderId="24" xfId="0" applyFont="1" applyBorder="1" applyAlignment="1">
      <alignment vertical="center"/>
    </xf>
    <xf numFmtId="164" fontId="15" fillId="13" borderId="32" xfId="10" applyFont="1" applyFill="1" applyBorder="1" applyAlignment="1">
      <alignment vertical="center"/>
    </xf>
    <xf numFmtId="164" fontId="15" fillId="13" borderId="24" xfId="10" applyFont="1" applyFill="1" applyBorder="1" applyAlignment="1">
      <alignment vertical="center"/>
    </xf>
    <xf numFmtId="182" fontId="14" fillId="2" borderId="45" xfId="10" applyNumberFormat="1" applyFont="1" applyFill="1" applyBorder="1"/>
    <xf numFmtId="164" fontId="14" fillId="2" borderId="46" xfId="10" applyFont="1" applyFill="1" applyBorder="1"/>
    <xf numFmtId="182" fontId="14" fillId="2" borderId="46" xfId="10" applyNumberFormat="1" applyFont="1" applyFill="1" applyBorder="1"/>
    <xf numFmtId="2" fontId="14" fillId="2" borderId="46" xfId="10" applyNumberFormat="1" applyFont="1" applyFill="1" applyBorder="1"/>
    <xf numFmtId="2" fontId="14" fillId="2" borderId="46" xfId="10" applyNumberFormat="1" applyFont="1" applyFill="1" applyBorder="1" applyAlignment="1">
      <alignment wrapText="1"/>
    </xf>
    <xf numFmtId="2" fontId="14" fillId="2" borderId="33" xfId="10" applyNumberFormat="1" applyFont="1" applyFill="1" applyBorder="1" applyAlignment="1">
      <alignment wrapText="1"/>
    </xf>
    <xf numFmtId="0" fontId="14" fillId="0" borderId="39" xfId="0" applyFont="1" applyBorder="1" applyAlignment="1">
      <alignment horizontal="center" vertical="center"/>
    </xf>
    <xf numFmtId="0" fontId="14" fillId="0" borderId="40" xfId="0" applyFont="1" applyBorder="1" applyAlignment="1">
      <alignment vertical="center"/>
    </xf>
    <xf numFmtId="0" fontId="14" fillId="0" borderId="29" xfId="0" applyFont="1" applyBorder="1" applyAlignment="1">
      <alignment vertical="center"/>
    </xf>
    <xf numFmtId="164" fontId="15" fillId="13" borderId="91" xfId="10" applyFont="1" applyFill="1" applyBorder="1" applyAlignment="1">
      <alignment vertical="center"/>
    </xf>
    <xf numFmtId="164" fontId="15" fillId="13" borderId="29" xfId="10" applyFont="1" applyFill="1" applyBorder="1" applyAlignment="1">
      <alignment vertical="center"/>
    </xf>
    <xf numFmtId="182" fontId="14" fillId="2" borderId="17" xfId="10" applyNumberFormat="1" applyFont="1" applyFill="1" applyBorder="1"/>
    <xf numFmtId="164" fontId="14" fillId="2" borderId="5" xfId="10" applyFont="1" applyFill="1" applyBorder="1"/>
    <xf numFmtId="182" fontId="14" fillId="2" borderId="5" xfId="10" applyNumberFormat="1" applyFont="1" applyFill="1" applyBorder="1"/>
    <xf numFmtId="2" fontId="14" fillId="2" borderId="5" xfId="10" applyNumberFormat="1" applyFont="1" applyFill="1" applyBorder="1"/>
    <xf numFmtId="2" fontId="14" fillId="2" borderId="5" xfId="10" applyNumberFormat="1" applyFont="1" applyFill="1" applyBorder="1" applyAlignment="1">
      <alignment wrapText="1"/>
    </xf>
    <xf numFmtId="2" fontId="14" fillId="2" borderId="40" xfId="10" applyNumberFormat="1" applyFont="1" applyFill="1" applyBorder="1" applyAlignment="1">
      <alignment wrapText="1"/>
    </xf>
    <xf numFmtId="183" fontId="14" fillId="2" borderId="2" xfId="10" applyNumberFormat="1" applyFont="1" applyFill="1" applyBorder="1"/>
    <xf numFmtId="183" fontId="14" fillId="2" borderId="46" xfId="10" applyNumberFormat="1" applyFont="1" applyFill="1" applyBorder="1"/>
    <xf numFmtId="0" fontId="14" fillId="0" borderId="69" xfId="0" applyFont="1" applyBorder="1" applyAlignment="1">
      <alignment horizontal="left" vertical="center"/>
    </xf>
    <xf numFmtId="0" fontId="14" fillId="0" borderId="42" xfId="0" applyFont="1" applyBorder="1" applyAlignment="1">
      <alignment horizontal="left" vertical="center"/>
    </xf>
    <xf numFmtId="0" fontId="14" fillId="0" borderId="67" xfId="0" applyFont="1" applyBorder="1" applyAlignment="1">
      <alignment horizontal="left" vertical="center"/>
    </xf>
    <xf numFmtId="0" fontId="14" fillId="0" borderId="13" xfId="0" applyFont="1" applyBorder="1" applyAlignment="1">
      <alignment horizontal="left"/>
    </xf>
    <xf numFmtId="0" fontId="14" fillId="0" borderId="33" xfId="0" applyFont="1" applyBorder="1" applyAlignment="1">
      <alignment horizontal="left"/>
    </xf>
    <xf numFmtId="0" fontId="14" fillId="0" borderId="24" xfId="0" applyFont="1" applyBorder="1" applyAlignment="1">
      <alignment horizontal="right"/>
    </xf>
    <xf numFmtId="0" fontId="44" fillId="8" borderId="2" xfId="0" applyFont="1" applyFill="1" applyBorder="1" applyAlignment="1">
      <alignment horizontal="left" vertical="center" wrapText="1"/>
    </xf>
    <xf numFmtId="175" fontId="86" fillId="8" borderId="2" xfId="0" applyNumberFormat="1" applyFont="1" applyFill="1" applyBorder="1" applyAlignment="1">
      <alignment horizontal="center" vertical="center"/>
    </xf>
    <xf numFmtId="164" fontId="0" fillId="0" borderId="0" xfId="0" applyNumberFormat="1"/>
    <xf numFmtId="2" fontId="52" fillId="2" borderId="47" xfId="0" applyNumberFormat="1" applyFont="1" applyFill="1" applyBorder="1" applyAlignment="1">
      <alignment horizontal="center" vertical="center" wrapText="1"/>
    </xf>
    <xf numFmtId="0" fontId="52" fillId="0" borderId="87" xfId="22" applyFont="1" applyBorder="1" applyAlignment="1">
      <alignment horizontal="center" vertical="center" wrapText="1"/>
    </xf>
    <xf numFmtId="43" fontId="15" fillId="13" borderId="87" xfId="28" applyFont="1" applyFill="1" applyBorder="1" applyAlignment="1"/>
    <xf numFmtId="43" fontId="15" fillId="13" borderId="83" xfId="28" applyFont="1" applyFill="1" applyBorder="1" applyAlignment="1"/>
    <xf numFmtId="181" fontId="44" fillId="8" borderId="2" xfId="0" applyNumberFormat="1" applyFont="1" applyFill="1" applyBorder="1" applyAlignment="1">
      <alignment horizontal="center" vertical="center"/>
    </xf>
    <xf numFmtId="0" fontId="35" fillId="0" borderId="0" xfId="0" applyFont="1" applyAlignment="1">
      <alignment vertical="top"/>
    </xf>
    <xf numFmtId="0" fontId="35" fillId="0" borderId="0" xfId="0" applyFont="1" applyAlignment="1">
      <alignment horizontal="left" vertical="top" wrapText="1"/>
    </xf>
    <xf numFmtId="0" fontId="89" fillId="0" borderId="0" xfId="0" applyFont="1"/>
    <xf numFmtId="0" fontId="20" fillId="0" borderId="0" xfId="0" applyFont="1"/>
    <xf numFmtId="0" fontId="25" fillId="0" borderId="0" xfId="0" applyFont="1" applyAlignment="1">
      <alignment horizontal="left"/>
    </xf>
    <xf numFmtId="0" fontId="25" fillId="0" borderId="0" xfId="0" applyFont="1"/>
    <xf numFmtId="0" fontId="25" fillId="0" borderId="30" xfId="0" applyFont="1" applyBorder="1" applyAlignment="1">
      <alignment horizontal="left"/>
    </xf>
    <xf numFmtId="0" fontId="25" fillId="0" borderId="32" xfId="0" applyFont="1" applyBorder="1" applyAlignment="1">
      <alignment horizontal="left"/>
    </xf>
    <xf numFmtId="0" fontId="25" fillId="0" borderId="74" xfId="0" applyFont="1" applyBorder="1" applyAlignment="1">
      <alignment horizontal="left"/>
    </xf>
    <xf numFmtId="0" fontId="42" fillId="0" borderId="65" xfId="0" applyFont="1" applyBorder="1"/>
    <xf numFmtId="0" fontId="25" fillId="0" borderId="65" xfId="0" applyFont="1" applyBorder="1"/>
    <xf numFmtId="0" fontId="25" fillId="0" borderId="10" xfId="0" applyFont="1" applyBorder="1"/>
    <xf numFmtId="0" fontId="89" fillId="0" borderId="2" xfId="0" applyFont="1" applyBorder="1" applyAlignment="1">
      <alignment horizontal="center"/>
    </xf>
    <xf numFmtId="0" fontId="89" fillId="0" borderId="43" xfId="0" applyFont="1" applyBorder="1" applyAlignment="1">
      <alignment horizontal="center"/>
    </xf>
    <xf numFmtId="0" fontId="89" fillId="0" borderId="93" xfId="0" applyFont="1" applyBorder="1" applyAlignment="1">
      <alignment horizontal="center"/>
    </xf>
    <xf numFmtId="0" fontId="89" fillId="0" borderId="46" xfId="0" applyFont="1" applyBorder="1" applyAlignment="1">
      <alignment horizontal="center"/>
    </xf>
    <xf numFmtId="0" fontId="89" fillId="0" borderId="47" xfId="0" applyFont="1" applyBorder="1" applyAlignment="1">
      <alignment horizontal="center"/>
    </xf>
    <xf numFmtId="0" fontId="89" fillId="0" borderId="0" xfId="0" applyFont="1" applyAlignment="1">
      <alignment horizontal="left"/>
    </xf>
    <xf numFmtId="0" fontId="16" fillId="0" borderId="0" xfId="0" applyFont="1"/>
    <xf numFmtId="1" fontId="89" fillId="0" borderId="93" xfId="0" applyNumberFormat="1" applyFont="1" applyBorder="1" applyAlignment="1">
      <alignment horizontal="center"/>
    </xf>
    <xf numFmtId="1" fontId="50" fillId="0" borderId="7" xfId="0" applyNumberFormat="1" applyFont="1" applyBorder="1"/>
    <xf numFmtId="0" fontId="25" fillId="0" borderId="30" xfId="0" applyFont="1" applyBorder="1" applyAlignment="1">
      <alignment horizontal="left" vertical="center" wrapText="1"/>
    </xf>
    <xf numFmtId="0" fontId="25" fillId="0" borderId="32" xfId="0" applyFont="1" applyBorder="1" applyAlignment="1">
      <alignment horizontal="left" vertical="center" wrapText="1"/>
    </xf>
    <xf numFmtId="0" fontId="50" fillId="8" borderId="20" xfId="0" applyFont="1" applyFill="1" applyBorder="1" applyAlignment="1">
      <alignment horizontal="center" vertical="center"/>
    </xf>
    <xf numFmtId="0" fontId="50" fillId="8" borderId="48" xfId="0" applyFont="1" applyFill="1" applyBorder="1" applyAlignment="1">
      <alignment horizontal="center" vertical="center"/>
    </xf>
    <xf numFmtId="0" fontId="25" fillId="2" borderId="30" xfId="0" applyFont="1" applyFill="1" applyBorder="1" applyAlignment="1">
      <alignment horizontal="left"/>
    </xf>
    <xf numFmtId="0" fontId="25" fillId="2" borderId="30" xfId="0" applyFont="1" applyFill="1" applyBorder="1" applyAlignment="1">
      <alignment horizontal="left" vertical="center" wrapText="1"/>
    </xf>
    <xf numFmtId="0" fontId="89" fillId="2" borderId="2" xfId="0" applyFont="1" applyFill="1" applyBorder="1" applyAlignment="1">
      <alignment horizontal="center"/>
    </xf>
    <xf numFmtId="0" fontId="89" fillId="2" borderId="43" xfId="0" applyFont="1" applyFill="1" applyBorder="1" applyAlignment="1">
      <alignment horizontal="center"/>
    </xf>
    <xf numFmtId="1" fontId="89" fillId="2" borderId="93" xfId="0" applyNumberFormat="1" applyFont="1" applyFill="1" applyBorder="1" applyAlignment="1">
      <alignment horizontal="center"/>
    </xf>
    <xf numFmtId="0" fontId="89" fillId="2" borderId="93" xfId="0" applyFont="1" applyFill="1" applyBorder="1" applyAlignment="1">
      <alignment horizontal="center"/>
    </xf>
    <xf numFmtId="0" fontId="36" fillId="2" borderId="17" xfId="1" applyFont="1" applyFill="1" applyBorder="1"/>
    <xf numFmtId="4" fontId="36" fillId="2" borderId="41" xfId="1" applyNumberFormat="1" applyFont="1" applyFill="1" applyBorder="1"/>
    <xf numFmtId="4" fontId="36" fillId="2" borderId="43" xfId="1" applyNumberFormat="1" applyFont="1" applyFill="1" applyBorder="1"/>
    <xf numFmtId="0" fontId="48" fillId="2" borderId="20" xfId="1" applyFont="1" applyFill="1" applyBorder="1"/>
    <xf numFmtId="0" fontId="36" fillId="2" borderId="20" xfId="1" applyFont="1" applyFill="1" applyBorder="1"/>
    <xf numFmtId="4" fontId="36" fillId="2" borderId="48" xfId="1" applyNumberFormat="1" applyFont="1" applyFill="1" applyBorder="1"/>
    <xf numFmtId="0" fontId="44" fillId="2" borderId="37" xfId="1" applyFont="1" applyFill="1" applyBorder="1"/>
    <xf numFmtId="43" fontId="44" fillId="2" borderId="38" xfId="15" applyFont="1" applyFill="1" applyBorder="1" applyAlignment="1">
      <alignment horizontal="right"/>
    </xf>
    <xf numFmtId="4" fontId="17" fillId="2" borderId="0" xfId="1" applyNumberFormat="1" applyFont="1" applyFill="1"/>
    <xf numFmtId="0" fontId="36" fillId="2" borderId="0" xfId="1" applyFont="1" applyFill="1"/>
    <xf numFmtId="0" fontId="36" fillId="2" borderId="39" xfId="1" applyFont="1" applyFill="1" applyBorder="1"/>
    <xf numFmtId="43" fontId="44" fillId="2" borderId="38" xfId="15" applyFont="1" applyFill="1" applyBorder="1"/>
    <xf numFmtId="0" fontId="17" fillId="2" borderId="0" xfId="1" applyFont="1" applyFill="1"/>
    <xf numFmtId="43" fontId="63" fillId="10" borderId="7" xfId="1" applyNumberFormat="1" applyFont="1" applyFill="1" applyBorder="1"/>
    <xf numFmtId="4" fontId="36" fillId="2" borderId="0" xfId="1" applyNumberFormat="1" applyFont="1" applyFill="1"/>
    <xf numFmtId="2" fontId="36" fillId="2" borderId="0" xfId="1" applyNumberFormat="1" applyFont="1" applyFill="1"/>
    <xf numFmtId="43" fontId="44" fillId="2" borderId="47" xfId="15" applyFont="1" applyFill="1" applyBorder="1"/>
    <xf numFmtId="176" fontId="36" fillId="2" borderId="0" xfId="1" applyNumberFormat="1" applyFont="1" applyFill="1"/>
    <xf numFmtId="177" fontId="36" fillId="2" borderId="0" xfId="1" applyNumberFormat="1" applyFont="1" applyFill="1"/>
    <xf numFmtId="43" fontId="36" fillId="10" borderId="0" xfId="1" applyNumberFormat="1" applyFont="1" applyFill="1"/>
    <xf numFmtId="0" fontId="47" fillId="2" borderId="0" xfId="1" applyFont="1" applyFill="1" applyAlignment="1">
      <alignment horizontal="center" vertical="center" wrapText="1"/>
    </xf>
    <xf numFmtId="0" fontId="1" fillId="13" borderId="23" xfId="0" applyFont="1" applyFill="1" applyBorder="1" applyAlignment="1">
      <alignment vertical="center"/>
    </xf>
    <xf numFmtId="0" fontId="1" fillId="8" borderId="2" xfId="0" applyFont="1" applyFill="1" applyBorder="1" applyAlignment="1">
      <alignment horizontal="center" vertical="center"/>
    </xf>
    <xf numFmtId="0" fontId="1" fillId="8" borderId="20" xfId="0" applyFont="1" applyFill="1" applyBorder="1" applyAlignment="1">
      <alignment horizontal="center" vertical="center"/>
    </xf>
    <xf numFmtId="0" fontId="1" fillId="8" borderId="2" xfId="0" applyFont="1" applyFill="1" applyBorder="1" applyAlignment="1">
      <alignment horizontal="right"/>
    </xf>
    <xf numFmtId="164" fontId="0" fillId="0" borderId="2" xfId="0" applyNumberFormat="1" applyBorder="1"/>
    <xf numFmtId="0" fontId="0" fillId="0" borderId="2" xfId="0" applyBorder="1" applyAlignment="1">
      <alignment horizontal="center" vertical="center"/>
    </xf>
    <xf numFmtId="0" fontId="16" fillId="0" borderId="2" xfId="0" applyFont="1" applyBorder="1"/>
    <xf numFmtId="164" fontId="16" fillId="0" borderId="2" xfId="10" applyFont="1" applyBorder="1"/>
    <xf numFmtId="43" fontId="1" fillId="8" borderId="2" xfId="28" applyFont="1" applyFill="1" applyBorder="1" applyAlignment="1">
      <alignment horizontal="center" vertical="center" wrapText="1"/>
    </xf>
    <xf numFmtId="43" fontId="0" fillId="0" borderId="2" xfId="0" applyNumberFormat="1" applyBorder="1"/>
    <xf numFmtId="182" fontId="92" fillId="0" borderId="2" xfId="0" applyNumberFormat="1" applyFont="1" applyBorder="1" applyAlignment="1">
      <alignment horizontal="center" vertical="center" wrapText="1"/>
    </xf>
    <xf numFmtId="0" fontId="91" fillId="0" borderId="0" xfId="0" applyFont="1" applyAlignment="1">
      <alignment vertical="center"/>
    </xf>
    <xf numFmtId="182" fontId="91" fillId="0" borderId="0" xfId="0" applyNumberFormat="1" applyFont="1"/>
    <xf numFmtId="0" fontId="91" fillId="0" borderId="0" xfId="0" applyFont="1"/>
    <xf numFmtId="182" fontId="14" fillId="0" borderId="0" xfId="10" applyNumberFormat="1" applyFont="1"/>
    <xf numFmtId="2" fontId="14" fillId="0" borderId="0" xfId="10" applyNumberFormat="1" applyFont="1"/>
    <xf numFmtId="0" fontId="52" fillId="2" borderId="42" xfId="0" applyFont="1" applyFill="1" applyBorder="1" applyAlignment="1">
      <alignment horizontal="center" vertical="center" wrapText="1"/>
    </xf>
    <xf numFmtId="0" fontId="52" fillId="2" borderId="43" xfId="0" applyFont="1" applyFill="1" applyBorder="1" applyAlignment="1">
      <alignment horizontal="center" vertical="center" wrapText="1"/>
    </xf>
    <xf numFmtId="0" fontId="78" fillId="13" borderId="88" xfId="10" applyNumberFormat="1" applyFont="1" applyFill="1" applyBorder="1" applyAlignment="1">
      <alignment horizontal="center" vertical="center"/>
    </xf>
    <xf numFmtId="0" fontId="78" fillId="13" borderId="23" xfId="10" applyNumberFormat="1" applyFont="1" applyFill="1" applyBorder="1" applyAlignment="1">
      <alignment horizontal="center" vertical="center"/>
    </xf>
    <xf numFmtId="0" fontId="78" fillId="13" borderId="34" xfId="10" applyNumberFormat="1" applyFont="1" applyFill="1" applyBorder="1" applyAlignment="1">
      <alignment horizontal="center" vertical="center"/>
    </xf>
    <xf numFmtId="0" fontId="78" fillId="13" borderId="73" xfId="10" applyNumberFormat="1" applyFont="1" applyFill="1" applyBorder="1" applyAlignment="1">
      <alignment horizontal="center" vertical="center"/>
    </xf>
    <xf numFmtId="0" fontId="93" fillId="13" borderId="88" xfId="10" applyNumberFormat="1" applyFont="1" applyFill="1" applyBorder="1" applyAlignment="1">
      <alignment horizontal="center" vertical="center" wrapText="1"/>
    </xf>
    <xf numFmtId="0" fontId="78" fillId="13" borderId="48" xfId="10" applyNumberFormat="1" applyFont="1" applyFill="1" applyBorder="1" applyAlignment="1">
      <alignment horizontal="center" vertical="center"/>
    </xf>
    <xf numFmtId="0" fontId="93" fillId="13" borderId="34" xfId="10" applyNumberFormat="1" applyFont="1" applyFill="1" applyBorder="1" applyAlignment="1">
      <alignment horizontal="center" vertical="center" wrapText="1"/>
    </xf>
    <xf numFmtId="0" fontId="14" fillId="0" borderId="25" xfId="0" applyFont="1" applyBorder="1" applyAlignment="1">
      <alignment horizontal="center" vertical="center"/>
    </xf>
    <xf numFmtId="0" fontId="16" fillId="0" borderId="26" xfId="0" applyFont="1" applyBorder="1"/>
    <xf numFmtId="0" fontId="14" fillId="0" borderId="77" xfId="0" applyFont="1" applyBorder="1" applyAlignment="1">
      <alignment vertical="center"/>
    </xf>
    <xf numFmtId="164" fontId="15" fillId="13" borderId="8" xfId="10" applyFont="1" applyFill="1" applyBorder="1" applyAlignment="1">
      <alignment vertical="center"/>
    </xf>
    <xf numFmtId="182" fontId="14" fillId="2" borderId="35" xfId="10" applyNumberFormat="1" applyFont="1" applyFill="1" applyBorder="1" applyAlignment="1">
      <alignment vertical="center"/>
    </xf>
    <xf numFmtId="164" fontId="14" fillId="2" borderId="38" xfId="10" applyFont="1" applyFill="1" applyBorder="1" applyAlignment="1">
      <alignment vertical="center"/>
    </xf>
    <xf numFmtId="164" fontId="15" fillId="13" borderId="7" xfId="10" applyFont="1" applyFill="1" applyBorder="1" applyAlignment="1">
      <alignment vertical="center"/>
    </xf>
    <xf numFmtId="0" fontId="14" fillId="0" borderId="74" xfId="0" applyFont="1" applyBorder="1" applyAlignment="1">
      <alignment horizontal="center" vertical="center"/>
    </xf>
    <xf numFmtId="0" fontId="16" fillId="0" borderId="33" xfId="0" applyFont="1" applyBorder="1"/>
    <xf numFmtId="0" fontId="14" fillId="0" borderId="7" xfId="0" applyFont="1" applyBorder="1" applyAlignment="1">
      <alignment vertical="center"/>
    </xf>
    <xf numFmtId="181" fontId="1" fillId="8" borderId="2" xfId="28" applyNumberFormat="1" applyFont="1" applyFill="1" applyBorder="1" applyAlignment="1">
      <alignment horizontal="center" vertical="center" wrapText="1"/>
    </xf>
    <xf numFmtId="182" fontId="15" fillId="13" borderId="8" xfId="10" applyNumberFormat="1" applyFont="1" applyFill="1" applyBorder="1" applyAlignment="1">
      <alignment vertical="center"/>
    </xf>
    <xf numFmtId="0" fontId="36" fillId="2" borderId="88" xfId="1" applyFont="1" applyFill="1" applyBorder="1" applyAlignment="1">
      <alignment horizontal="right"/>
    </xf>
    <xf numFmtId="4" fontId="44" fillId="2" borderId="37" xfId="1" applyNumberFormat="1" applyFont="1" applyFill="1" applyBorder="1"/>
    <xf numFmtId="4" fontId="44" fillId="10" borderId="7" xfId="1" applyNumberFormat="1" applyFont="1" applyFill="1" applyBorder="1"/>
    <xf numFmtId="43" fontId="44" fillId="10" borderId="0" xfId="1" applyNumberFormat="1" applyFont="1" applyFill="1"/>
    <xf numFmtId="181" fontId="36" fillId="2" borderId="5" xfId="15" applyNumberFormat="1" applyFont="1" applyFill="1" applyBorder="1"/>
    <xf numFmtId="2" fontId="36" fillId="2" borderId="5" xfId="1" applyNumberFormat="1" applyFont="1" applyFill="1" applyBorder="1"/>
    <xf numFmtId="0" fontId="36" fillId="2" borderId="42" xfId="1" applyFont="1" applyFill="1" applyBorder="1"/>
    <xf numFmtId="181" fontId="36" fillId="2" borderId="2" xfId="15" applyNumberFormat="1" applyFont="1" applyFill="1" applyBorder="1"/>
    <xf numFmtId="2" fontId="36" fillId="2" borderId="2" xfId="1" applyNumberFormat="1" applyFont="1" applyFill="1" applyBorder="1"/>
    <xf numFmtId="181" fontId="63" fillId="10" borderId="38" xfId="15" applyNumberFormat="1" applyFont="1" applyFill="1" applyBorder="1"/>
    <xf numFmtId="43" fontId="17" fillId="2" borderId="0" xfId="1" applyNumberFormat="1" applyFont="1" applyFill="1"/>
    <xf numFmtId="182" fontId="50" fillId="20" borderId="10" xfId="0" applyNumberFormat="1" applyFont="1" applyFill="1" applyBorder="1" applyAlignment="1">
      <alignment wrapText="1"/>
    </xf>
    <xf numFmtId="0" fontId="25" fillId="2" borderId="0" xfId="0" applyFont="1" applyFill="1" applyAlignment="1">
      <alignment wrapText="1"/>
    </xf>
    <xf numFmtId="0" fontId="94" fillId="0" borderId="0" xfId="0" applyFont="1" applyAlignment="1">
      <alignment wrapText="1"/>
    </xf>
    <xf numFmtId="43" fontId="53" fillId="0" borderId="43" xfId="28" applyFont="1" applyBorder="1" applyAlignment="1">
      <alignment horizontal="right" vertical="center" wrapText="1"/>
    </xf>
    <xf numFmtId="43" fontId="50" fillId="17" borderId="2" xfId="28" applyFont="1" applyFill="1" applyBorder="1" applyAlignment="1">
      <alignment horizontal="center" wrapText="1"/>
    </xf>
    <xf numFmtId="43" fontId="25" fillId="0" borderId="2" xfId="28" applyFont="1" applyBorder="1" applyAlignment="1">
      <alignment wrapText="1"/>
    </xf>
    <xf numFmtId="43" fontId="25" fillId="0" borderId="43" xfId="28" applyFont="1" applyBorder="1" applyAlignment="1">
      <alignment wrapText="1"/>
    </xf>
    <xf numFmtId="43" fontId="50" fillId="2" borderId="43" xfId="28" applyFont="1" applyFill="1" applyBorder="1" applyAlignment="1">
      <alignment wrapText="1"/>
    </xf>
    <xf numFmtId="0" fontId="25" fillId="2" borderId="43" xfId="0" applyFont="1" applyFill="1" applyBorder="1" applyAlignment="1">
      <alignment wrapText="1"/>
    </xf>
    <xf numFmtId="0" fontId="50" fillId="0" borderId="43" xfId="0" applyFont="1" applyBorder="1" applyAlignment="1">
      <alignment wrapText="1"/>
    </xf>
    <xf numFmtId="181" fontId="36" fillId="2" borderId="20" xfId="15" applyNumberFormat="1" applyFont="1" applyFill="1" applyBorder="1"/>
    <xf numFmtId="2" fontId="36" fillId="2" borderId="20" xfId="1" applyNumberFormat="1" applyFont="1" applyFill="1" applyBorder="1"/>
    <xf numFmtId="43" fontId="17" fillId="10" borderId="7" xfId="1" applyNumberFormat="1" applyFont="1" applyFill="1" applyBorder="1"/>
    <xf numFmtId="0" fontId="44" fillId="2" borderId="2" xfId="1" applyFont="1" applyFill="1" applyBorder="1"/>
    <xf numFmtId="0" fontId="36" fillId="2" borderId="2" xfId="1" applyFont="1" applyFill="1" applyBorder="1" applyAlignment="1">
      <alignment horizontal="right"/>
    </xf>
    <xf numFmtId="4" fontId="36" fillId="2" borderId="2" xfId="1" applyNumberFormat="1" applyFont="1" applyFill="1" applyBorder="1"/>
    <xf numFmtId="2" fontId="44" fillId="2" borderId="2" xfId="1" applyNumberFormat="1" applyFont="1" applyFill="1" applyBorder="1"/>
    <xf numFmtId="2" fontId="44" fillId="11" borderId="2" xfId="1" applyNumberFormat="1" applyFont="1" applyFill="1" applyBorder="1"/>
    <xf numFmtId="0" fontId="44" fillId="2" borderId="2" xfId="1" applyFont="1" applyFill="1" applyBorder="1" applyAlignment="1">
      <alignment horizontal="center" vertical="center" wrapText="1"/>
    </xf>
    <xf numFmtId="0" fontId="0" fillId="0" borderId="0" xfId="0"/>
    <xf numFmtId="0" fontId="45" fillId="2" borderId="2" xfId="19" applyFont="1" applyFill="1" applyBorder="1"/>
    <xf numFmtId="164" fontId="45" fillId="2" borderId="2" xfId="13" applyFont="1" applyFill="1" applyBorder="1"/>
    <xf numFmtId="0" fontId="92" fillId="2" borderId="2" xfId="1" applyFont="1" applyFill="1" applyBorder="1" applyAlignment="1">
      <alignment horizontal="center" vertical="center" wrapText="1"/>
    </xf>
    <xf numFmtId="0" fontId="92" fillId="2" borderId="2" xfId="19" applyFont="1" applyFill="1" applyBorder="1" applyAlignment="1">
      <alignment vertical="center"/>
    </xf>
    <xf numFmtId="0" fontId="92" fillId="2" borderId="2" xfId="19" applyFont="1" applyFill="1" applyBorder="1" applyAlignment="1">
      <alignment horizontal="center" vertical="center"/>
    </xf>
    <xf numFmtId="182" fontId="92" fillId="2" borderId="2" xfId="17" applyNumberFormat="1" applyFont="1" applyFill="1" applyBorder="1" applyAlignment="1">
      <alignment horizontal="center" vertical="center" wrapText="1"/>
    </xf>
    <xf numFmtId="0" fontId="91" fillId="2" borderId="0" xfId="1" applyFont="1" applyFill="1" applyAlignment="1">
      <alignment vertical="center"/>
    </xf>
    <xf numFmtId="182" fontId="91" fillId="2" borderId="0" xfId="1" applyNumberFormat="1" applyFont="1" applyFill="1"/>
    <xf numFmtId="0" fontId="91" fillId="2" borderId="0" xfId="1" applyFont="1" applyFill="1"/>
    <xf numFmtId="0" fontId="24" fillId="0" borderId="0" xfId="0" applyFont="1" applyAlignment="1">
      <alignment horizontal="center" vertical="center"/>
    </xf>
    <xf numFmtId="0" fontId="14" fillId="0" borderId="0" xfId="0" applyFont="1" applyAlignment="1">
      <alignment vertical="center"/>
    </xf>
    <xf numFmtId="4" fontId="36" fillId="0" borderId="2" xfId="0" applyNumberFormat="1" applyFont="1" applyBorder="1" applyAlignment="1">
      <alignment vertical="center"/>
    </xf>
    <xf numFmtId="0" fontId="44" fillId="8" borderId="2" xfId="1" applyFont="1" applyFill="1" applyBorder="1" applyAlignment="1">
      <alignment horizontal="center" vertical="center" wrapText="1"/>
    </xf>
    <xf numFmtId="0" fontId="36" fillId="2" borderId="0" xfId="19" applyFont="1" applyFill="1"/>
    <xf numFmtId="164" fontId="91" fillId="2" borderId="2" xfId="1" applyNumberFormat="1" applyFont="1" applyFill="1" applyBorder="1"/>
    <xf numFmtId="0" fontId="91" fillId="2" borderId="2" xfId="1" applyFont="1" applyFill="1" applyBorder="1"/>
    <xf numFmtId="0" fontId="47" fillId="2" borderId="0" xfId="1" applyFont="1" applyFill="1" applyAlignment="1">
      <alignment vertical="center"/>
    </xf>
    <xf numFmtId="0" fontId="44" fillId="2" borderId="2" xfId="1" applyFont="1" applyFill="1" applyBorder="1" applyAlignment="1">
      <alignment horizontal="right"/>
    </xf>
    <xf numFmtId="4" fontId="44" fillId="2" borderId="2" xfId="1" applyNumberFormat="1" applyFont="1" applyFill="1" applyBorder="1"/>
    <xf numFmtId="4" fontId="44" fillId="10" borderId="2" xfId="1" applyNumberFormat="1" applyFont="1" applyFill="1" applyBorder="1"/>
    <xf numFmtId="0" fontId="44" fillId="2" borderId="2" xfId="1" applyFont="1" applyFill="1" applyBorder="1" applyAlignment="1">
      <alignment vertical="center"/>
    </xf>
    <xf numFmtId="0" fontId="44" fillId="2" borderId="2" xfId="1" applyFont="1" applyFill="1" applyBorder="1" applyAlignment="1">
      <alignment horizontal="center" vertical="center"/>
    </xf>
    <xf numFmtId="164" fontId="36" fillId="2" borderId="2" xfId="1" applyNumberFormat="1" applyFont="1" applyFill="1" applyBorder="1"/>
    <xf numFmtId="164" fontId="36" fillId="2" borderId="2" xfId="1" applyNumberFormat="1" applyFont="1" applyFill="1" applyBorder="1" applyAlignment="1">
      <alignment horizontal="right" vertical="center"/>
    </xf>
    <xf numFmtId="0" fontId="48" fillId="2" borderId="2" xfId="1" applyFont="1" applyFill="1" applyBorder="1" applyAlignment="1">
      <alignment horizontal="right"/>
    </xf>
    <xf numFmtId="43" fontId="44" fillId="2" borderId="2" xfId="15" applyFont="1" applyFill="1" applyBorder="1" applyAlignment="1">
      <alignment horizontal="right" vertical="center" wrapText="1"/>
    </xf>
    <xf numFmtId="0" fontId="48" fillId="2" borderId="0" xfId="1" applyFont="1" applyFill="1" applyAlignment="1">
      <alignment horizontal="right"/>
    </xf>
    <xf numFmtId="43" fontId="44" fillId="2" borderId="0" xfId="15" applyFont="1" applyFill="1" applyBorder="1" applyAlignment="1">
      <alignment horizontal="right" vertical="center" wrapText="1"/>
    </xf>
    <xf numFmtId="4" fontId="44" fillId="11" borderId="2" xfId="1" applyNumberFormat="1" applyFont="1" applyFill="1" applyBorder="1"/>
    <xf numFmtId="0" fontId="36" fillId="2" borderId="13" xfId="1" applyFont="1" applyFill="1" applyBorder="1" applyAlignment="1">
      <alignment horizontal="right"/>
    </xf>
    <xf numFmtId="0" fontId="36" fillId="2" borderId="14" xfId="1" applyFont="1" applyFill="1" applyBorder="1"/>
    <xf numFmtId="2" fontId="44" fillId="11" borderId="0" xfId="1" applyNumberFormat="1" applyFont="1" applyFill="1"/>
    <xf numFmtId="173" fontId="15" fillId="11" borderId="2" xfId="0" applyNumberFormat="1" applyFont="1" applyFill="1" applyBorder="1" applyAlignment="1">
      <alignment horizontal="center" vertical="center" wrapText="1"/>
    </xf>
    <xf numFmtId="0" fontId="36" fillId="8" borderId="2" xfId="0" applyFont="1" applyFill="1" applyBorder="1" applyAlignment="1">
      <alignment horizontal="center" vertical="center" textRotation="90" wrapText="1"/>
    </xf>
    <xf numFmtId="0" fontId="91" fillId="8" borderId="2" xfId="0" applyFont="1" applyFill="1" applyBorder="1" applyAlignment="1">
      <alignment horizontal="center" vertical="center" textRotation="255" wrapText="1"/>
    </xf>
    <xf numFmtId="0" fontId="91" fillId="8" borderId="2" xfId="0" applyFont="1" applyFill="1" applyBorder="1" applyAlignment="1">
      <alignment horizontal="center" vertical="center" wrapText="1"/>
    </xf>
    <xf numFmtId="0" fontId="28" fillId="8" borderId="2" xfId="22" applyFont="1" applyFill="1" applyBorder="1" applyAlignment="1">
      <alignment horizontal="center" vertical="center" wrapText="1"/>
    </xf>
    <xf numFmtId="0" fontId="28" fillId="8" borderId="13" xfId="22" applyFont="1" applyFill="1" applyBorder="1" applyAlignment="1">
      <alignment horizontal="center" vertical="center" wrapText="1"/>
    </xf>
    <xf numFmtId="0" fontId="28" fillId="8" borderId="58" xfId="22" applyFont="1" applyFill="1" applyBorder="1" applyAlignment="1">
      <alignment horizontal="center" vertical="center" wrapText="1"/>
    </xf>
    <xf numFmtId="0" fontId="28" fillId="8" borderId="2" xfId="22" applyFont="1" applyFill="1" applyBorder="1" applyAlignment="1">
      <alignment horizontal="right" vertical="center" wrapText="1"/>
    </xf>
    <xf numFmtId="3" fontId="28" fillId="8" borderId="2" xfId="22" applyNumberFormat="1" applyFont="1" applyFill="1" applyBorder="1" applyAlignment="1">
      <alignment horizontal="center" vertical="center" wrapText="1"/>
    </xf>
    <xf numFmtId="3" fontId="28" fillId="8" borderId="13" xfId="22" applyNumberFormat="1" applyFont="1" applyFill="1" applyBorder="1" applyAlignment="1">
      <alignment horizontal="center" vertical="center" wrapText="1"/>
    </xf>
    <xf numFmtId="3" fontId="28" fillId="11" borderId="58" xfId="22" applyNumberFormat="1" applyFont="1" applyFill="1" applyBorder="1" applyAlignment="1">
      <alignment horizontal="center" vertical="center" wrapText="1"/>
    </xf>
    <xf numFmtId="4" fontId="28" fillId="11" borderId="58" xfId="22" applyNumberFormat="1" applyFont="1" applyFill="1" applyBorder="1" applyAlignment="1">
      <alignment horizontal="center" vertical="center" wrapText="1"/>
    </xf>
    <xf numFmtId="0" fontId="92" fillId="8" borderId="35" xfId="0" applyFont="1" applyFill="1" applyBorder="1" applyAlignment="1">
      <alignment vertical="center" wrapText="1"/>
    </xf>
    <xf numFmtId="0" fontId="92" fillId="8" borderId="37" xfId="0" applyFont="1" applyFill="1" applyBorder="1" applyAlignment="1">
      <alignment vertical="center" wrapText="1"/>
    </xf>
    <xf numFmtId="0" fontId="92" fillId="8" borderId="38" xfId="0" applyFont="1" applyFill="1" applyBorder="1" applyAlignment="1">
      <alignment vertical="center" wrapText="1"/>
    </xf>
    <xf numFmtId="0" fontId="92" fillId="0" borderId="0" xfId="0" applyFont="1" applyAlignment="1">
      <alignment vertical="top" wrapText="1"/>
    </xf>
    <xf numFmtId="0" fontId="92" fillId="0" borderId="25" xfId="0" applyFont="1" applyBorder="1" applyAlignment="1">
      <alignment vertical="center" wrapText="1"/>
    </xf>
    <xf numFmtId="0" fontId="92" fillId="0" borderId="66" xfId="0" applyFont="1" applyBorder="1" applyAlignment="1">
      <alignment vertical="center" wrapText="1"/>
    </xf>
    <xf numFmtId="0" fontId="92" fillId="0" borderId="36" xfId="0" applyFont="1" applyBorder="1" applyAlignment="1">
      <alignment vertical="center" wrapText="1"/>
    </xf>
    <xf numFmtId="0" fontId="91" fillId="0" borderId="39" xfId="0" applyFont="1" applyBorder="1"/>
    <xf numFmtId="0" fontId="91" fillId="0" borderId="5" xfId="0" applyFont="1" applyBorder="1"/>
    <xf numFmtId="0" fontId="91" fillId="0" borderId="2" xfId="0" applyFont="1" applyBorder="1"/>
    <xf numFmtId="0" fontId="91" fillId="0" borderId="42" xfId="0" applyFont="1" applyBorder="1"/>
    <xf numFmtId="0" fontId="91" fillId="0" borderId="67" xfId="0" applyFont="1" applyBorder="1"/>
    <xf numFmtId="0" fontId="91" fillId="0" borderId="46" xfId="0" applyFont="1" applyBorder="1"/>
    <xf numFmtId="0" fontId="91" fillId="0" borderId="5" xfId="0" applyFont="1" applyBorder="1" applyAlignment="1">
      <alignment horizontal="center"/>
    </xf>
    <xf numFmtId="0" fontId="91" fillId="0" borderId="2" xfId="0" applyFont="1" applyBorder="1" applyAlignment="1">
      <alignment horizontal="center"/>
    </xf>
    <xf numFmtId="0" fontId="91" fillId="0" borderId="46" xfId="0" applyFont="1" applyBorder="1" applyAlignment="1">
      <alignment horizontal="center"/>
    </xf>
    <xf numFmtId="0" fontId="92" fillId="0" borderId="37" xfId="0" applyFont="1" applyBorder="1" applyAlignment="1">
      <alignment horizontal="center" vertical="center" wrapText="1"/>
    </xf>
    <xf numFmtId="0" fontId="91" fillId="0" borderId="41" xfId="0" applyFont="1" applyBorder="1" applyAlignment="1">
      <alignment horizontal="center"/>
    </xf>
    <xf numFmtId="0" fontId="91" fillId="0" borderId="43" xfId="0" applyFont="1" applyBorder="1" applyAlignment="1">
      <alignment horizontal="center"/>
    </xf>
    <xf numFmtId="0" fontId="91" fillId="0" borderId="47" xfId="0" applyFont="1" applyBorder="1" applyAlignment="1">
      <alignment horizontal="center"/>
    </xf>
    <xf numFmtId="0" fontId="92" fillId="11" borderId="38" xfId="0" applyFont="1" applyFill="1" applyBorder="1" applyAlignment="1">
      <alignment horizontal="center" vertical="center" wrapText="1"/>
    </xf>
    <xf numFmtId="0" fontId="89" fillId="0" borderId="95" xfId="3" applyFont="1" applyBorder="1" applyAlignment="1"/>
    <xf numFmtId="0" fontId="89" fillId="0" borderId="0" xfId="3" applyFont="1"/>
    <xf numFmtId="0" fontId="73" fillId="0" borderId="61" xfId="17" applyFont="1" applyBorder="1" applyAlignment="1">
      <alignment vertical="center" wrapText="1"/>
    </xf>
    <xf numFmtId="0" fontId="89" fillId="0" borderId="2" xfId="3" applyFont="1" applyBorder="1"/>
    <xf numFmtId="0" fontId="89" fillId="0" borderId="2" xfId="3" applyFont="1" applyBorder="1" applyAlignment="1">
      <alignment horizontal="center" vertical="center" wrapText="1"/>
    </xf>
    <xf numFmtId="0" fontId="89" fillId="0" borderId="0" xfId="3" applyFont="1" applyAlignment="1">
      <alignment horizontal="center" vertical="center" wrapText="1"/>
    </xf>
    <xf numFmtId="0" fontId="73" fillId="2" borderId="2" xfId="3" applyFont="1" applyFill="1" applyBorder="1" applyAlignment="1">
      <alignment horizontal="right"/>
    </xf>
    <xf numFmtId="0" fontId="73" fillId="2" borderId="2" xfId="3" applyFont="1" applyFill="1" applyBorder="1" applyAlignment="1">
      <alignment horizontal="center"/>
    </xf>
    <xf numFmtId="3" fontId="73" fillId="11" borderId="2" xfId="3" applyNumberFormat="1" applyFont="1" applyFill="1" applyBorder="1" applyAlignment="1">
      <alignment horizontal="center"/>
    </xf>
    <xf numFmtId="0" fontId="73" fillId="11" borderId="2" xfId="17" applyFont="1" applyFill="1" applyBorder="1" applyAlignment="1">
      <alignment horizontal="center" vertical="center" wrapText="1"/>
    </xf>
    <xf numFmtId="0" fontId="17" fillId="0" borderId="1" xfId="0" applyFont="1" applyBorder="1" applyAlignment="1">
      <alignment vertical="center"/>
    </xf>
    <xf numFmtId="0" fontId="59" fillId="2" borderId="0" xfId="0" applyFont="1" applyFill="1" applyAlignment="1">
      <alignment horizontal="center" vertical="center" wrapText="1"/>
    </xf>
    <xf numFmtId="14" fontId="36" fillId="0" borderId="2" xfId="0" applyNumberFormat="1" applyFont="1" applyBorder="1" applyAlignment="1">
      <alignment horizontal="left"/>
    </xf>
    <xf numFmtId="0" fontId="37" fillId="0" borderId="0" xfId="0" applyFont="1" applyAlignment="1">
      <alignment wrapText="1"/>
    </xf>
    <xf numFmtId="0" fontId="37" fillId="0" borderId="0" xfId="0" applyFont="1" applyAlignment="1">
      <alignment horizontal="center" wrapText="1"/>
    </xf>
    <xf numFmtId="0" fontId="37" fillId="0" borderId="0" xfId="0" applyFont="1"/>
    <xf numFmtId="0" fontId="60" fillId="0" borderId="1" xfId="0" applyFont="1" applyBorder="1" applyAlignment="1">
      <alignment horizontal="center" vertical="center"/>
    </xf>
    <xf numFmtId="0" fontId="60" fillId="0" borderId="1" xfId="0" applyFont="1" applyBorder="1" applyAlignment="1">
      <alignment vertical="center"/>
    </xf>
    <xf numFmtId="3" fontId="48" fillId="0" borderId="1" xfId="0" applyNumberFormat="1" applyFont="1" applyBorder="1" applyAlignment="1">
      <alignment horizontal="right" vertical="center"/>
    </xf>
    <xf numFmtId="10" fontId="60" fillId="0" borderId="1" xfId="0" applyNumberFormat="1" applyFont="1" applyBorder="1" applyAlignment="1">
      <alignment horizontal="right" vertical="center"/>
    </xf>
    <xf numFmtId="3" fontId="60" fillId="0" borderId="1" xfId="0" applyNumberFormat="1" applyFont="1" applyBorder="1" applyAlignment="1">
      <alignment horizontal="right" vertical="center"/>
    </xf>
    <xf numFmtId="9" fontId="60" fillId="0" borderId="1" xfId="0" applyNumberFormat="1" applyFont="1" applyBorder="1" applyAlignment="1">
      <alignment vertical="center"/>
    </xf>
    <xf numFmtId="0" fontId="60" fillId="2" borderId="0" xfId="0" applyFont="1" applyFill="1" applyAlignment="1">
      <alignment horizontal="center" vertical="center"/>
    </xf>
    <xf numFmtId="0" fontId="60" fillId="2" borderId="0" xfId="0" applyFont="1" applyFill="1" applyAlignment="1">
      <alignment vertical="center"/>
    </xf>
    <xf numFmtId="3" fontId="60" fillId="2" borderId="0" xfId="0" applyNumberFormat="1" applyFont="1" applyFill="1" applyAlignment="1">
      <alignment horizontal="right" vertical="center"/>
    </xf>
    <xf numFmtId="10" fontId="60" fillId="2" borderId="0" xfId="0" applyNumberFormat="1" applyFont="1" applyFill="1" applyAlignment="1">
      <alignment horizontal="right" vertical="center"/>
    </xf>
    <xf numFmtId="169" fontId="36" fillId="2" borderId="1" xfId="0" applyNumberFormat="1" applyFont="1" applyFill="1" applyBorder="1" applyAlignment="1">
      <alignment horizontal="center"/>
    </xf>
    <xf numFmtId="9" fontId="60" fillId="2" borderId="0" xfId="0" applyNumberFormat="1" applyFont="1" applyFill="1" applyAlignment="1">
      <alignment vertical="center"/>
    </xf>
    <xf numFmtId="0" fontId="44" fillId="0" borderId="15" xfId="0" applyFont="1" applyBorder="1" applyAlignment="1">
      <alignment horizontal="right"/>
    </xf>
    <xf numFmtId="0" fontId="36" fillId="8" borderId="2" xfId="0" applyFont="1" applyFill="1" applyBorder="1" applyAlignment="1">
      <alignment horizontal="center" vertical="center"/>
    </xf>
    <xf numFmtId="10" fontId="60" fillId="2" borderId="1" xfId="0" applyNumberFormat="1" applyFont="1" applyFill="1" applyBorder="1" applyAlignment="1">
      <alignment horizontal="right" vertical="center"/>
    </xf>
    <xf numFmtId="0" fontId="17" fillId="0" borderId="21" xfId="0" applyFont="1" applyBorder="1" applyAlignment="1">
      <alignment wrapText="1"/>
    </xf>
    <xf numFmtId="0" fontId="43" fillId="0" borderId="16" xfId="9" applyFont="1" applyBorder="1" applyAlignment="1">
      <alignment horizontal="center"/>
    </xf>
    <xf numFmtId="0" fontId="48" fillId="0" borderId="16" xfId="9" applyFont="1" applyBorder="1" applyAlignment="1">
      <alignment horizontal="center"/>
    </xf>
    <xf numFmtId="0" fontId="43" fillId="0" borderId="18" xfId="9" applyFont="1" applyBorder="1" applyAlignment="1">
      <alignment horizontal="center"/>
    </xf>
    <xf numFmtId="0" fontId="43" fillId="0" borderId="2" xfId="9" applyFont="1" applyBorder="1" applyAlignment="1">
      <alignment horizontal="center"/>
    </xf>
    <xf numFmtId="3" fontId="48" fillId="0" borderId="20" xfId="0" applyNumberFormat="1" applyFont="1" applyBorder="1" applyAlignment="1">
      <alignment horizontal="center" vertical="center" wrapText="1"/>
    </xf>
    <xf numFmtId="0" fontId="43" fillId="0" borderId="20" xfId="9" applyFont="1" applyBorder="1" applyAlignment="1">
      <alignment horizontal="center"/>
    </xf>
    <xf numFmtId="0" fontId="48" fillId="0" borderId="20" xfId="0" applyFont="1" applyBorder="1" applyAlignment="1">
      <alignment horizontal="center" vertical="center" wrapText="1"/>
    </xf>
    <xf numFmtId="1" fontId="44" fillId="0" borderId="2" xfId="0" applyNumberFormat="1" applyFont="1" applyBorder="1" applyAlignment="1">
      <alignment horizontal="center"/>
    </xf>
    <xf numFmtId="1" fontId="61" fillId="0" borderId="2" xfId="0" applyNumberFormat="1" applyFont="1" applyBorder="1" applyAlignment="1">
      <alignment horizontal="center"/>
    </xf>
    <xf numFmtId="1" fontId="44" fillId="12" borderId="2" xfId="0" applyNumberFormat="1" applyFont="1" applyFill="1" applyBorder="1" applyAlignment="1">
      <alignment horizontal="center"/>
    </xf>
    <xf numFmtId="3" fontId="44" fillId="12" borderId="2" xfId="0" applyNumberFormat="1" applyFont="1" applyFill="1" applyBorder="1" applyAlignment="1">
      <alignment horizontal="center"/>
    </xf>
    <xf numFmtId="169" fontId="48" fillId="0" borderId="2" xfId="0" applyNumberFormat="1" applyFont="1" applyBorder="1" applyAlignment="1">
      <alignment horizontal="center"/>
    </xf>
    <xf numFmtId="169" fontId="36" fillId="12" borderId="2" xfId="0" applyNumberFormat="1" applyFont="1" applyFill="1" applyBorder="1" applyAlignment="1">
      <alignment horizontal="center"/>
    </xf>
    <xf numFmtId="4" fontId="36" fillId="12" borderId="2" xfId="0" applyNumberFormat="1" applyFont="1" applyFill="1" applyBorder="1" applyAlignment="1">
      <alignment horizontal="center"/>
    </xf>
    <xf numFmtId="169" fontId="36" fillId="0" borderId="2" xfId="0" applyNumberFormat="1" applyFont="1" applyBorder="1" applyAlignment="1">
      <alignment horizontal="center"/>
    </xf>
    <xf numFmtId="169" fontId="61" fillId="8" borderId="2" xfId="0" applyNumberFormat="1" applyFont="1" applyFill="1" applyBorder="1" applyAlignment="1">
      <alignment horizontal="center"/>
    </xf>
    <xf numFmtId="4" fontId="61" fillId="8" borderId="2" xfId="0" applyNumberFormat="1" applyFont="1" applyFill="1" applyBorder="1" applyAlignment="1">
      <alignment horizontal="center"/>
    </xf>
    <xf numFmtId="3" fontId="48" fillId="0" borderId="10" xfId="0" applyNumberFormat="1" applyFont="1" applyBorder="1" applyAlignment="1">
      <alignment horizontal="right" vertical="center"/>
    </xf>
    <xf numFmtId="4" fontId="36" fillId="0" borderId="1" xfId="0" applyNumberFormat="1" applyFont="1" applyBorder="1" applyAlignment="1">
      <alignment vertical="center"/>
    </xf>
    <xf numFmtId="4" fontId="48" fillId="0" borderId="1" xfId="0" applyNumberFormat="1" applyFont="1" applyBorder="1" applyAlignment="1">
      <alignment horizontal="right"/>
    </xf>
    <xf numFmtId="0" fontId="48" fillId="11" borderId="2" xfId="0" applyFont="1" applyFill="1" applyBorder="1" applyAlignment="1">
      <alignment vertical="center" wrapText="1"/>
    </xf>
    <xf numFmtId="0" fontId="48" fillId="11" borderId="2" xfId="0" applyFont="1" applyFill="1" applyBorder="1" applyAlignment="1">
      <alignment horizontal="center" vertical="center" wrapText="1"/>
    </xf>
    <xf numFmtId="3" fontId="48" fillId="11" borderId="2" xfId="0" applyNumberFormat="1" applyFont="1" applyFill="1" applyBorder="1" applyAlignment="1">
      <alignment horizontal="center" vertical="center" wrapText="1"/>
    </xf>
    <xf numFmtId="4" fontId="44" fillId="8" borderId="2" xfId="0" applyNumberFormat="1" applyFont="1" applyFill="1" applyBorder="1" applyAlignment="1">
      <alignment horizontal="center"/>
    </xf>
    <xf numFmtId="3" fontId="63" fillId="11" borderId="0" xfId="0" applyNumberFormat="1" applyFont="1" applyFill="1"/>
    <xf numFmtId="0" fontId="49" fillId="0" borderId="1" xfId="0" applyFont="1" applyBorder="1" applyAlignment="1">
      <alignment vertical="center"/>
    </xf>
    <xf numFmtId="0" fontId="67" fillId="0" borderId="2" xfId="0" applyFont="1" applyBorder="1" applyAlignment="1">
      <alignment horizontal="center" vertical="center"/>
    </xf>
    <xf numFmtId="0" fontId="37" fillId="2" borderId="0" xfId="0" applyFont="1" applyFill="1" applyAlignment="1">
      <alignment wrapText="1"/>
    </xf>
    <xf numFmtId="2" fontId="36" fillId="8" borderId="0" xfId="0" applyNumberFormat="1" applyFont="1" applyFill="1" applyAlignment="1">
      <alignment horizontal="center"/>
    </xf>
    <xf numFmtId="0" fontId="48" fillId="0" borderId="1" xfId="0" applyFont="1" applyBorder="1"/>
    <xf numFmtId="3" fontId="48" fillId="0" borderId="1" xfId="0" applyNumberFormat="1" applyFont="1" applyBorder="1" applyAlignment="1">
      <alignment horizontal="center"/>
    </xf>
    <xf numFmtId="0" fontId="48" fillId="0" borderId="1" xfId="0" applyFont="1" applyBorder="1" applyAlignment="1">
      <alignment horizontal="center"/>
    </xf>
    <xf numFmtId="4" fontId="48" fillId="0" borderId="1" xfId="0" applyNumberFormat="1" applyFont="1" applyBorder="1" applyAlignment="1">
      <alignment horizontal="center" vertical="center"/>
    </xf>
    <xf numFmtId="4" fontId="48" fillId="0" borderId="1" xfId="0" applyNumberFormat="1" applyFont="1" applyBorder="1" applyAlignment="1">
      <alignment vertical="center"/>
    </xf>
    <xf numFmtId="0" fontId="48" fillId="0" borderId="1" xfId="0" applyFont="1" applyBorder="1" applyAlignment="1">
      <alignment horizontal="left"/>
    </xf>
    <xf numFmtId="4" fontId="48" fillId="0" borderId="1" xfId="0" applyNumberFormat="1" applyFont="1" applyBorder="1" applyAlignment="1">
      <alignment horizontal="center"/>
    </xf>
    <xf numFmtId="4" fontId="48" fillId="0" borderId="1" xfId="0" applyNumberFormat="1" applyFont="1" applyBorder="1"/>
    <xf numFmtId="0" fontId="61" fillId="2" borderId="1" xfId="0" applyFont="1" applyFill="1" applyBorder="1"/>
    <xf numFmtId="4" fontId="48" fillId="2" borderId="1" xfId="0" applyNumberFormat="1" applyFont="1" applyFill="1" applyBorder="1"/>
    <xf numFmtId="169" fontId="61" fillId="2" borderId="1" xfId="0" applyNumberFormat="1" applyFont="1" applyFill="1" applyBorder="1" applyAlignment="1">
      <alignment horizontal="right"/>
    </xf>
    <xf numFmtId="0" fontId="44" fillId="2" borderId="0" xfId="0" applyFont="1" applyFill="1" applyAlignment="1">
      <alignment horizontal="right"/>
    </xf>
    <xf numFmtId="0" fontId="37" fillId="2" borderId="0" xfId="0" applyFont="1" applyFill="1" applyAlignment="1">
      <alignment horizontal="center" wrapText="1"/>
    </xf>
    <xf numFmtId="4" fontId="37" fillId="2" borderId="0" xfId="0" applyNumberFormat="1" applyFont="1" applyFill="1"/>
    <xf numFmtId="10" fontId="36" fillId="0" borderId="0" xfId="0" applyNumberFormat="1" applyFont="1"/>
    <xf numFmtId="9" fontId="36" fillId="0" borderId="0" xfId="23" applyFont="1"/>
    <xf numFmtId="46" fontId="48" fillId="0" borderId="0" xfId="0" applyNumberFormat="1" applyFont="1"/>
    <xf numFmtId="0" fontId="48" fillId="0" borderId="0" xfId="9" applyFont="1" applyAlignment="1">
      <alignment horizontal="center"/>
    </xf>
    <xf numFmtId="0" fontId="61" fillId="0" borderId="1" xfId="0" applyFont="1" applyBorder="1" applyAlignment="1">
      <alignment horizontal="center" vertical="center"/>
    </xf>
    <xf numFmtId="0" fontId="48" fillId="0" borderId="1" xfId="0" applyFont="1" applyBorder="1" applyAlignment="1">
      <alignment vertical="center"/>
    </xf>
    <xf numFmtId="10" fontId="48" fillId="0" borderId="1" xfId="0" applyNumberFormat="1" applyFont="1" applyBorder="1" applyAlignment="1">
      <alignment horizontal="right" vertical="center"/>
    </xf>
    <xf numFmtId="0" fontId="48" fillId="2" borderId="1" xfId="0" applyFont="1" applyFill="1" applyBorder="1" applyAlignment="1">
      <alignment vertical="center"/>
    </xf>
    <xf numFmtId="3" fontId="48" fillId="2" borderId="1" xfId="0" applyNumberFormat="1" applyFont="1" applyFill="1" applyBorder="1" applyAlignment="1">
      <alignment horizontal="right" vertical="center"/>
    </xf>
    <xf numFmtId="10" fontId="48" fillId="8" borderId="1" xfId="0" applyNumberFormat="1" applyFont="1" applyFill="1" applyBorder="1" applyAlignment="1">
      <alignment horizontal="right" vertical="center"/>
    </xf>
    <xf numFmtId="0" fontId="48" fillId="0" borderId="0" xfId="0" applyFont="1" applyAlignment="1">
      <alignment vertical="center"/>
    </xf>
    <xf numFmtId="9" fontId="48" fillId="0" borderId="1" xfId="0" applyNumberFormat="1" applyFont="1" applyBorder="1"/>
    <xf numFmtId="0" fontId="48" fillId="0" borderId="1" xfId="0" applyFont="1" applyBorder="1" applyAlignment="1">
      <alignment horizontal="right"/>
    </xf>
    <xf numFmtId="4" fontId="61" fillId="0" borderId="0" xfId="0" applyNumberFormat="1" applyFont="1"/>
    <xf numFmtId="0" fontId="48" fillId="0" borderId="2" xfId="0" applyFont="1" applyBorder="1" applyAlignment="1">
      <alignment horizontal="right"/>
    </xf>
    <xf numFmtId="4" fontId="61" fillId="0" borderId="2" xfId="0" applyNumberFormat="1" applyFont="1" applyBorder="1" applyAlignment="1">
      <alignment vertical="center"/>
    </xf>
    <xf numFmtId="167" fontId="68" fillId="2" borderId="0" xfId="0" applyNumberFormat="1" applyFont="1" applyFill="1" applyBorder="1" applyAlignment="1">
      <alignment horizontal="center"/>
    </xf>
    <xf numFmtId="0" fontId="48" fillId="2" borderId="0" xfId="0" applyFont="1" applyFill="1" applyBorder="1" applyAlignment="1">
      <alignment horizontal="center"/>
    </xf>
    <xf numFmtId="0" fontId="48" fillId="0" borderId="2" xfId="0" applyFont="1" applyBorder="1" applyAlignment="1">
      <alignment horizontal="left" vertical="center"/>
    </xf>
    <xf numFmtId="10" fontId="48" fillId="0" borderId="0" xfId="0" applyNumberFormat="1" applyFont="1" applyAlignment="1">
      <alignment horizontal="center"/>
    </xf>
    <xf numFmtId="0" fontId="61" fillId="2" borderId="0" xfId="0" applyFont="1" applyFill="1" applyBorder="1" applyAlignment="1">
      <alignment horizontal="center" vertical="center"/>
    </xf>
    <xf numFmtId="3" fontId="38" fillId="10" borderId="0" xfId="0" applyNumberFormat="1" applyFont="1" applyFill="1" applyAlignment="1">
      <alignment horizontal="center"/>
    </xf>
    <xf numFmtId="0" fontId="67" fillId="2" borderId="0" xfId="0" applyFont="1" applyFill="1" applyBorder="1"/>
    <xf numFmtId="4" fontId="48" fillId="0" borderId="1" xfId="0" applyNumberFormat="1" applyFont="1" applyFill="1" applyBorder="1" applyAlignment="1">
      <alignment horizontal="center" vertical="center"/>
    </xf>
    <xf numFmtId="168" fontId="48" fillId="0" borderId="1" xfId="0" applyNumberFormat="1" applyFont="1" applyBorder="1" applyAlignment="1">
      <alignment horizontal="center"/>
    </xf>
    <xf numFmtId="3" fontId="48" fillId="2" borderId="1" xfId="0" applyNumberFormat="1" applyFont="1" applyFill="1" applyBorder="1"/>
    <xf numFmtId="169" fontId="61" fillId="2" borderId="1" xfId="0" applyNumberFormat="1" applyFont="1" applyFill="1" applyBorder="1" applyAlignment="1">
      <alignment horizontal="center"/>
    </xf>
    <xf numFmtId="0" fontId="48" fillId="2" borderId="0" xfId="0" applyFont="1" applyFill="1" applyAlignment="1">
      <alignment horizontal="center" vertical="center" wrapText="1"/>
    </xf>
    <xf numFmtId="0" fontId="68" fillId="2" borderId="0" xfId="0" applyFont="1" applyFill="1" applyAlignment="1">
      <alignment wrapText="1"/>
    </xf>
    <xf numFmtId="0" fontId="68" fillId="2" borderId="0" xfId="0" applyFont="1" applyFill="1" applyAlignment="1">
      <alignment horizontal="center" wrapText="1"/>
    </xf>
    <xf numFmtId="166" fontId="68" fillId="2" borderId="0" xfId="0" applyNumberFormat="1" applyFont="1" applyFill="1" applyAlignment="1">
      <alignment horizontal="center"/>
    </xf>
    <xf numFmtId="167" fontId="68" fillId="2" borderId="0" xfId="0" applyNumberFormat="1" applyFont="1" applyFill="1" applyAlignment="1">
      <alignment horizontal="center"/>
    </xf>
    <xf numFmtId="0" fontId="61" fillId="2" borderId="0" xfId="0" applyFont="1" applyFill="1" applyAlignment="1">
      <alignment horizontal="center" vertical="center"/>
    </xf>
    <xf numFmtId="0" fontId="48" fillId="2" borderId="0" xfId="0" applyFont="1" applyFill="1" applyAlignment="1">
      <alignment vertical="center"/>
    </xf>
    <xf numFmtId="3" fontId="48" fillId="2" borderId="0" xfId="0" applyNumberFormat="1" applyFont="1" applyFill="1" applyAlignment="1">
      <alignment horizontal="right" vertical="center"/>
    </xf>
    <xf numFmtId="10" fontId="48" fillId="2" borderId="0" xfId="0" applyNumberFormat="1" applyFont="1" applyFill="1" applyAlignment="1">
      <alignment horizontal="right" vertical="center"/>
    </xf>
    <xf numFmtId="9" fontId="48" fillId="2" borderId="0" xfId="0" applyNumberFormat="1" applyFont="1" applyFill="1" applyAlignment="1">
      <alignment vertical="center"/>
    </xf>
    <xf numFmtId="0" fontId="48" fillId="2" borderId="0" xfId="0" applyFont="1" applyFill="1" applyAlignment="1">
      <alignment horizontal="center" vertical="center"/>
    </xf>
    <xf numFmtId="4" fontId="38" fillId="9" borderId="0" xfId="0" applyNumberFormat="1" applyFont="1" applyFill="1" applyAlignment="1">
      <alignment horizontal="center" vertical="center"/>
    </xf>
    <xf numFmtId="0" fontId="61" fillId="2" borderId="7" xfId="0" applyFont="1" applyFill="1" applyBorder="1" applyAlignment="1">
      <alignment horizontal="center" vertical="center"/>
    </xf>
    <xf numFmtId="0" fontId="61" fillId="2" borderId="8" xfId="0" applyFont="1" applyFill="1" applyBorder="1" applyAlignment="1">
      <alignment horizontal="center" vertical="center"/>
    </xf>
    <xf numFmtId="0" fontId="48" fillId="2" borderId="9" xfId="0" applyFont="1" applyFill="1" applyBorder="1" applyAlignment="1">
      <alignment vertical="center"/>
    </xf>
    <xf numFmtId="3" fontId="48" fillId="2" borderId="10" xfId="0" applyNumberFormat="1" applyFont="1" applyFill="1" applyBorder="1" applyAlignment="1">
      <alignment horizontal="right" vertical="center"/>
    </xf>
    <xf numFmtId="10" fontId="48" fillId="2" borderId="10" xfId="0" applyNumberFormat="1" applyFont="1" applyFill="1" applyBorder="1" applyAlignment="1">
      <alignment horizontal="right" vertical="center"/>
    </xf>
    <xf numFmtId="9" fontId="48" fillId="2" borderId="10" xfId="0" applyNumberFormat="1" applyFont="1" applyFill="1" applyBorder="1" applyAlignment="1">
      <alignment vertical="center"/>
    </xf>
    <xf numFmtId="3" fontId="38" fillId="11" borderId="0" xfId="0" applyNumberFormat="1" applyFont="1" applyFill="1"/>
    <xf numFmtId="3" fontId="44" fillId="2" borderId="2" xfId="0" applyNumberFormat="1" applyFont="1" applyFill="1" applyBorder="1" applyAlignment="1">
      <alignment horizontal="center"/>
    </xf>
    <xf numFmtId="0" fontId="36" fillId="0" borderId="0" xfId="0" applyFont="1" applyAlignment="1">
      <alignment vertical="top" wrapText="1"/>
    </xf>
    <xf numFmtId="4" fontId="63" fillId="10" borderId="0" xfId="0" applyNumberFormat="1" applyFont="1" applyFill="1"/>
    <xf numFmtId="4" fontId="48" fillId="2" borderId="2" xfId="0" applyNumberFormat="1" applyFont="1" applyFill="1" applyBorder="1" applyAlignment="1">
      <alignment horizontal="right"/>
    </xf>
    <xf numFmtId="2" fontId="48" fillId="2" borderId="0" xfId="0" applyNumberFormat="1" applyFont="1" applyFill="1" applyAlignment="1">
      <alignment horizontal="right" vertical="center"/>
    </xf>
    <xf numFmtId="0" fontId="48" fillId="2" borderId="2" xfId="0" applyFont="1" applyFill="1" applyBorder="1"/>
    <xf numFmtId="4" fontId="61" fillId="8" borderId="2" xfId="0" applyNumberFormat="1" applyFont="1" applyFill="1" applyBorder="1"/>
    <xf numFmtId="0" fontId="61" fillId="8" borderId="0" xfId="0" applyFont="1" applyFill="1" applyAlignment="1">
      <alignment horizontal="right"/>
    </xf>
    <xf numFmtId="2" fontId="48" fillId="8" borderId="0" xfId="0" applyNumberFormat="1" applyFont="1" applyFill="1"/>
    <xf numFmtId="0" fontId="61" fillId="8" borderId="2" xfId="0" applyFont="1" applyFill="1" applyBorder="1" applyAlignment="1">
      <alignment horizontal="right" vertical="center"/>
    </xf>
    <xf numFmtId="169" fontId="61" fillId="17" borderId="2" xfId="0" applyNumberFormat="1" applyFont="1" applyFill="1" applyBorder="1" applyAlignment="1">
      <alignment horizontal="center"/>
    </xf>
    <xf numFmtId="4" fontId="61" fillId="17" borderId="2" xfId="0" applyNumberFormat="1" applyFont="1" applyFill="1" applyBorder="1" applyAlignment="1">
      <alignment horizontal="center"/>
    </xf>
    <xf numFmtId="0" fontId="61" fillId="2" borderId="2" xfId="0" applyFont="1" applyFill="1" applyBorder="1" applyAlignment="1">
      <alignment horizontal="right"/>
    </xf>
    <xf numFmtId="0" fontId="61" fillId="0" borderId="7" xfId="0" applyFont="1" applyBorder="1" applyAlignment="1">
      <alignment horizontal="center" vertical="center"/>
    </xf>
    <xf numFmtId="0" fontId="61" fillId="0" borderId="8" xfId="0" applyFont="1" applyBorder="1" applyAlignment="1">
      <alignment horizontal="center" vertical="center"/>
    </xf>
    <xf numFmtId="0" fontId="48" fillId="0" borderId="9" xfId="0" applyFont="1" applyBorder="1" applyAlignment="1">
      <alignment vertical="center"/>
    </xf>
    <xf numFmtId="10" fontId="48" fillId="0" borderId="10" xfId="0" applyNumberFormat="1" applyFont="1" applyBorder="1" applyAlignment="1">
      <alignment horizontal="right" vertical="center"/>
    </xf>
    <xf numFmtId="10" fontId="48" fillId="8" borderId="10" xfId="0" applyNumberFormat="1" applyFont="1" applyFill="1" applyBorder="1" applyAlignment="1">
      <alignment horizontal="right" vertical="center"/>
    </xf>
    <xf numFmtId="3" fontId="61" fillId="2" borderId="2" xfId="0" applyNumberFormat="1" applyFont="1" applyFill="1" applyBorder="1" applyAlignment="1">
      <alignment horizontal="center"/>
    </xf>
    <xf numFmtId="9" fontId="48" fillId="0" borderId="10" xfId="0" applyNumberFormat="1" applyFont="1" applyBorder="1" applyAlignment="1">
      <alignment vertical="center"/>
    </xf>
    <xf numFmtId="3" fontId="61" fillId="8" borderId="2" xfId="0" applyNumberFormat="1" applyFont="1" applyFill="1" applyBorder="1" applyAlignment="1">
      <alignment horizontal="center"/>
    </xf>
    <xf numFmtId="9" fontId="48" fillId="0" borderId="0" xfId="0" applyNumberFormat="1" applyFont="1"/>
    <xf numFmtId="3" fontId="61" fillId="10" borderId="0" xfId="0" applyNumberFormat="1" applyFont="1" applyFill="1"/>
    <xf numFmtId="0" fontId="48" fillId="0" borderId="2" xfId="0" applyFont="1" applyBorder="1" applyAlignment="1">
      <alignment horizontal="center" vertical="top" wrapText="1"/>
    </xf>
    <xf numFmtId="3" fontId="48" fillId="0" borderId="2" xfId="0" applyNumberFormat="1" applyFont="1" applyBorder="1" applyAlignment="1">
      <alignment horizontal="center" vertical="top" wrapText="1"/>
    </xf>
    <xf numFmtId="168" fontId="48" fillId="0" borderId="2" xfId="0" applyNumberFormat="1" applyFont="1" applyBorder="1" applyAlignment="1">
      <alignment horizontal="center"/>
    </xf>
    <xf numFmtId="4" fontId="61" fillId="0" borderId="2" xfId="0" applyNumberFormat="1" applyFont="1" applyBorder="1" applyAlignment="1">
      <alignment horizontal="center"/>
    </xf>
    <xf numFmtId="0" fontId="96" fillId="2" borderId="0" xfId="0" applyFont="1" applyFill="1"/>
    <xf numFmtId="0" fontId="91" fillId="2" borderId="0" xfId="0" applyFont="1" applyFill="1"/>
    <xf numFmtId="0" fontId="91" fillId="2" borderId="4" xfId="0" applyFont="1" applyFill="1" applyBorder="1"/>
    <xf numFmtId="0" fontId="91" fillId="2" borderId="5" xfId="0" applyFont="1" applyFill="1" applyBorder="1"/>
    <xf numFmtId="4" fontId="91" fillId="2" borderId="5" xfId="0" applyNumberFormat="1" applyFont="1" applyFill="1" applyBorder="1"/>
    <xf numFmtId="0" fontId="91" fillId="2" borderId="2" xfId="0" applyFont="1" applyFill="1" applyBorder="1"/>
    <xf numFmtId="0" fontId="91" fillId="2" borderId="2" xfId="0" applyFont="1" applyFill="1" applyBorder="1" applyAlignment="1">
      <alignment horizontal="right"/>
    </xf>
    <xf numFmtId="4" fontId="92" fillId="11" borderId="2" xfId="0" applyNumberFormat="1" applyFont="1" applyFill="1" applyBorder="1"/>
    <xf numFmtId="4" fontId="45" fillId="2" borderId="0" xfId="6" applyNumberFormat="1" applyFont="1" applyFill="1"/>
    <xf numFmtId="3" fontId="45" fillId="2" borderId="0" xfId="6" applyNumberFormat="1" applyFont="1" applyFill="1"/>
    <xf numFmtId="0" fontId="36" fillId="0" borderId="0" xfId="0" applyFont="1" applyAlignment="1">
      <alignment vertical="center"/>
    </xf>
    <xf numFmtId="0" fontId="36" fillId="2" borderId="0" xfId="0" applyFont="1" applyFill="1" applyAlignment="1">
      <alignment vertical="center"/>
    </xf>
    <xf numFmtId="4" fontId="36" fillId="2" borderId="96" xfId="0" applyNumberFormat="1" applyFont="1" applyFill="1" applyBorder="1" applyAlignment="1">
      <alignment vertical="center"/>
    </xf>
    <xf numFmtId="0" fontId="36" fillId="2" borderId="96" xfId="0" applyFont="1" applyFill="1" applyBorder="1" applyAlignment="1">
      <alignment vertical="center"/>
    </xf>
    <xf numFmtId="3" fontId="40" fillId="2" borderId="0" xfId="6" applyNumberFormat="1" applyFont="1" applyFill="1"/>
    <xf numFmtId="0" fontId="97" fillId="11" borderId="96" xfId="6" applyFont="1" applyFill="1" applyBorder="1" applyAlignment="1">
      <alignment horizontal="center" vertical="top" wrapText="1"/>
    </xf>
    <xf numFmtId="0" fontId="97" fillId="11" borderId="96" xfId="6" applyFont="1" applyFill="1" applyBorder="1" applyAlignment="1">
      <alignment horizontal="center" vertical="center" wrapText="1"/>
    </xf>
    <xf numFmtId="0" fontId="45" fillId="11" borderId="96" xfId="6" applyFont="1" applyFill="1" applyBorder="1" applyAlignment="1">
      <alignment horizontal="center" vertical="center"/>
    </xf>
    <xf numFmtId="4" fontId="45" fillId="11" borderId="96" xfId="6" applyNumberFormat="1" applyFont="1" applyFill="1" applyBorder="1" applyAlignment="1">
      <alignment horizontal="center" vertical="center"/>
    </xf>
    <xf numFmtId="0" fontId="97" fillId="2" borderId="96" xfId="6" applyFont="1" applyFill="1" applyBorder="1" applyAlignment="1">
      <alignment horizontal="left" vertical="top" wrapText="1"/>
    </xf>
    <xf numFmtId="0" fontId="45" fillId="2" borderId="96" xfId="6" applyFont="1" applyFill="1" applyBorder="1"/>
    <xf numFmtId="4" fontId="45" fillId="2" borderId="96" xfId="6" applyNumberFormat="1" applyFont="1" applyFill="1" applyBorder="1"/>
    <xf numFmtId="0" fontId="97" fillId="2" borderId="96" xfId="6" applyFont="1" applyFill="1" applyBorder="1" applyAlignment="1">
      <alignment horizontal="left" vertical="top"/>
    </xf>
    <xf numFmtId="4" fontId="45" fillId="0" borderId="96" xfId="6" applyNumberFormat="1" applyFont="1" applyBorder="1"/>
    <xf numFmtId="4" fontId="45" fillId="21" borderId="96" xfId="6" applyNumberFormat="1" applyFont="1" applyFill="1" applyBorder="1"/>
    <xf numFmtId="0" fontId="40" fillId="2" borderId="96" xfId="6" applyFont="1" applyFill="1" applyBorder="1" applyAlignment="1">
      <alignment horizontal="center"/>
    </xf>
    <xf numFmtId="0" fontId="45" fillId="0" borderId="96" xfId="0" applyFont="1" applyBorder="1"/>
    <xf numFmtId="4" fontId="45" fillId="21" borderId="96" xfId="6" applyNumberFormat="1" applyFont="1" applyFill="1" applyBorder="1" applyAlignment="1">
      <alignment horizontal="right"/>
    </xf>
    <xf numFmtId="4" fontId="40" fillId="21" borderId="96" xfId="6" applyNumberFormat="1" applyFont="1" applyFill="1" applyBorder="1"/>
    <xf numFmtId="0" fontId="97" fillId="7" borderId="96" xfId="6" applyFont="1" applyFill="1" applyBorder="1" applyAlignment="1">
      <alignment horizontal="center" vertical="top" wrapText="1"/>
    </xf>
    <xf numFmtId="0" fontId="97" fillId="7" borderId="96" xfId="6" applyFont="1" applyFill="1" applyBorder="1" applyAlignment="1">
      <alignment horizontal="center" vertical="center" wrapText="1"/>
    </xf>
    <xf numFmtId="0" fontId="45" fillId="7" borderId="96" xfId="6" applyFont="1" applyFill="1" applyBorder="1" applyAlignment="1">
      <alignment horizontal="center" vertical="center"/>
    </xf>
    <xf numFmtId="4" fontId="45" fillId="7" borderId="96" xfId="6" applyNumberFormat="1" applyFont="1" applyFill="1" applyBorder="1" applyAlignment="1">
      <alignment horizontal="center" vertical="center"/>
    </xf>
    <xf numFmtId="165" fontId="97" fillId="2" borderId="96" xfId="6" applyNumberFormat="1" applyFont="1" applyFill="1" applyBorder="1" applyAlignment="1">
      <alignment horizontal="right" vertical="top"/>
    </xf>
    <xf numFmtId="0" fontId="45" fillId="2" borderId="96" xfId="6" applyFont="1" applyFill="1" applyBorder="1" applyAlignment="1">
      <alignment wrapText="1"/>
    </xf>
    <xf numFmtId="0" fontId="45" fillId="2" borderId="96" xfId="6" applyFont="1" applyFill="1" applyBorder="1" applyAlignment="1">
      <alignment horizontal="center" wrapText="1"/>
    </xf>
    <xf numFmtId="4" fontId="45" fillId="11" borderId="96" xfId="6" applyNumberFormat="1" applyFont="1" applyFill="1" applyBorder="1"/>
    <xf numFmtId="2" fontId="45" fillId="11" borderId="96" xfId="6" applyNumberFormat="1" applyFont="1" applyFill="1" applyBorder="1"/>
    <xf numFmtId="0" fontId="40" fillId="2" borderId="0" xfId="6" applyFont="1" applyFill="1" applyAlignment="1">
      <alignment horizontal="center" vertical="center" wrapText="1"/>
    </xf>
    <xf numFmtId="0" fontId="45" fillId="2" borderId="0" xfId="6" applyFont="1" applyFill="1" applyAlignment="1">
      <alignment horizontal="center" vertical="center" wrapText="1"/>
    </xf>
    <xf numFmtId="0" fontId="44" fillId="0" borderId="0" xfId="0" applyFont="1" applyAlignment="1">
      <alignment horizontal="right" vertical="center"/>
    </xf>
    <xf numFmtId="0" fontId="36" fillId="0" borderId="0" xfId="0" applyFont="1" applyAlignment="1">
      <alignment horizontal="right" vertical="center"/>
    </xf>
    <xf numFmtId="0" fontId="72" fillId="0" borderId="0" xfId="0" applyFont="1" applyAlignment="1">
      <alignment vertical="center"/>
    </xf>
    <xf numFmtId="17" fontId="44" fillId="0" borderId="96" xfId="0" applyNumberFormat="1" applyFont="1" applyBorder="1" applyAlignment="1">
      <alignment horizontal="right" vertical="center"/>
    </xf>
    <xf numFmtId="0" fontId="36" fillId="0" borderId="96" xfId="0" applyFont="1" applyBorder="1" applyAlignment="1">
      <alignment horizontal="center" vertical="center" wrapText="1"/>
    </xf>
    <xf numFmtId="0" fontId="46" fillId="0" borderId="96" xfId="0" applyFont="1" applyBorder="1"/>
    <xf numFmtId="0" fontId="44" fillId="4" borderId="96" xfId="0" applyFont="1" applyFill="1" applyBorder="1" applyAlignment="1">
      <alignment horizontal="right" vertical="center"/>
    </xf>
    <xf numFmtId="4" fontId="44" fillId="4" borderId="96" xfId="0" applyNumberFormat="1" applyFont="1" applyFill="1" applyBorder="1" applyAlignment="1">
      <alignment horizontal="right" vertical="center"/>
    </xf>
    <xf numFmtId="4" fontId="98" fillId="4" borderId="96" xfId="0" applyNumberFormat="1" applyFont="1" applyFill="1" applyBorder="1" applyAlignment="1">
      <alignment horizontal="right" vertical="center"/>
    </xf>
    <xf numFmtId="0" fontId="44" fillId="3" borderId="96" xfId="0" applyFont="1" applyFill="1" applyBorder="1" applyAlignment="1">
      <alignment vertical="center"/>
    </xf>
    <xf numFmtId="4" fontId="44" fillId="3" borderId="96" xfId="0" applyNumberFormat="1" applyFont="1" applyFill="1" applyBorder="1" applyAlignment="1">
      <alignment horizontal="right" vertical="center"/>
    </xf>
    <xf numFmtId="4" fontId="98" fillId="3" borderId="96" xfId="0" applyNumberFormat="1" applyFont="1" applyFill="1" applyBorder="1" applyAlignment="1">
      <alignment horizontal="right" vertical="center"/>
    </xf>
    <xf numFmtId="0" fontId="36" fillId="2" borderId="96" xfId="0" applyFont="1" applyFill="1" applyBorder="1" applyAlignment="1">
      <alignment vertical="center" wrapText="1"/>
    </xf>
    <xf numFmtId="4" fontId="44" fillId="2" borderId="96" xfId="0" applyNumberFormat="1" applyFont="1" applyFill="1" applyBorder="1" applyAlignment="1">
      <alignment horizontal="right" vertical="center"/>
    </xf>
    <xf numFmtId="4" fontId="36" fillId="2" borderId="96" xfId="0" applyNumberFormat="1" applyFont="1" applyFill="1" applyBorder="1" applyAlignment="1">
      <alignment horizontal="right" vertical="center"/>
    </xf>
    <xf numFmtId="4" fontId="72" fillId="2" borderId="96" xfId="0" applyNumberFormat="1" applyFont="1" applyFill="1" applyBorder="1" applyAlignment="1">
      <alignment horizontal="right" vertical="center"/>
    </xf>
    <xf numFmtId="4" fontId="72" fillId="2" borderId="96" xfId="0" applyNumberFormat="1" applyFont="1" applyFill="1" applyBorder="1" applyAlignment="1">
      <alignment vertical="center"/>
    </xf>
    <xf numFmtId="0" fontId="72" fillId="2" borderId="96" xfId="0" applyFont="1" applyFill="1" applyBorder="1" applyAlignment="1">
      <alignment vertical="center"/>
    </xf>
    <xf numFmtId="0" fontId="36" fillId="2" borderId="96" xfId="17" applyFont="1" applyFill="1" applyBorder="1" applyAlignment="1">
      <alignment vertical="center"/>
    </xf>
    <xf numFmtId="0" fontId="36" fillId="2" borderId="96" xfId="17" applyFont="1" applyFill="1" applyBorder="1" applyAlignment="1">
      <alignment vertical="center" wrapText="1"/>
    </xf>
    <xf numFmtId="0" fontId="36" fillId="2" borderId="96" xfId="17" applyFont="1" applyFill="1" applyBorder="1" applyAlignment="1">
      <alignment horizontal="left" vertical="center" wrapText="1"/>
    </xf>
    <xf numFmtId="4" fontId="91" fillId="2" borderId="96" xfId="0" applyNumberFormat="1" applyFont="1" applyFill="1" applyBorder="1" applyAlignment="1">
      <alignment vertical="center"/>
    </xf>
    <xf numFmtId="0" fontId="44" fillId="5" borderId="96" xfId="0" applyFont="1" applyFill="1" applyBorder="1" applyAlignment="1">
      <alignment vertical="center"/>
    </xf>
    <xf numFmtId="4" fontId="44" fillId="5" borderId="96" xfId="0" applyNumberFormat="1" applyFont="1" applyFill="1" applyBorder="1" applyAlignment="1">
      <alignment horizontal="right" vertical="center"/>
    </xf>
    <xf numFmtId="4" fontId="72" fillId="5" borderId="96" xfId="0" applyNumberFormat="1" applyFont="1" applyFill="1" applyBorder="1" applyAlignment="1">
      <alignment horizontal="right" vertical="center"/>
    </xf>
    <xf numFmtId="4" fontId="98" fillId="5" borderId="96" xfId="0" applyNumberFormat="1" applyFont="1" applyFill="1" applyBorder="1" applyAlignment="1">
      <alignment horizontal="right" vertical="center"/>
    </xf>
    <xf numFmtId="4" fontId="44" fillId="2" borderId="96" xfId="0" applyNumberFormat="1" applyFont="1" applyFill="1" applyBorder="1" applyAlignment="1">
      <alignment vertical="center"/>
    </xf>
    <xf numFmtId="4" fontId="72" fillId="2" borderId="96" xfId="0" applyNumberFormat="1" applyFont="1" applyFill="1" applyBorder="1" applyAlignment="1">
      <alignment vertical="center" wrapText="1"/>
    </xf>
    <xf numFmtId="2" fontId="44" fillId="2" borderId="96" xfId="0" applyNumberFormat="1" applyFont="1" applyFill="1" applyBorder="1" applyAlignment="1">
      <alignment horizontal="right" vertical="center"/>
    </xf>
    <xf numFmtId="2" fontId="36" fillId="2" borderId="96" xfId="0" applyNumberFormat="1" applyFont="1" applyFill="1" applyBorder="1" applyAlignment="1">
      <alignment horizontal="right" vertical="center"/>
    </xf>
    <xf numFmtId="2" fontId="25" fillId="0" borderId="0" xfId="0" applyNumberFormat="1" applyFont="1"/>
    <xf numFmtId="2" fontId="50" fillId="0" borderId="0" xfId="0" applyNumberFormat="1" applyFont="1"/>
    <xf numFmtId="4" fontId="36" fillId="0" borderId="0" xfId="0" applyNumberFormat="1" applyFont="1" applyAlignment="1">
      <alignment vertical="center"/>
    </xf>
    <xf numFmtId="0" fontId="40" fillId="22" borderId="96" xfId="6" applyFont="1" applyFill="1" applyBorder="1" applyAlignment="1">
      <alignment horizontal="center"/>
    </xf>
    <xf numFmtId="0" fontId="40" fillId="23" borderId="96" xfId="6" applyFont="1" applyFill="1" applyBorder="1" applyAlignment="1">
      <alignment horizontal="center"/>
    </xf>
    <xf numFmtId="0" fontId="97" fillId="11" borderId="97" xfId="6" applyFont="1" applyFill="1" applyBorder="1" applyAlignment="1">
      <alignment horizontal="center" vertical="center" wrapText="1"/>
    </xf>
    <xf numFmtId="0" fontId="97" fillId="11" borderId="42" xfId="6" applyFont="1" applyFill="1" applyBorder="1" applyAlignment="1">
      <alignment horizontal="center" vertical="center" wrapText="1"/>
    </xf>
    <xf numFmtId="0" fontId="45" fillId="11" borderId="42" xfId="6" applyFont="1" applyFill="1" applyBorder="1" applyAlignment="1">
      <alignment horizontal="center" vertical="center" wrapText="1"/>
    </xf>
    <xf numFmtId="165" fontId="45" fillId="0" borderId="96" xfId="6" applyNumberFormat="1" applyFont="1" applyBorder="1" applyAlignment="1">
      <alignment horizontal="right" vertical="center"/>
    </xf>
    <xf numFmtId="0" fontId="45" fillId="2" borderId="97" xfId="6" applyFont="1" applyFill="1" applyBorder="1"/>
    <xf numFmtId="165" fontId="45" fillId="0" borderId="42" xfId="6" applyNumberFormat="1" applyFont="1" applyBorder="1" applyAlignment="1">
      <alignment horizontal="right" vertical="center"/>
    </xf>
    <xf numFmtId="165" fontId="45" fillId="0" borderId="96" xfId="6" applyNumberFormat="1" applyFont="1" applyBorder="1" applyAlignment="1">
      <alignment horizontal="right" vertical="top"/>
    </xf>
    <xf numFmtId="165" fontId="45" fillId="0" borderId="42" xfId="6" applyNumberFormat="1" applyFont="1" applyBorder="1" applyAlignment="1">
      <alignment horizontal="right" vertical="top"/>
    </xf>
    <xf numFmtId="0" fontId="36" fillId="0" borderId="42" xfId="0" applyFont="1" applyBorder="1" applyAlignment="1">
      <alignment horizontal="center"/>
    </xf>
    <xf numFmtId="0" fontId="91" fillId="0" borderId="42" xfId="0" applyFont="1" applyBorder="1" applyAlignment="1">
      <alignment horizontal="center"/>
    </xf>
    <xf numFmtId="165" fontId="45" fillId="17" borderId="42" xfId="6" applyNumberFormat="1" applyFont="1" applyFill="1" applyBorder="1" applyAlignment="1">
      <alignment horizontal="center" vertical="top"/>
    </xf>
    <xf numFmtId="4" fontId="45" fillId="2" borderId="97" xfId="6" applyNumberFormat="1" applyFont="1" applyFill="1" applyBorder="1"/>
    <xf numFmtId="0" fontId="40" fillId="23" borderId="42" xfId="6" applyFont="1" applyFill="1" applyBorder="1" applyAlignment="1">
      <alignment horizontal="center"/>
    </xf>
    <xf numFmtId="0" fontId="73" fillId="2" borderId="96" xfId="6" applyFont="1" applyFill="1" applyBorder="1"/>
    <xf numFmtId="0" fontId="40" fillId="2" borderId="42" xfId="6" applyFont="1" applyFill="1" applyBorder="1" applyAlignment="1">
      <alignment horizontal="center"/>
    </xf>
    <xf numFmtId="0" fontId="45" fillId="0" borderId="42" xfId="0" applyFont="1" applyBorder="1"/>
    <xf numFmtId="0" fontId="45" fillId="0" borderId="96" xfId="0" applyFont="1" applyBorder="1" applyAlignment="1">
      <alignment horizontal="left" wrapText="1"/>
    </xf>
    <xf numFmtId="0" fontId="68" fillId="0" borderId="96" xfId="0" applyFont="1" applyBorder="1" applyAlignment="1">
      <alignment horizontal="left" vertical="center" wrapText="1"/>
    </xf>
    <xf numFmtId="4" fontId="45" fillId="11" borderId="97" xfId="6" applyNumberFormat="1" applyFont="1" applyFill="1" applyBorder="1"/>
    <xf numFmtId="0" fontId="40" fillId="22" borderId="42" xfId="6" applyFont="1" applyFill="1" applyBorder="1" applyAlignment="1">
      <alignment horizontal="center"/>
    </xf>
    <xf numFmtId="4" fontId="73" fillId="11" borderId="96" xfId="6" applyNumberFormat="1" applyFont="1" applyFill="1" applyBorder="1"/>
    <xf numFmtId="4" fontId="73" fillId="11" borderId="97" xfId="6" applyNumberFormat="1" applyFont="1" applyFill="1" applyBorder="1"/>
    <xf numFmtId="3" fontId="45" fillId="2" borderId="97" xfId="6" applyNumberFormat="1" applyFont="1" applyFill="1" applyBorder="1"/>
    <xf numFmtId="0" fontId="97" fillId="7" borderId="42" xfId="6" applyFont="1" applyFill="1" applyBorder="1" applyAlignment="1">
      <alignment horizontal="center" vertical="center" wrapText="1"/>
    </xf>
    <xf numFmtId="0" fontId="45" fillId="7" borderId="42" xfId="6" applyFont="1" applyFill="1" applyBorder="1" applyAlignment="1">
      <alignment horizontal="center" vertical="center" wrapText="1"/>
    </xf>
    <xf numFmtId="165" fontId="45" fillId="2" borderId="42" xfId="6" applyNumberFormat="1" applyFont="1" applyFill="1" applyBorder="1" applyAlignment="1">
      <alignment horizontal="right" vertical="top"/>
    </xf>
    <xf numFmtId="165" fontId="97" fillId="2" borderId="42" xfId="6" applyNumberFormat="1" applyFont="1" applyFill="1" applyBorder="1" applyAlignment="1">
      <alignment horizontal="right" vertical="top"/>
    </xf>
    <xf numFmtId="2" fontId="45" fillId="11" borderId="97" xfId="6" applyNumberFormat="1" applyFont="1" applyFill="1" applyBorder="1"/>
    <xf numFmtId="3" fontId="45" fillId="11" borderId="97" xfId="6" applyNumberFormat="1" applyFont="1" applyFill="1" applyBorder="1"/>
    <xf numFmtId="4" fontId="73" fillId="2" borderId="0" xfId="6" applyNumberFormat="1" applyFont="1" applyFill="1"/>
    <xf numFmtId="4" fontId="36" fillId="0" borderId="96" xfId="0" applyNumberFormat="1" applyFont="1" applyFill="1" applyBorder="1" applyAlignment="1">
      <alignment horizontal="right" vertical="center"/>
    </xf>
    <xf numFmtId="4" fontId="36" fillId="0" borderId="96" xfId="0" applyNumberFormat="1" applyFont="1" applyFill="1" applyBorder="1" applyAlignment="1">
      <alignment vertical="center"/>
    </xf>
    <xf numFmtId="2" fontId="36" fillId="0" borderId="96" xfId="0" applyNumberFormat="1" applyFont="1" applyFill="1" applyBorder="1" applyAlignment="1">
      <alignment horizontal="right" vertical="center"/>
    </xf>
    <xf numFmtId="0" fontId="36" fillId="0" borderId="0" xfId="0" applyFont="1" applyFill="1" applyAlignment="1">
      <alignment horizontal="right" vertical="center"/>
    </xf>
    <xf numFmtId="4" fontId="36" fillId="0" borderId="0" xfId="0" applyNumberFormat="1" applyFont="1" applyFill="1" applyAlignment="1">
      <alignment horizontal="right" vertical="center"/>
    </xf>
    <xf numFmtId="165" fontId="45" fillId="2" borderId="0" xfId="6" applyNumberFormat="1" applyFont="1" applyFill="1"/>
    <xf numFmtId="0" fontId="25" fillId="0" borderId="96" xfId="0" applyFont="1" applyBorder="1"/>
    <xf numFmtId="0" fontId="25" fillId="0" borderId="96" xfId="0" applyFont="1" applyBorder="1" applyAlignment="1">
      <alignment horizontal="left"/>
    </xf>
    <xf numFmtId="2" fontId="25" fillId="0" borderId="96" xfId="0" applyNumberFormat="1" applyFont="1" applyBorder="1"/>
    <xf numFmtId="9" fontId="25" fillId="0" borderId="96" xfId="0" applyNumberFormat="1" applyFont="1" applyBorder="1"/>
    <xf numFmtId="0" fontId="25" fillId="0" borderId="0" xfId="0" applyFont="1" applyAlignment="1">
      <alignment vertical="center"/>
    </xf>
    <xf numFmtId="0" fontId="25" fillId="0" borderId="0" xfId="0" applyFont="1" applyAlignment="1">
      <alignment horizontal="left"/>
    </xf>
    <xf numFmtId="0" fontId="25" fillId="0" borderId="96" xfId="0" applyFont="1" applyBorder="1" applyAlignment="1">
      <alignment vertical="center"/>
    </xf>
    <xf numFmtId="0" fontId="25" fillId="0" borderId="96" xfId="0" applyFont="1" applyBorder="1" applyAlignment="1">
      <alignment horizontal="center"/>
    </xf>
    <xf numFmtId="0" fontId="25" fillId="0" borderId="96" xfId="0" applyFont="1" applyBorder="1" applyAlignment="1">
      <alignment horizontal="right"/>
    </xf>
    <xf numFmtId="0" fontId="50" fillId="0" borderId="96" xfId="0" applyFont="1" applyBorder="1" applyAlignment="1">
      <alignment horizontal="center"/>
    </xf>
    <xf numFmtId="14" fontId="25" fillId="0" borderId="96" xfId="0" applyNumberFormat="1" applyFont="1" applyBorder="1"/>
    <xf numFmtId="0" fontId="25" fillId="0" borderId="0" xfId="0" applyFont="1" applyAlignment="1">
      <alignment horizontal="left" vertical="center" wrapText="1"/>
    </xf>
    <xf numFmtId="0" fontId="25" fillId="0" borderId="96" xfId="0" applyFont="1" applyBorder="1" applyAlignment="1">
      <alignment vertical="center" wrapText="1"/>
    </xf>
    <xf numFmtId="0" fontId="25" fillId="0" borderId="96" xfId="0" applyFont="1" applyBorder="1" applyAlignment="1">
      <alignment horizontal="left" wrapText="1"/>
    </xf>
    <xf numFmtId="0" fontId="25" fillId="2" borderId="0" xfId="0" applyFont="1" applyFill="1"/>
    <xf numFmtId="4" fontId="25" fillId="2" borderId="0" xfId="0" applyNumberFormat="1" applyFont="1" applyFill="1"/>
    <xf numFmtId="0" fontId="99" fillId="2" borderId="0" xfId="0" applyFont="1" applyFill="1"/>
    <xf numFmtId="2" fontId="25" fillId="0" borderId="96" xfId="0" applyNumberFormat="1" applyFont="1" applyBorder="1" applyAlignment="1">
      <alignment horizontal="right"/>
    </xf>
    <xf numFmtId="185" fontId="25" fillId="0" borderId="96" xfId="0" applyNumberFormat="1" applyFont="1" applyBorder="1"/>
    <xf numFmtId="0" fontId="25" fillId="0" borderId="100" xfId="0" applyFont="1" applyBorder="1"/>
    <xf numFmtId="0" fontId="45" fillId="0" borderId="96" xfId="0" applyFont="1" applyBorder="1" applyAlignment="1">
      <alignment horizontal="left" vertical="center" wrapText="1"/>
    </xf>
    <xf numFmtId="0" fontId="97" fillId="2" borderId="96" xfId="6" applyFont="1" applyFill="1" applyBorder="1" applyAlignment="1">
      <alignment horizontal="left" vertical="center" wrapText="1"/>
    </xf>
    <xf numFmtId="0" fontId="50" fillId="0" borderId="0" xfId="0" applyFont="1"/>
    <xf numFmtId="4" fontId="50" fillId="2" borderId="96" xfId="0" applyNumberFormat="1" applyFont="1" applyFill="1" applyBorder="1"/>
    <xf numFmtId="0" fontId="25" fillId="0" borderId="100" xfId="0" applyFont="1" applyBorder="1" applyAlignment="1">
      <alignment vertical="center"/>
    </xf>
    <xf numFmtId="2" fontId="25" fillId="0" borderId="100" xfId="0" applyNumberFormat="1" applyFont="1" applyBorder="1"/>
    <xf numFmtId="9" fontId="25" fillId="0" borderId="100" xfId="0" applyNumberFormat="1" applyFont="1" applyBorder="1"/>
    <xf numFmtId="4" fontId="50" fillId="2" borderId="100" xfId="0" applyNumberFormat="1" applyFont="1" applyFill="1" applyBorder="1"/>
    <xf numFmtId="0" fontId="50" fillId="0" borderId="0" xfId="0" applyFont="1" applyAlignment="1">
      <alignment horizontal="center"/>
    </xf>
    <xf numFmtId="0" fontId="50" fillId="2" borderId="96" xfId="0" applyFont="1" applyFill="1" applyBorder="1"/>
    <xf numFmtId="0" fontId="25" fillId="2" borderId="96" xfId="0" applyFont="1" applyFill="1" applyBorder="1"/>
    <xf numFmtId="2" fontId="50" fillId="2" borderId="96" xfId="0" applyNumberFormat="1" applyFont="1" applyFill="1" applyBorder="1"/>
    <xf numFmtId="0" fontId="25" fillId="2" borderId="96" xfId="0" applyFont="1" applyFill="1" applyBorder="1" applyAlignment="1">
      <alignment horizontal="center"/>
    </xf>
    <xf numFmtId="0" fontId="50" fillId="0" borderId="96" xfId="0" applyFont="1" applyBorder="1" applyAlignment="1">
      <alignment horizontal="right"/>
    </xf>
    <xf numFmtId="0" fontId="50" fillId="8" borderId="96" xfId="0" applyFont="1" applyFill="1" applyBorder="1" applyAlignment="1">
      <alignment horizontal="center" wrapText="1"/>
    </xf>
    <xf numFmtId="0" fontId="73" fillId="8" borderId="96" xfId="11" applyFont="1" applyFill="1" applyBorder="1" applyAlignment="1">
      <alignment horizontal="center" wrapText="1"/>
    </xf>
    <xf numFmtId="49" fontId="73" fillId="8" borderId="96" xfId="11" applyNumberFormat="1" applyFont="1" applyFill="1" applyBorder="1" applyAlignment="1">
      <alignment horizontal="center" wrapText="1"/>
    </xf>
    <xf numFmtId="2" fontId="73" fillId="8" borderId="96" xfId="11" applyNumberFormat="1" applyFont="1" applyFill="1" applyBorder="1" applyAlignment="1">
      <alignment horizontal="center" wrapText="1"/>
    </xf>
    <xf numFmtId="2" fontId="50" fillId="8" borderId="96" xfId="0" applyNumberFormat="1" applyFont="1" applyFill="1" applyBorder="1" applyAlignment="1">
      <alignment wrapText="1"/>
    </xf>
    <xf numFmtId="0" fontId="50" fillId="8" borderId="96" xfId="0" applyFont="1" applyFill="1" applyBorder="1" applyAlignment="1">
      <alignment horizontal="right"/>
    </xf>
    <xf numFmtId="0" fontId="25" fillId="8" borderId="96" xfId="0" applyFont="1" applyFill="1" applyBorder="1"/>
    <xf numFmtId="2" fontId="25" fillId="8" borderId="96" xfId="0" applyNumberFormat="1" applyFont="1" applyFill="1" applyBorder="1"/>
    <xf numFmtId="4" fontId="50" fillId="8" borderId="96" xfId="0" applyNumberFormat="1" applyFont="1" applyFill="1" applyBorder="1"/>
    <xf numFmtId="3" fontId="50" fillId="8" borderId="96" xfId="0" applyNumberFormat="1" applyFont="1" applyFill="1" applyBorder="1"/>
    <xf numFmtId="0" fontId="50" fillId="10" borderId="96" xfId="0" applyFont="1" applyFill="1" applyBorder="1" applyAlignment="1">
      <alignment horizontal="right"/>
    </xf>
    <xf numFmtId="3" fontId="50" fillId="10" borderId="96" xfId="0" applyNumberFormat="1" applyFont="1" applyFill="1" applyBorder="1"/>
    <xf numFmtId="0" fontId="36" fillId="0" borderId="0" xfId="0" applyFont="1" applyAlignment="1">
      <alignment horizontal="left" vertical="center" wrapText="1"/>
    </xf>
    <xf numFmtId="0" fontId="36" fillId="23" borderId="96" xfId="0" applyFont="1" applyFill="1" applyBorder="1" applyAlignment="1">
      <alignment vertical="center" wrapText="1"/>
    </xf>
    <xf numFmtId="4" fontId="44" fillId="23" borderId="96" xfId="0" applyNumberFormat="1" applyFont="1" applyFill="1" applyBorder="1" applyAlignment="1">
      <alignment horizontal="right" vertical="center"/>
    </xf>
    <xf numFmtId="4" fontId="36" fillId="23" borderId="96" xfId="0" applyNumberFormat="1" applyFont="1" applyFill="1" applyBorder="1" applyAlignment="1">
      <alignment horizontal="right" vertical="center"/>
    </xf>
    <xf numFmtId="0" fontId="15" fillId="0" borderId="0" xfId="0" applyFont="1" applyAlignment="1">
      <alignment vertical="center"/>
    </xf>
    <xf numFmtId="4" fontId="44" fillId="23" borderId="96" xfId="0" applyNumberFormat="1" applyFont="1" applyFill="1" applyBorder="1" applyAlignment="1">
      <alignment vertical="center"/>
    </xf>
    <xf numFmtId="0" fontId="15" fillId="0" borderId="0" xfId="0" applyFont="1" applyFill="1" applyAlignment="1">
      <alignment horizontal="right" vertical="center"/>
    </xf>
    <xf numFmtId="186" fontId="36" fillId="0" borderId="0" xfId="0" applyNumberFormat="1" applyFont="1" applyAlignment="1">
      <alignment vertical="center"/>
    </xf>
    <xf numFmtId="4" fontId="36" fillId="23" borderId="96" xfId="0" applyNumberFormat="1" applyFont="1" applyFill="1" applyBorder="1" applyAlignment="1">
      <alignment vertical="center"/>
    </xf>
    <xf numFmtId="0" fontId="42" fillId="0" borderId="0" xfId="0" applyFont="1" applyAlignment="1">
      <alignment vertical="center"/>
    </xf>
    <xf numFmtId="0" fontId="36" fillId="23" borderId="96" xfId="0" applyFont="1" applyFill="1" applyBorder="1" applyAlignment="1">
      <alignment vertical="center"/>
    </xf>
    <xf numFmtId="0" fontId="15" fillId="0" borderId="0" xfId="0" applyFont="1" applyAlignment="1">
      <alignment horizontal="right" vertical="center"/>
    </xf>
    <xf numFmtId="2" fontId="36" fillId="11" borderId="96" xfId="0" applyNumberFormat="1" applyFont="1" applyFill="1" applyBorder="1" applyAlignment="1">
      <alignment vertical="center" wrapText="1"/>
    </xf>
    <xf numFmtId="4" fontId="44" fillId="11" borderId="96" xfId="0" applyNumberFormat="1" applyFont="1" applyFill="1" applyBorder="1" applyAlignment="1">
      <alignment horizontal="right" vertical="center"/>
    </xf>
    <xf numFmtId="4" fontId="36" fillId="11" borderId="96" xfId="0" applyNumberFormat="1" applyFont="1" applyFill="1" applyBorder="1" applyAlignment="1">
      <alignment horizontal="right" vertical="center"/>
    </xf>
    <xf numFmtId="4" fontId="36" fillId="11" borderId="96" xfId="0" applyNumberFormat="1" applyFont="1" applyFill="1" applyBorder="1" applyAlignment="1">
      <alignment vertical="center"/>
    </xf>
    <xf numFmtId="2" fontId="36" fillId="11" borderId="96" xfId="0" applyNumberFormat="1" applyFont="1" applyFill="1" applyBorder="1" applyAlignment="1">
      <alignment horizontal="right" vertical="center"/>
    </xf>
    <xf numFmtId="0" fontId="15" fillId="11" borderId="0" xfId="0" applyFont="1" applyFill="1" applyAlignment="1">
      <alignment horizontal="right" vertical="center"/>
    </xf>
    <xf numFmtId="0" fontId="36" fillId="11" borderId="0" xfId="0" applyFont="1" applyFill="1" applyAlignment="1">
      <alignment horizontal="right" vertical="center"/>
    </xf>
    <xf numFmtId="3" fontId="44" fillId="11" borderId="96" xfId="0" applyNumberFormat="1" applyFont="1" applyFill="1" applyBorder="1" applyAlignment="1">
      <alignment horizontal="right" vertical="center"/>
    </xf>
    <xf numFmtId="0" fontId="36" fillId="23" borderId="96" xfId="0" applyFont="1" applyFill="1" applyBorder="1" applyAlignment="1">
      <alignment horizontal="left" vertical="center" wrapText="1"/>
    </xf>
    <xf numFmtId="186" fontId="36" fillId="0" borderId="0" xfId="0" applyNumberFormat="1" applyFont="1" applyAlignment="1">
      <alignment horizontal="left" vertical="center" wrapText="1"/>
    </xf>
    <xf numFmtId="0" fontId="36" fillId="2" borderId="0" xfId="0" applyFont="1" applyFill="1" applyAlignment="1">
      <alignment horizontal="left" vertical="center" wrapText="1"/>
    </xf>
    <xf numFmtId="0" fontId="15" fillId="0" borderId="0" xfId="0" applyFont="1" applyAlignment="1">
      <alignment horizontal="left" vertical="center" wrapText="1"/>
    </xf>
    <xf numFmtId="4" fontId="36" fillId="13" borderId="96" xfId="0" applyNumberFormat="1" applyFont="1" applyFill="1" applyBorder="1" applyAlignment="1">
      <alignment horizontal="right" vertical="center"/>
    </xf>
    <xf numFmtId="4" fontId="72" fillId="13" borderId="96" xfId="0" applyNumberFormat="1" applyFont="1" applyFill="1" applyBorder="1" applyAlignment="1">
      <alignment horizontal="right" vertical="center"/>
    </xf>
    <xf numFmtId="0" fontId="72" fillId="13" borderId="96" xfId="0" applyFont="1" applyFill="1" applyBorder="1" applyAlignment="1">
      <alignment vertical="center"/>
    </xf>
    <xf numFmtId="4" fontId="72" fillId="13" borderId="96" xfId="0" applyNumberFormat="1" applyFont="1" applyFill="1" applyBorder="1" applyAlignment="1">
      <alignment vertical="center"/>
    </xf>
    <xf numFmtId="4" fontId="36" fillId="13" borderId="96" xfId="0" applyNumberFormat="1" applyFont="1" applyFill="1" applyBorder="1" applyAlignment="1">
      <alignment vertical="center"/>
    </xf>
    <xf numFmtId="4" fontId="72" fillId="13" borderId="96" xfId="0" applyNumberFormat="1" applyFont="1" applyFill="1" applyBorder="1" applyAlignment="1">
      <alignment vertical="center" wrapText="1"/>
    </xf>
    <xf numFmtId="4" fontId="92" fillId="11" borderId="96" xfId="0" applyNumberFormat="1" applyFont="1" applyFill="1" applyBorder="1" applyAlignment="1">
      <alignment horizontal="right" vertical="center"/>
    </xf>
    <xf numFmtId="0" fontId="17" fillId="0" borderId="0" xfId="0" applyFont="1" applyBorder="1" applyAlignment="1">
      <alignment vertical="center"/>
    </xf>
    <xf numFmtId="3" fontId="44" fillId="0" borderId="0" xfId="0" applyNumberFormat="1" applyFont="1" applyBorder="1" applyAlignment="1">
      <alignment horizontal="right" vertical="center"/>
    </xf>
    <xf numFmtId="0" fontId="36" fillId="0" borderId="0" xfId="0" applyFont="1" applyBorder="1" applyAlignment="1">
      <alignment horizontal="right" vertical="center"/>
    </xf>
    <xf numFmtId="3" fontId="44" fillId="11" borderId="0" xfId="0" applyNumberFormat="1" applyFont="1" applyFill="1" applyBorder="1" applyAlignment="1">
      <alignment horizontal="right" vertical="center"/>
    </xf>
    <xf numFmtId="3" fontId="44" fillId="0" borderId="0" xfId="0" applyNumberFormat="1" applyFont="1" applyFill="1" applyBorder="1" applyAlignment="1">
      <alignment horizontal="right" vertical="center"/>
    </xf>
    <xf numFmtId="0" fontId="72" fillId="0" borderId="0" xfId="0" applyFont="1" applyBorder="1" applyAlignment="1">
      <alignment vertical="center"/>
    </xf>
    <xf numFmtId="3" fontId="44" fillId="11" borderId="8" xfId="0" applyNumberFormat="1" applyFont="1" applyFill="1" applyBorder="1" applyAlignment="1">
      <alignment horizontal="right" vertical="center"/>
    </xf>
    <xf numFmtId="0" fontId="36" fillId="11" borderId="25" xfId="0" applyFont="1" applyFill="1" applyBorder="1" applyAlignment="1">
      <alignment horizontal="right" vertical="center"/>
    </xf>
    <xf numFmtId="0" fontId="59" fillId="0" borderId="0" xfId="0" applyFont="1" applyAlignment="1">
      <alignment vertical="center"/>
    </xf>
    <xf numFmtId="4" fontId="64" fillId="0" borderId="0" xfId="0" applyNumberFormat="1" applyFont="1" applyAlignment="1">
      <alignment horizontal="right" vertical="center"/>
    </xf>
    <xf numFmtId="0" fontId="64" fillId="0" borderId="0" xfId="0" applyFont="1" applyAlignment="1">
      <alignment horizontal="right" vertical="center"/>
    </xf>
    <xf numFmtId="4" fontId="92" fillId="2" borderId="96" xfId="0" applyNumberFormat="1" applyFont="1" applyFill="1" applyBorder="1" applyAlignment="1">
      <alignment vertical="center"/>
    </xf>
    <xf numFmtId="165" fontId="45" fillId="2" borderId="96" xfId="6" applyNumberFormat="1" applyFont="1" applyFill="1" applyBorder="1" applyAlignment="1">
      <alignment horizontal="right" vertical="top"/>
    </xf>
    <xf numFmtId="0" fontId="45" fillId="2" borderId="96" xfId="6" applyFont="1" applyFill="1" applyBorder="1" applyAlignment="1">
      <alignment horizontal="left" vertical="top" wrapText="1"/>
    </xf>
    <xf numFmtId="0" fontId="91" fillId="0" borderId="42" xfId="0" applyFont="1" applyBorder="1" applyAlignment="1">
      <alignment horizontal="right"/>
    </xf>
    <xf numFmtId="3" fontId="45" fillId="2" borderId="96" xfId="6" applyNumberFormat="1" applyFont="1" applyFill="1" applyBorder="1"/>
    <xf numFmtId="3" fontId="73" fillId="2" borderId="96" xfId="6" applyNumberFormat="1" applyFont="1" applyFill="1" applyBorder="1"/>
    <xf numFmtId="3" fontId="73" fillId="11" borderId="96" xfId="6" applyNumberFormat="1" applyFont="1" applyFill="1" applyBorder="1"/>
    <xf numFmtId="0" fontId="45" fillId="2" borderId="0" xfId="6" applyFont="1" applyFill="1" applyAlignment="1">
      <alignment wrapText="1"/>
    </xf>
    <xf numFmtId="0" fontId="38" fillId="2" borderId="3" xfId="6" applyFont="1" applyFill="1" applyBorder="1" applyAlignment="1">
      <alignment horizontal="center" vertical="center" wrapText="1"/>
    </xf>
    <xf numFmtId="4" fontId="72" fillId="0" borderId="0" xfId="0" applyNumberFormat="1" applyFont="1" applyAlignment="1">
      <alignment vertical="center"/>
    </xf>
    <xf numFmtId="0" fontId="89" fillId="0" borderId="25" xfId="0" applyFont="1" applyBorder="1" applyAlignment="1">
      <alignment horizontal="left"/>
    </xf>
    <xf numFmtId="0" fontId="89" fillId="0" borderId="25" xfId="0" applyFont="1" applyBorder="1" applyAlignment="1">
      <alignment horizontal="left" vertical="center" wrapText="1"/>
    </xf>
    <xf numFmtId="0" fontId="89" fillId="0" borderId="37" xfId="0" applyFont="1" applyBorder="1" applyAlignment="1">
      <alignment horizontal="center"/>
    </xf>
    <xf numFmtId="0" fontId="89" fillId="0" borderId="38" xfId="0" applyFont="1" applyBorder="1" applyAlignment="1">
      <alignment horizontal="center"/>
    </xf>
    <xf numFmtId="0" fontId="89" fillId="0" borderId="8" xfId="0" applyFont="1" applyBorder="1" applyAlignment="1">
      <alignment horizontal="center"/>
    </xf>
    <xf numFmtId="0" fontId="58" fillId="0" borderId="0" xfId="0" applyFont="1" applyAlignment="1">
      <alignment horizontal="right" vertical="center"/>
    </xf>
    <xf numFmtId="0" fontId="58" fillId="0" borderId="0" xfId="0" applyFont="1" applyFill="1" applyAlignment="1">
      <alignment horizontal="right" vertical="center"/>
    </xf>
    <xf numFmtId="0" fontId="72" fillId="0" borderId="0" xfId="0" applyFont="1" applyAlignment="1">
      <alignment horizontal="left" vertical="center"/>
    </xf>
    <xf numFmtId="4" fontId="36" fillId="0" borderId="0" xfId="0" applyNumberFormat="1" applyFont="1" applyAlignment="1">
      <alignment horizontal="right" vertical="center"/>
    </xf>
    <xf numFmtId="3" fontId="72" fillId="0" borderId="0" xfId="0" applyNumberFormat="1" applyFont="1" applyAlignment="1">
      <alignment vertical="center"/>
    </xf>
    <xf numFmtId="1" fontId="25" fillId="0" borderId="0" xfId="0" applyNumberFormat="1" applyFont="1"/>
    <xf numFmtId="3" fontId="36" fillId="2" borderId="0" xfId="0" applyNumberFormat="1" applyFont="1" applyFill="1" applyAlignment="1">
      <alignment horizontal="right" vertical="center"/>
    </xf>
    <xf numFmtId="187" fontId="25" fillId="0" borderId="0" xfId="0" applyNumberFormat="1" applyFont="1"/>
    <xf numFmtId="0" fontId="64" fillId="0" borderId="0" xfId="0" applyFont="1" applyAlignment="1">
      <alignment horizontal="center" vertical="center"/>
    </xf>
    <xf numFmtId="0" fontId="64" fillId="0" borderId="0" xfId="0" applyFont="1" applyAlignment="1">
      <alignment horizontal="center" vertical="center"/>
    </xf>
    <xf numFmtId="4" fontId="44" fillId="0" borderId="0" xfId="0" applyNumberFormat="1" applyFont="1" applyAlignment="1">
      <alignment horizontal="right" vertical="center"/>
    </xf>
    <xf numFmtId="4" fontId="36" fillId="0" borderId="0" xfId="0" applyNumberFormat="1" applyFont="1" applyBorder="1" applyAlignment="1">
      <alignment horizontal="right" vertical="center"/>
    </xf>
    <xf numFmtId="4" fontId="15" fillId="0" borderId="0" xfId="0" applyNumberFormat="1" applyFont="1" applyAlignment="1">
      <alignment horizontal="right" vertical="center"/>
    </xf>
    <xf numFmtId="4" fontId="36" fillId="2" borderId="0" xfId="0" applyNumberFormat="1" applyFont="1" applyFill="1" applyAlignment="1">
      <alignment vertical="center"/>
    </xf>
    <xf numFmtId="0" fontId="36" fillId="0" borderId="0" xfId="0" applyFont="1" applyAlignment="1">
      <alignment horizontal="right" vertical="center" wrapText="1"/>
    </xf>
    <xf numFmtId="0" fontId="44" fillId="0" borderId="96" xfId="0" applyFont="1" applyBorder="1" applyAlignment="1">
      <alignment horizontal="center" vertical="center"/>
    </xf>
    <xf numFmtId="188" fontId="44" fillId="0" borderId="96" xfId="0" applyNumberFormat="1" applyFont="1" applyBorder="1" applyAlignment="1">
      <alignment horizontal="center" vertical="center"/>
    </xf>
    <xf numFmtId="188" fontId="36" fillId="0" borderId="96" xfId="0" applyNumberFormat="1" applyFont="1" applyBorder="1" applyAlignment="1">
      <alignment horizontal="center" vertical="center" wrapText="1"/>
    </xf>
    <xf numFmtId="188" fontId="36" fillId="11" borderId="96" xfId="0" applyNumberFormat="1" applyFont="1" applyFill="1" applyBorder="1" applyAlignment="1">
      <alignment horizontal="center" vertical="center" wrapText="1"/>
    </xf>
    <xf numFmtId="188" fontId="46" fillId="0" borderId="96" xfId="0" applyNumberFormat="1" applyFont="1" applyBorder="1" applyAlignment="1">
      <alignment horizontal="center"/>
    </xf>
    <xf numFmtId="188" fontId="36" fillId="0" borderId="0" xfId="0" applyNumberFormat="1" applyFont="1" applyAlignment="1">
      <alignment horizontal="center" vertical="center"/>
    </xf>
    <xf numFmtId="0" fontId="14" fillId="0" borderId="0" xfId="0" applyFont="1" applyAlignment="1">
      <alignment horizontal="right" vertical="center"/>
    </xf>
    <xf numFmtId="0" fontId="36" fillId="0" borderId="0" xfId="0" applyFont="1" applyBorder="1" applyAlignment="1">
      <alignment vertical="center" wrapText="1"/>
    </xf>
    <xf numFmtId="0" fontId="36" fillId="0" borderId="0" xfId="0" applyFont="1" applyBorder="1" applyAlignment="1">
      <alignment vertical="center"/>
    </xf>
    <xf numFmtId="188" fontId="36" fillId="0" borderId="0" xfId="0" applyNumberFormat="1" applyFont="1" applyBorder="1" applyAlignment="1">
      <alignment horizontal="center" vertical="center" wrapText="1"/>
    </xf>
    <xf numFmtId="188" fontId="36" fillId="0" borderId="0" xfId="0" applyNumberFormat="1" applyFont="1" applyBorder="1" applyAlignment="1">
      <alignment horizontal="center" vertical="center"/>
    </xf>
    <xf numFmtId="0" fontId="64" fillId="0" borderId="0" xfId="0" applyFont="1" applyAlignment="1">
      <alignment horizontal="center" vertical="center"/>
    </xf>
    <xf numFmtId="4" fontId="36" fillId="0" borderId="0" xfId="0" applyNumberFormat="1" applyFont="1" applyAlignment="1">
      <alignment horizontal="right" vertical="center" wrapText="1"/>
    </xf>
    <xf numFmtId="4" fontId="14" fillId="0" borderId="0" xfId="0" applyNumberFormat="1" applyFont="1" applyAlignment="1">
      <alignment horizontal="right" vertical="center"/>
    </xf>
    <xf numFmtId="2" fontId="44" fillId="5" borderId="96" xfId="0" applyNumberFormat="1" applyFont="1" applyFill="1" applyBorder="1" applyAlignment="1">
      <alignment horizontal="right" vertical="center"/>
    </xf>
    <xf numFmtId="2" fontId="36" fillId="5" borderId="96" xfId="0" applyNumberFormat="1" applyFont="1" applyFill="1" applyBorder="1" applyAlignment="1">
      <alignment horizontal="right" vertical="center"/>
    </xf>
    <xf numFmtId="4" fontId="72" fillId="5" borderId="96" xfId="0" applyNumberFormat="1" applyFont="1" applyFill="1" applyBorder="1" applyAlignment="1">
      <alignment vertical="center" wrapText="1"/>
    </xf>
    <xf numFmtId="4" fontId="72" fillId="5" borderId="96" xfId="0" applyNumberFormat="1" applyFont="1" applyFill="1" applyBorder="1" applyAlignment="1">
      <alignment vertical="center"/>
    </xf>
    <xf numFmtId="0" fontId="72" fillId="5" borderId="96" xfId="0" applyFont="1" applyFill="1" applyBorder="1" applyAlignment="1">
      <alignment vertical="center"/>
    </xf>
    <xf numFmtId="2" fontId="44" fillId="11" borderId="96" xfId="0" applyNumberFormat="1" applyFont="1" applyFill="1" applyBorder="1" applyAlignment="1">
      <alignment horizontal="right" vertical="center"/>
    </xf>
    <xf numFmtId="0" fontId="17" fillId="5" borderId="96" xfId="0" applyFont="1" applyFill="1" applyBorder="1" applyAlignment="1">
      <alignment vertical="center"/>
    </xf>
    <xf numFmtId="3" fontId="44" fillId="5" borderId="96" xfId="0" applyNumberFormat="1" applyFont="1" applyFill="1" applyBorder="1" applyAlignment="1">
      <alignment horizontal="right" vertical="center"/>
    </xf>
    <xf numFmtId="0" fontId="36" fillId="5" borderId="96" xfId="0" applyFont="1" applyFill="1" applyBorder="1" applyAlignment="1">
      <alignment horizontal="right" vertical="center"/>
    </xf>
    <xf numFmtId="0" fontId="64" fillId="0" borderId="0" xfId="0" applyFont="1" applyAlignment="1">
      <alignment horizontal="center" vertical="center"/>
    </xf>
    <xf numFmtId="0" fontId="36" fillId="0" borderId="0" xfId="0" applyFont="1" applyFill="1" applyAlignment="1">
      <alignment horizontal="left" vertical="center" wrapText="1"/>
    </xf>
    <xf numFmtId="0" fontId="36" fillId="0" borderId="3" xfId="0" applyFont="1" applyFill="1" applyBorder="1" applyAlignment="1">
      <alignment horizontal="left" vertical="center" wrapText="1"/>
    </xf>
    <xf numFmtId="4" fontId="48" fillId="0" borderId="0" xfId="0" applyNumberFormat="1" applyFont="1" applyAlignment="1">
      <alignment horizontal="left" vertical="center" wrapText="1"/>
    </xf>
    <xf numFmtId="4" fontId="48" fillId="0" borderId="0" xfId="0" applyNumberFormat="1" applyFont="1" applyAlignment="1">
      <alignment horizontal="left" vertical="center"/>
    </xf>
    <xf numFmtId="0" fontId="30" fillId="0" borderId="13" xfId="17" applyFont="1" applyBorder="1" applyAlignment="1">
      <alignment horizontal="center" vertical="center" wrapText="1"/>
    </xf>
    <xf numFmtId="0" fontId="30" fillId="0" borderId="49" xfId="17" applyFont="1" applyBorder="1" applyAlignment="1">
      <alignment horizontal="center" vertical="center" wrapText="1"/>
    </xf>
    <xf numFmtId="0" fontId="30" fillId="0" borderId="14" xfId="17" applyFont="1" applyBorder="1" applyAlignment="1">
      <alignment horizontal="center" vertical="center" wrapText="1"/>
    </xf>
    <xf numFmtId="0" fontId="33" fillId="0" borderId="3" xfId="3" applyFont="1" applyBorder="1" applyAlignment="1">
      <alignment horizontal="left" vertical="center" wrapText="1"/>
    </xf>
    <xf numFmtId="0" fontId="75" fillId="0" borderId="13" xfId="17" applyFont="1" applyBorder="1" applyAlignment="1">
      <alignment horizontal="center" vertical="center" wrapText="1"/>
    </xf>
    <xf numFmtId="0" fontId="75" fillId="0" borderId="49" xfId="17" applyFont="1" applyBorder="1" applyAlignment="1">
      <alignment horizontal="center" vertical="center" wrapText="1"/>
    </xf>
    <xf numFmtId="0" fontId="75" fillId="0" borderId="14" xfId="17" applyFont="1" applyBorder="1" applyAlignment="1">
      <alignment horizontal="center" vertical="center" wrapText="1"/>
    </xf>
    <xf numFmtId="0" fontId="75" fillId="9" borderId="2" xfId="17" applyFont="1" applyFill="1" applyBorder="1" applyAlignment="1">
      <alignment horizontal="center" vertical="center" wrapText="1"/>
    </xf>
    <xf numFmtId="0" fontId="74" fillId="0" borderId="3" xfId="3" applyFont="1" applyBorder="1" applyAlignment="1">
      <alignment horizontal="left" vertical="center" wrapText="1"/>
    </xf>
    <xf numFmtId="0" fontId="30" fillId="0" borderId="62" xfId="22" applyFont="1" applyBorder="1" applyAlignment="1">
      <alignment horizontal="center" vertical="center" wrapText="1"/>
    </xf>
    <xf numFmtId="0" fontId="30" fillId="0" borderId="61" xfId="22" applyFont="1" applyBorder="1" applyAlignment="1">
      <alignment horizontal="center" vertical="center" wrapText="1"/>
    </xf>
    <xf numFmtId="0" fontId="30" fillId="0" borderId="63" xfId="22" applyFont="1" applyBorder="1" applyAlignment="1">
      <alignment horizontal="center" vertical="center" wrapText="1"/>
    </xf>
    <xf numFmtId="0" fontId="35" fillId="0" borderId="61" xfId="20" applyFont="1" applyBorder="1" applyAlignment="1">
      <alignment horizontal="left" vertical="center" wrapText="1"/>
    </xf>
    <xf numFmtId="0" fontId="35" fillId="0" borderId="63" xfId="20" applyFont="1" applyBorder="1" applyAlignment="1">
      <alignment horizontal="left" vertical="center" wrapText="1"/>
    </xf>
    <xf numFmtId="0" fontId="92" fillId="0" borderId="0" xfId="0" applyFont="1" applyAlignment="1">
      <alignment horizontal="center" vertical="center"/>
    </xf>
    <xf numFmtId="0" fontId="92" fillId="0" borderId="65" xfId="0" applyFont="1" applyBorder="1" applyAlignment="1">
      <alignment horizontal="center" vertical="center"/>
    </xf>
    <xf numFmtId="0" fontId="91" fillId="0" borderId="0" xfId="0" applyFont="1" applyAlignment="1">
      <alignment horizontal="left" vertical="center" wrapText="1"/>
    </xf>
    <xf numFmtId="0" fontId="38" fillId="0" borderId="64" xfId="22" applyFont="1" applyBorder="1" applyAlignment="1">
      <alignment horizontal="center" vertical="center" wrapText="1"/>
    </xf>
    <xf numFmtId="0" fontId="39" fillId="0" borderId="68" xfId="22" applyFont="1" applyBorder="1" applyAlignment="1">
      <alignment horizontal="center" vertical="center" wrapText="1"/>
    </xf>
    <xf numFmtId="0" fontId="37" fillId="0" borderId="62" xfId="22" applyFont="1" applyBorder="1" applyAlignment="1">
      <alignment horizontal="left" vertical="center" wrapText="1"/>
    </xf>
    <xf numFmtId="0" fontId="37" fillId="0" borderId="61" xfId="22" applyFont="1" applyBorder="1" applyAlignment="1">
      <alignment horizontal="left" vertical="center" wrapText="1"/>
    </xf>
    <xf numFmtId="0" fontId="37" fillId="0" borderId="63" xfId="22" applyFont="1" applyBorder="1" applyAlignment="1">
      <alignment horizontal="left" vertical="center" wrapText="1"/>
    </xf>
    <xf numFmtId="0" fontId="40" fillId="0" borderId="59" xfId="17" applyFont="1" applyBorder="1" applyAlignment="1">
      <alignment horizontal="center" vertical="center" wrapText="1"/>
    </xf>
    <xf numFmtId="0" fontId="40" fillId="0" borderId="60" xfId="17" applyFont="1" applyBorder="1" applyAlignment="1">
      <alignment horizontal="center" vertical="center" wrapText="1"/>
    </xf>
    <xf numFmtId="0" fontId="89" fillId="0" borderId="95" xfId="3" applyFont="1" applyBorder="1" applyAlignment="1">
      <alignment horizontal="left" vertical="center" wrapText="1"/>
    </xf>
    <xf numFmtId="0" fontId="50" fillId="8" borderId="13" xfId="0" applyFont="1" applyFill="1" applyBorder="1" applyAlignment="1">
      <alignment horizontal="center" vertical="center"/>
    </xf>
    <xf numFmtId="0" fontId="50" fillId="8" borderId="49" xfId="0" applyFont="1" applyFill="1" applyBorder="1" applyAlignment="1">
      <alignment horizontal="center" vertical="center"/>
    </xf>
    <xf numFmtId="0" fontId="50" fillId="8" borderId="93" xfId="0" applyFont="1" applyFill="1" applyBorder="1" applyAlignment="1">
      <alignment horizontal="center" vertical="center"/>
    </xf>
    <xf numFmtId="0" fontId="25" fillId="0" borderId="0" xfId="0" applyFont="1" applyAlignment="1">
      <alignment horizontal="left" vertical="center" wrapText="1"/>
    </xf>
    <xf numFmtId="0" fontId="25" fillId="0" borderId="72" xfId="0" applyFont="1" applyBorder="1" applyAlignment="1">
      <alignment horizontal="center" vertical="center" wrapText="1"/>
    </xf>
    <xf numFmtId="0" fontId="50" fillId="8" borderId="78" xfId="0" applyFont="1" applyFill="1" applyBorder="1" applyAlignment="1">
      <alignment horizontal="left" textRotation="90" wrapText="1"/>
    </xf>
    <xf numFmtId="0" fontId="50" fillId="8" borderId="72" xfId="0" applyFont="1" applyFill="1" applyBorder="1" applyAlignment="1">
      <alignment horizontal="left" textRotation="90" wrapText="1"/>
    </xf>
    <xf numFmtId="0" fontId="50" fillId="8" borderId="91" xfId="0" applyFont="1" applyFill="1" applyBorder="1" applyAlignment="1">
      <alignment horizontal="left" textRotation="90" wrapText="1"/>
    </xf>
    <xf numFmtId="0" fontId="50" fillId="8" borderId="78" xfId="0" applyFont="1" applyFill="1" applyBorder="1" applyAlignment="1">
      <alignment horizontal="center" vertical="center" wrapText="1"/>
    </xf>
    <xf numFmtId="0" fontId="50" fillId="8" borderId="72" xfId="0" applyFont="1" applyFill="1" applyBorder="1" applyAlignment="1">
      <alignment horizontal="center" vertical="center" wrapText="1"/>
    </xf>
    <xf numFmtId="0" fontId="50" fillId="8" borderId="91" xfId="0" applyFont="1" applyFill="1" applyBorder="1" applyAlignment="1">
      <alignment horizontal="center" vertical="center" wrapText="1"/>
    </xf>
    <xf numFmtId="0" fontId="50" fillId="8" borderId="79" xfId="0" applyFont="1" applyFill="1" applyBorder="1" applyAlignment="1">
      <alignment horizontal="center" vertical="center"/>
    </xf>
    <xf numFmtId="0" fontId="50" fillId="8" borderId="80" xfId="0" applyFont="1" applyFill="1" applyBorder="1" applyAlignment="1">
      <alignment horizontal="center" vertical="center"/>
    </xf>
    <xf numFmtId="0" fontId="50" fillId="8" borderId="92" xfId="0" applyFont="1" applyFill="1" applyBorder="1" applyAlignment="1">
      <alignment horizontal="center" textRotation="90" wrapText="1"/>
    </xf>
    <xf numFmtId="0" fontId="50" fillId="8" borderId="73" xfId="0" applyFont="1" applyFill="1" applyBorder="1" applyAlignment="1">
      <alignment horizontal="center" textRotation="90" wrapText="1"/>
    </xf>
    <xf numFmtId="0" fontId="50" fillId="8" borderId="14" xfId="0" applyFont="1" applyFill="1" applyBorder="1" applyAlignment="1">
      <alignment horizontal="center" vertical="center"/>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79" xfId="0" applyFont="1" applyBorder="1" applyAlignment="1">
      <alignment horizontal="center" vertical="center" wrapText="1"/>
    </xf>
    <xf numFmtId="2" fontId="50" fillId="13" borderId="78" xfId="10" applyNumberFormat="1" applyFont="1" applyFill="1" applyBorder="1" applyAlignment="1">
      <alignment horizontal="center" vertical="center" wrapText="1"/>
    </xf>
    <xf numFmtId="2" fontId="50" fillId="13" borderId="74" xfId="10" applyNumberFormat="1" applyFont="1" applyFill="1" applyBorder="1" applyAlignment="1">
      <alignment horizontal="center" vertical="center" wrapText="1"/>
    </xf>
    <xf numFmtId="2" fontId="50" fillId="13" borderId="77" xfId="10" applyNumberFormat="1" applyFont="1" applyFill="1" applyBorder="1" applyAlignment="1">
      <alignment horizontal="center" vertical="center" wrapText="1"/>
    </xf>
    <xf numFmtId="2" fontId="50" fillId="13" borderId="9" xfId="10" applyNumberFormat="1" applyFont="1" applyFill="1" applyBorder="1" applyAlignment="1">
      <alignment horizontal="center" vertical="center" wrapText="1"/>
    </xf>
    <xf numFmtId="0" fontId="36" fillId="0" borderId="0" xfId="0" applyFont="1" applyAlignment="1">
      <alignment horizontal="left" vertical="center" wrapText="1"/>
    </xf>
    <xf numFmtId="0" fontId="80" fillId="0" borderId="2" xfId="0" applyFont="1" applyBorder="1" applyAlignment="1">
      <alignment horizontal="center" vertical="center" wrapText="1"/>
    </xf>
    <xf numFmtId="0" fontId="82" fillId="0" borderId="13" xfId="22" applyFont="1" applyBorder="1" applyAlignment="1">
      <alignment horizontal="center" vertical="center" wrapText="1"/>
    </xf>
    <xf numFmtId="0" fontId="82" fillId="0" borderId="14" xfId="22" applyFont="1" applyBorder="1" applyAlignment="1">
      <alignment horizontal="center" vertical="center" wrapText="1"/>
    </xf>
    <xf numFmtId="0" fontId="82" fillId="0" borderId="70" xfId="22" applyFont="1" applyBorder="1" applyAlignment="1">
      <alignment horizontal="center"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81" xfId="0" applyFont="1" applyBorder="1" applyAlignment="1">
      <alignment horizontal="center" vertical="center" wrapText="1"/>
    </xf>
    <xf numFmtId="0" fontId="84" fillId="0" borderId="2"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80" xfId="0" applyFont="1" applyBorder="1" applyAlignment="1">
      <alignment horizontal="center" vertical="center" wrapText="1"/>
    </xf>
    <xf numFmtId="0" fontId="79" fillId="0" borderId="81" xfId="0" applyFont="1" applyBorder="1" applyAlignment="1">
      <alignment horizontal="center" vertical="center" wrapText="1"/>
    </xf>
    <xf numFmtId="0" fontId="78" fillId="0" borderId="0" xfId="0" applyFont="1" applyAlignment="1">
      <alignment horizontal="left" vertical="center" wrapText="1"/>
    </xf>
    <xf numFmtId="0" fontId="14" fillId="2" borderId="75" xfId="0" applyFont="1" applyFill="1" applyBorder="1" applyAlignment="1">
      <alignment horizontal="center" vertical="center"/>
    </xf>
    <xf numFmtId="0" fontId="14" fillId="2" borderId="82" xfId="0" applyFont="1" applyFill="1" applyBorder="1" applyAlignment="1">
      <alignment horizontal="center" vertical="center"/>
    </xf>
    <xf numFmtId="0" fontId="15" fillId="2" borderId="76" xfId="0" applyFont="1" applyFill="1" applyBorder="1" applyAlignment="1">
      <alignment horizontal="center" vertical="center"/>
    </xf>
    <xf numFmtId="0" fontId="15" fillId="2" borderId="83"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9" xfId="0" applyFont="1" applyFill="1" applyBorder="1" applyAlignment="1">
      <alignment horizontal="center" vertical="center"/>
    </xf>
    <xf numFmtId="0" fontId="80" fillId="0" borderId="70" xfId="0" applyFont="1" applyBorder="1" applyAlignment="1">
      <alignment horizontal="center" vertical="center" wrapText="1"/>
    </xf>
    <xf numFmtId="0" fontId="87" fillId="0" borderId="28" xfId="22" applyFont="1" applyBorder="1" applyAlignment="1">
      <alignment horizontal="center" vertical="center" wrapText="1"/>
    </xf>
    <xf numFmtId="0" fontId="80" fillId="0" borderId="81" xfId="22" applyFont="1" applyBorder="1" applyAlignment="1">
      <alignment horizontal="center" vertical="center" wrapText="1"/>
    </xf>
    <xf numFmtId="0" fontId="82" fillId="0" borderId="28" xfId="22" applyFont="1" applyBorder="1" applyAlignment="1">
      <alignment horizontal="center" vertical="center" wrapText="1"/>
    </xf>
    <xf numFmtId="0" fontId="82" fillId="0" borderId="81" xfId="22" applyFont="1" applyBorder="1" applyAlignment="1">
      <alignment horizontal="center" vertical="center" wrapText="1"/>
    </xf>
    <xf numFmtId="0" fontId="79" fillId="0" borderId="70" xfId="0" applyFont="1" applyBorder="1" applyAlignment="1">
      <alignment horizontal="center" vertical="center" wrapText="1"/>
    </xf>
    <xf numFmtId="0" fontId="84" fillId="0" borderId="70" xfId="0" applyFont="1" applyBorder="1" applyAlignment="1">
      <alignment horizontal="center" vertical="center" wrapText="1"/>
    </xf>
    <xf numFmtId="2" fontId="50" fillId="13" borderId="29" xfId="10" applyNumberFormat="1" applyFont="1" applyFill="1" applyBorder="1" applyAlignment="1">
      <alignment horizontal="center" vertical="center" wrapText="1"/>
    </xf>
    <xf numFmtId="0" fontId="14"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29" xfId="0" applyFont="1" applyFill="1" applyBorder="1" applyAlignment="1">
      <alignment horizontal="center" vertical="center"/>
    </xf>
    <xf numFmtId="2" fontId="50" fillId="13" borderId="92" xfId="10" applyNumberFormat="1" applyFont="1" applyFill="1" applyBorder="1" applyAlignment="1">
      <alignment horizontal="center" vertical="center" wrapText="1"/>
    </xf>
    <xf numFmtId="2" fontId="50" fillId="13" borderId="94" xfId="10" applyNumberFormat="1" applyFont="1" applyFill="1" applyBorder="1" applyAlignment="1">
      <alignment horizontal="center" vertical="center" wrapText="1"/>
    </xf>
    <xf numFmtId="0" fontId="47" fillId="0" borderId="0" xfId="1" applyFont="1" applyAlignment="1">
      <alignment horizontal="center" vertical="center" wrapText="1"/>
    </xf>
    <xf numFmtId="0" fontId="44" fillId="2" borderId="35" xfId="1" applyFont="1" applyFill="1" applyBorder="1" applyAlignment="1">
      <alignment horizontal="right"/>
    </xf>
    <xf numFmtId="0" fontId="44" fillId="2" borderId="37" xfId="1" applyFont="1" applyFill="1" applyBorder="1" applyAlignment="1">
      <alignment horizontal="right"/>
    </xf>
    <xf numFmtId="0" fontId="17" fillId="0" borderId="0" xfId="1" applyFont="1" applyAlignment="1">
      <alignment horizontal="left" vertical="center" wrapText="1"/>
    </xf>
    <xf numFmtId="0" fontId="47" fillId="2" borderId="0" xfId="1" applyFont="1" applyFill="1" applyAlignment="1">
      <alignment horizontal="center" vertical="center" wrapText="1"/>
    </xf>
    <xf numFmtId="0" fontId="17" fillId="2" borderId="0" xfId="1" applyFont="1" applyFill="1" applyAlignment="1">
      <alignment horizontal="left" vertical="center" wrapText="1"/>
    </xf>
    <xf numFmtId="0" fontId="36" fillId="2" borderId="0" xfId="1" applyFont="1" applyFill="1" applyAlignment="1">
      <alignment horizontal="left" vertical="center" wrapText="1"/>
    </xf>
    <xf numFmtId="0" fontId="44" fillId="2" borderId="32" xfId="1" applyFont="1" applyFill="1" applyBorder="1" applyAlignment="1">
      <alignment horizontal="right" vertical="center" wrapText="1"/>
    </xf>
    <xf numFmtId="0" fontId="44" fillId="2" borderId="44" xfId="1" applyFont="1" applyFill="1" applyBorder="1" applyAlignment="1">
      <alignment horizontal="right" vertical="center" wrapText="1"/>
    </xf>
    <xf numFmtId="0" fontId="44" fillId="2" borderId="45" xfId="1" applyFont="1" applyFill="1" applyBorder="1" applyAlignment="1">
      <alignment horizontal="right" vertical="center" wrapText="1"/>
    </xf>
    <xf numFmtId="0" fontId="36" fillId="0" borderId="0" xfId="1" applyFont="1" applyAlignment="1">
      <alignment horizontal="left" vertical="center" wrapText="1"/>
    </xf>
    <xf numFmtId="0" fontId="44" fillId="2" borderId="13" xfId="1" applyFont="1" applyFill="1" applyBorder="1" applyAlignment="1">
      <alignment horizontal="right" vertical="center" wrapText="1"/>
    </xf>
    <xf numFmtId="0" fontId="44" fillId="2" borderId="49" xfId="1" applyFont="1" applyFill="1" applyBorder="1" applyAlignment="1">
      <alignment horizontal="right" vertical="center" wrapText="1"/>
    </xf>
    <xf numFmtId="0" fontId="44" fillId="2" borderId="14" xfId="1" applyFont="1" applyFill="1" applyBorder="1" applyAlignment="1">
      <alignment horizontal="right" vertical="center" wrapText="1"/>
    </xf>
    <xf numFmtId="164" fontId="92" fillId="2" borderId="2" xfId="1" applyNumberFormat="1" applyFont="1" applyFill="1" applyBorder="1" applyAlignment="1">
      <alignment horizontal="center" vertical="center"/>
    </xf>
    <xf numFmtId="0" fontId="44" fillId="2" borderId="35" xfId="1" applyFont="1" applyFill="1" applyBorder="1" applyAlignment="1">
      <alignment horizontal="right" vertical="center" wrapText="1"/>
    </xf>
    <xf numFmtId="0" fontId="44" fillId="2" borderId="37" xfId="1" applyFont="1" applyFill="1" applyBorder="1" applyAlignment="1">
      <alignment horizontal="right" vertical="center" wrapText="1"/>
    </xf>
    <xf numFmtId="0" fontId="36" fillId="2" borderId="0" xfId="1" applyFont="1" applyFill="1" applyAlignment="1">
      <alignment horizontal="left"/>
    </xf>
    <xf numFmtId="0" fontId="45" fillId="2" borderId="0" xfId="6" applyFont="1" applyFill="1" applyAlignment="1">
      <alignment horizontal="left" wrapText="1"/>
    </xf>
    <xf numFmtId="0" fontId="40" fillId="22" borderId="96" xfId="6" applyFont="1" applyFill="1" applyBorder="1" applyAlignment="1">
      <alignment horizontal="center"/>
    </xf>
    <xf numFmtId="0" fontId="45" fillId="2" borderId="0" xfId="6" applyFont="1" applyFill="1" applyAlignment="1">
      <alignment horizontal="left" vertical="center" wrapText="1"/>
    </xf>
    <xf numFmtId="0" fontId="38" fillId="2" borderId="3" xfId="6" applyFont="1" applyFill="1" applyBorder="1" applyAlignment="1">
      <alignment horizontal="center" vertical="center" wrapText="1"/>
    </xf>
    <xf numFmtId="165" fontId="45" fillId="17" borderId="96" xfId="6" applyNumberFormat="1" applyFont="1" applyFill="1" applyBorder="1" applyAlignment="1">
      <alignment horizontal="center" vertical="top"/>
    </xf>
    <xf numFmtId="0" fontId="40" fillId="23" borderId="96" xfId="6" applyFont="1" applyFill="1" applyBorder="1" applyAlignment="1">
      <alignment horizontal="center"/>
    </xf>
    <xf numFmtId="0" fontId="45" fillId="2" borderId="3" xfId="6" applyFont="1" applyFill="1" applyBorder="1" applyAlignment="1">
      <alignment horizontal="left" vertical="center" wrapText="1"/>
    </xf>
    <xf numFmtId="0" fontId="53" fillId="0" borderId="42" xfId="0" applyFont="1" applyBorder="1" applyAlignment="1">
      <alignment horizontal="right" vertical="center" wrapText="1"/>
    </xf>
    <xf numFmtId="0" fontId="53" fillId="0" borderId="2" xfId="0" applyFont="1" applyBorder="1" applyAlignment="1">
      <alignment horizontal="right" vertical="center" wrapText="1"/>
    </xf>
    <xf numFmtId="0" fontId="25" fillId="0" borderId="42" xfId="0" applyFont="1" applyBorder="1" applyAlignment="1">
      <alignment horizontal="left" wrapText="1"/>
    </xf>
    <xf numFmtId="0" fontId="25" fillId="0" borderId="2" xfId="0" applyFont="1" applyBorder="1" applyAlignment="1">
      <alignment horizontal="left" wrapText="1"/>
    </xf>
    <xf numFmtId="0" fontId="50" fillId="20" borderId="74" xfId="0" applyFont="1" applyFill="1" applyBorder="1" applyAlignment="1">
      <alignment horizontal="right" wrapText="1"/>
    </xf>
    <xf numFmtId="0" fontId="50" fillId="20" borderId="65" xfId="0" applyFont="1" applyFill="1" applyBorder="1" applyAlignment="1">
      <alignment horizontal="right" wrapText="1"/>
    </xf>
    <xf numFmtId="0" fontId="50" fillId="0" borderId="0" xfId="0" applyFont="1" applyAlignment="1">
      <alignment horizontal="center" vertical="center" wrapText="1"/>
    </xf>
    <xf numFmtId="0" fontId="25" fillId="0" borderId="0" xfId="0" applyFont="1" applyAlignment="1">
      <alignment horizontal="left" wrapText="1"/>
    </xf>
    <xf numFmtId="0" fontId="50" fillId="0" borderId="0" xfId="0" applyFont="1" applyAlignment="1">
      <alignment horizontal="center" wrapText="1"/>
    </xf>
    <xf numFmtId="0" fontId="91" fillId="2" borderId="0" xfId="0" applyFont="1" applyFill="1" applyAlignment="1">
      <alignment horizontal="left" vertical="center" wrapText="1"/>
    </xf>
    <xf numFmtId="0" fontId="48" fillId="0" borderId="0" xfId="0" applyFont="1" applyAlignment="1">
      <alignment horizontal="left" vertical="center" wrapText="1"/>
    </xf>
    <xf numFmtId="0" fontId="48" fillId="2" borderId="0" xfId="0" applyFont="1" applyFill="1" applyAlignment="1">
      <alignment horizontal="left" vertical="center" wrapText="1"/>
    </xf>
    <xf numFmtId="0" fontId="48" fillId="2" borderId="11" xfId="0" applyFont="1" applyFill="1" applyBorder="1" applyAlignment="1">
      <alignment horizontal="left"/>
    </xf>
    <xf numFmtId="0" fontId="48" fillId="2" borderId="12" xfId="0" applyFont="1" applyFill="1" applyBorder="1" applyAlignment="1">
      <alignment horizontal="left"/>
    </xf>
    <xf numFmtId="0" fontId="48" fillId="2" borderId="11" xfId="0" applyFont="1" applyFill="1" applyBorder="1" applyAlignment="1">
      <alignment horizontal="center"/>
    </xf>
    <xf numFmtId="0" fontId="48" fillId="2" borderId="12" xfId="0" applyFont="1" applyFill="1" applyBorder="1" applyAlignment="1">
      <alignment horizontal="center"/>
    </xf>
    <xf numFmtId="3" fontId="48" fillId="2" borderId="0" xfId="0" applyNumberFormat="1" applyFont="1" applyFill="1" applyAlignment="1">
      <alignment horizontal="left" vertical="center" wrapText="1"/>
    </xf>
    <xf numFmtId="0" fontId="48" fillId="0" borderId="2" xfId="0" applyFont="1" applyBorder="1" applyAlignment="1">
      <alignment horizontal="left"/>
    </xf>
    <xf numFmtId="3" fontId="48" fillId="0" borderId="0" xfId="0" applyNumberFormat="1" applyFont="1" applyAlignment="1">
      <alignment horizontal="left" vertical="center" wrapText="1"/>
    </xf>
    <xf numFmtId="0" fontId="48" fillId="0" borderId="2" xfId="0" applyFont="1" applyBorder="1" applyAlignment="1">
      <alignment horizontal="center"/>
    </xf>
    <xf numFmtId="0" fontId="48" fillId="8" borderId="13" xfId="0" applyFont="1" applyFill="1" applyBorder="1" applyAlignment="1">
      <alignment horizontal="center" wrapText="1"/>
    </xf>
    <xf numFmtId="0" fontId="48" fillId="8" borderId="14" xfId="0" applyFont="1" applyFill="1" applyBorder="1" applyAlignment="1">
      <alignment horizontal="center" wrapText="1"/>
    </xf>
    <xf numFmtId="0" fontId="48" fillId="0" borderId="3" xfId="0" applyFont="1" applyBorder="1" applyAlignment="1">
      <alignment horizontal="right" vertical="top" wrapText="1"/>
    </xf>
    <xf numFmtId="0" fontId="48" fillId="0" borderId="17" xfId="0" applyFont="1" applyBorder="1" applyAlignment="1">
      <alignment horizontal="right" vertical="top" wrapText="1"/>
    </xf>
    <xf numFmtId="3" fontId="36" fillId="0" borderId="0" xfId="0" applyNumberFormat="1" applyFont="1" applyAlignment="1">
      <alignment horizontal="left" vertical="center" wrapText="1"/>
    </xf>
    <xf numFmtId="0" fontId="36" fillId="0"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26" fillId="0" borderId="0" xfId="0" applyFont="1" applyAlignment="1">
      <alignment horizontal="left" vertical="center" wrapText="1"/>
    </xf>
    <xf numFmtId="0" fontId="28" fillId="0" borderId="3" xfId="0" applyFont="1" applyBorder="1" applyAlignment="1">
      <alignment horizontal="center" vertical="center"/>
    </xf>
    <xf numFmtId="0" fontId="73" fillId="8" borderId="96" xfId="11" applyFont="1" applyFill="1" applyBorder="1" applyAlignment="1">
      <alignment horizontal="center" wrapText="1"/>
    </xf>
    <xf numFmtId="0" fontId="73" fillId="8" borderId="96" xfId="11" applyFont="1" applyFill="1" applyBorder="1" applyAlignment="1">
      <alignment wrapText="1"/>
    </xf>
    <xf numFmtId="0" fontId="73" fillId="8" borderId="96" xfId="11" applyFont="1" applyFill="1" applyBorder="1" applyAlignment="1">
      <alignment horizontal="center"/>
    </xf>
    <xf numFmtId="0" fontId="73" fillId="8" borderId="96" xfId="11" applyFont="1" applyFill="1" applyBorder="1" applyAlignment="1">
      <alignment horizontal="left" vertical="center" wrapText="1"/>
    </xf>
    <xf numFmtId="0" fontId="73" fillId="8" borderId="96" xfId="11" applyFont="1" applyFill="1" applyBorder="1" applyAlignment="1">
      <alignment horizontal="center" vertical="center" wrapText="1"/>
    </xf>
    <xf numFmtId="0" fontId="15" fillId="0" borderId="0" xfId="0" applyFont="1" applyAlignment="1">
      <alignment horizontal="center"/>
    </xf>
    <xf numFmtId="0" fontId="25" fillId="0" borderId="100" xfId="0" applyFont="1" applyBorder="1" applyAlignment="1">
      <alignment horizontal="right"/>
    </xf>
    <xf numFmtId="0" fontId="25" fillId="0" borderId="5" xfId="0" applyFont="1" applyBorder="1" applyAlignment="1">
      <alignment horizontal="right"/>
    </xf>
    <xf numFmtId="14" fontId="25" fillId="0" borderId="100" xfId="0" applyNumberFormat="1" applyFont="1" applyBorder="1"/>
    <xf numFmtId="14" fontId="25" fillId="0" borderId="5" xfId="0" applyNumberFormat="1" applyFont="1" applyBorder="1"/>
    <xf numFmtId="0" fontId="50" fillId="0" borderId="100" xfId="0" applyFont="1" applyBorder="1" applyAlignment="1">
      <alignment horizontal="center"/>
    </xf>
    <xf numFmtId="0" fontId="50" fillId="0" borderId="5" xfId="0" applyFont="1" applyBorder="1" applyAlignment="1">
      <alignment horizontal="center"/>
    </xf>
    <xf numFmtId="0" fontId="25" fillId="0" borderId="100" xfId="0" applyFont="1" applyBorder="1" applyAlignment="1">
      <alignment horizontal="center"/>
    </xf>
    <xf numFmtId="0" fontId="25" fillId="0" borderId="5" xfId="0" applyFont="1" applyBorder="1" applyAlignment="1">
      <alignment horizontal="center"/>
    </xf>
    <xf numFmtId="0" fontId="25" fillId="0" borderId="96" xfId="0" applyFont="1" applyBorder="1" applyAlignment="1">
      <alignment horizontal="right"/>
    </xf>
    <xf numFmtId="14" fontId="25" fillId="0" borderId="96" xfId="0" applyNumberFormat="1" applyFont="1" applyBorder="1"/>
    <xf numFmtId="0" fontId="50" fillId="0" borderId="96" xfId="0" applyFont="1" applyBorder="1" applyAlignment="1">
      <alignment horizontal="center"/>
    </xf>
    <xf numFmtId="0" fontId="25" fillId="0" borderId="21" xfId="0" applyFont="1" applyBorder="1" applyAlignment="1">
      <alignment horizontal="right"/>
    </xf>
    <xf numFmtId="0" fontId="25" fillId="0" borderId="21" xfId="0" applyFont="1" applyBorder="1" applyAlignment="1">
      <alignment horizontal="center"/>
    </xf>
    <xf numFmtId="0" fontId="73" fillId="8" borderId="97" xfId="11" applyFont="1" applyFill="1" applyBorder="1" applyAlignment="1">
      <alignment horizontal="center" wrapText="1"/>
    </xf>
    <xf numFmtId="0" fontId="73" fillId="8" borderId="98" xfId="11" applyFont="1" applyFill="1" applyBorder="1" applyAlignment="1">
      <alignment horizontal="center" wrapText="1"/>
    </xf>
    <xf numFmtId="0" fontId="73" fillId="8" borderId="99" xfId="11" applyFont="1" applyFill="1" applyBorder="1" applyAlignment="1">
      <alignment horizontal="center" wrapText="1"/>
    </xf>
    <xf numFmtId="14" fontId="25" fillId="0" borderId="100" xfId="0" applyNumberFormat="1" applyFont="1" applyBorder="1" applyAlignment="1">
      <alignment horizontal="right"/>
    </xf>
    <xf numFmtId="14" fontId="25" fillId="0" borderId="5" xfId="0" applyNumberFormat="1" applyFont="1" applyBorder="1" applyAlignment="1">
      <alignment horizontal="right"/>
    </xf>
    <xf numFmtId="14" fontId="25" fillId="0" borderId="100" xfId="0" applyNumberFormat="1" applyFont="1" applyBorder="1" applyAlignment="1">
      <alignment horizontal="center"/>
    </xf>
    <xf numFmtId="14" fontId="25" fillId="0" borderId="21" xfId="0" applyNumberFormat="1" applyFont="1" applyBorder="1" applyAlignment="1">
      <alignment horizontal="center"/>
    </xf>
    <xf numFmtId="14" fontId="25" fillId="0" borderId="5" xfId="0" applyNumberFormat="1" applyFont="1" applyBorder="1" applyAlignment="1">
      <alignment horizontal="center"/>
    </xf>
    <xf numFmtId="0" fontId="50" fillId="0" borderId="21" xfId="0" applyFont="1" applyBorder="1" applyAlignment="1">
      <alignment horizontal="center"/>
    </xf>
    <xf numFmtId="0" fontId="25" fillId="0" borderId="96" xfId="0" applyFont="1" applyBorder="1" applyAlignment="1">
      <alignment horizontal="center"/>
    </xf>
  </cellXfs>
  <cellStyles count="42">
    <cellStyle name="Bad" xfId="25" builtinId="27"/>
    <cellStyle name="Comma" xfId="28" builtinId="3"/>
    <cellStyle name="Comma 2" xfId="10" xr:uid="{00000000-0005-0000-0000-000002000000}"/>
    <cellStyle name="Comma 2 2" xfId="13" xr:uid="{00000000-0005-0000-0000-000003000000}"/>
    <cellStyle name="Comma 2 2 2" xfId="34" xr:uid="{00000000-0005-0000-0000-000004000000}"/>
    <cellStyle name="Comma 2 3" xfId="35" xr:uid="{00000000-0005-0000-0000-000005000000}"/>
    <cellStyle name="Comma 2 4" xfId="33" xr:uid="{00000000-0005-0000-0000-000006000000}"/>
    <cellStyle name="Comma 3" xfId="15" xr:uid="{00000000-0005-0000-0000-000007000000}"/>
    <cellStyle name="Comma 3 2" xfId="29" xr:uid="{00000000-0005-0000-0000-000008000000}"/>
    <cellStyle name="Comma 3 2 2" xfId="39" xr:uid="{00000000-0005-0000-0000-000009000000}"/>
    <cellStyle name="Comma 3 3" xfId="31" xr:uid="{00000000-0005-0000-0000-00000A000000}"/>
    <cellStyle name="Comma 3 4" xfId="36" xr:uid="{00000000-0005-0000-0000-00000B000000}"/>
    <cellStyle name="Comma 3 5" xfId="38" xr:uid="{00000000-0005-0000-0000-00000C000000}"/>
    <cellStyle name="Comma 4" xfId="32" xr:uid="{00000000-0005-0000-0000-00000D000000}"/>
    <cellStyle name="Excel Built-in Neutral" xfId="2" xr:uid="{00000000-0005-0000-0000-00000E000000}"/>
    <cellStyle name="Excel Built-in Normal" xfId="9" xr:uid="{00000000-0005-0000-0000-00000F000000}"/>
    <cellStyle name="Good" xfId="24" builtinId="26"/>
    <cellStyle name="Normal" xfId="0" builtinId="0"/>
    <cellStyle name="Normal 10 2 2" xfId="6" xr:uid="{00000000-0005-0000-0000-000012000000}"/>
    <cellStyle name="Normal 2" xfId="1" xr:uid="{00000000-0005-0000-0000-000013000000}"/>
    <cellStyle name="Normal 2 2" xfId="14" xr:uid="{00000000-0005-0000-0000-000014000000}"/>
    <cellStyle name="Normal 2 2 2" xfId="22" xr:uid="{00000000-0005-0000-0000-000015000000}"/>
    <cellStyle name="Normal 2 3" xfId="17" xr:uid="{00000000-0005-0000-0000-000016000000}"/>
    <cellStyle name="Normal 3" xfId="3" xr:uid="{00000000-0005-0000-0000-000017000000}"/>
    <cellStyle name="Normal 3 2" xfId="19" xr:uid="{00000000-0005-0000-0000-000018000000}"/>
    <cellStyle name="Normal 4" xfId="7" xr:uid="{00000000-0005-0000-0000-000019000000}"/>
    <cellStyle name="Normal 4 2" xfId="11" xr:uid="{00000000-0005-0000-0000-00001A000000}"/>
    <cellStyle name="Normal 5" xfId="8" xr:uid="{00000000-0005-0000-0000-00001B000000}"/>
    <cellStyle name="Normal 5 2" xfId="12" xr:uid="{00000000-0005-0000-0000-00001C000000}"/>
    <cellStyle name="Normal 6" xfId="16" xr:uid="{00000000-0005-0000-0000-00001D000000}"/>
    <cellStyle name="Normal 6 2" xfId="27" xr:uid="{00000000-0005-0000-0000-00001E000000}"/>
    <cellStyle name="Normal 6 2 2" xfId="40" xr:uid="{00000000-0005-0000-0000-00001F000000}"/>
    <cellStyle name="Normal 6 3" xfId="26" xr:uid="{00000000-0005-0000-0000-000020000000}"/>
    <cellStyle name="Normal 7" xfId="18" xr:uid="{00000000-0005-0000-0000-000021000000}"/>
    <cellStyle name="Normal 7 2" xfId="30" xr:uid="{00000000-0005-0000-0000-000022000000}"/>
    <cellStyle name="Normal 8" xfId="20" xr:uid="{00000000-0005-0000-0000-000023000000}"/>
    <cellStyle name="Normal 9" xfId="21" xr:uid="{00000000-0005-0000-0000-000024000000}"/>
    <cellStyle name="Parasts 2" xfId="4" xr:uid="{00000000-0005-0000-0000-000025000000}"/>
    <cellStyle name="Parasts 3" xfId="5" xr:uid="{00000000-0005-0000-0000-000026000000}"/>
    <cellStyle name="Percent" xfId="23" builtinId="5"/>
    <cellStyle name="Percent 2" xfId="37" xr:uid="{00000000-0005-0000-0000-000028000000}"/>
    <cellStyle name="Percent 2 2" xfId="41" xr:uid="{00000000-0005-0000-0000-000029000000}"/>
  </cellStyles>
  <dxfs count="0"/>
  <tableStyles count="0" defaultTableStyle="TableStyleMedium2" defaultPivotStyle="PivotStyleLight16"/>
  <colors>
    <mruColors>
      <color rgb="FF652BF5"/>
      <color rgb="FFFFCCFF"/>
      <color rgb="FF00CC00"/>
      <color rgb="FFFF00FF"/>
      <color rgb="FF339933"/>
      <color rgb="FF33CC33"/>
      <color rgb="FF99FFCC"/>
      <color rgb="FF99FF99"/>
      <color rgb="FF006600"/>
      <color rgb="FF2E47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nozare.pri\vm\Users\Liva%20Seile\Desktop\Copy%20of%20AP82_oktobris_novembris_manipul&#257;ciju%20skai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nozare.pri\vm\Users\Eva.Ezerina\Desktop\Covid-19%20decembris\IAL_Izlietojums_12-2020_BIO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nozare.pri\vm\Users\Eva.Ezerina\Desktop\Covid-19%20Novembris\IAL_Izlietojums_11-2020_B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ovembris"/>
      <sheetName val="Oktobris"/>
      <sheetName val="Kopsavilkums"/>
      <sheetName val="R0019"/>
      <sheetName val="Macro1"/>
    </sheetNames>
    <sheetDataSet>
      <sheetData sheetId="0"/>
      <sheetData sheetId="1"/>
      <sheetData sheetId="2"/>
      <sheetData sheetId="3"/>
      <sheetData sheetId="4"/>
      <sheetData sheetId="5">
        <row r="99">
          <cell r="A99"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atorija"/>
      <sheetName val="Paraugu paņemšana"/>
    </sheetNames>
    <sheetDataSet>
      <sheetData sheetId="0" refreshError="1"/>
      <sheetData sheetId="1">
        <row r="18">
          <cell r="F18">
            <v>6.85</v>
          </cell>
          <cell r="G18">
            <v>7.6719999999999997</v>
          </cell>
        </row>
        <row r="19">
          <cell r="F19">
            <v>4.5</v>
          </cell>
          <cell r="G19">
            <v>5.4450000000000003</v>
          </cell>
        </row>
        <row r="20">
          <cell r="F20">
            <v>23.594999999999999</v>
          </cell>
          <cell r="G20">
            <v>28.549949999999999</v>
          </cell>
        </row>
        <row r="21">
          <cell r="F21">
            <v>2.2999999999999998</v>
          </cell>
          <cell r="G21">
            <v>2.5759999999999996</v>
          </cell>
        </row>
        <row r="22">
          <cell r="F22">
            <v>3.5</v>
          </cell>
          <cell r="G22">
            <v>4.2350000000000003</v>
          </cell>
        </row>
        <row r="23">
          <cell r="F23">
            <v>8.3799999999999999E-2</v>
          </cell>
          <cell r="G23">
            <v>9.3855999999999995E-2</v>
          </cell>
        </row>
        <row r="24">
          <cell r="F24">
            <v>0.22500000000000001</v>
          </cell>
          <cell r="G24">
            <v>0.252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IOR Laboratorija"/>
      <sheetName val="Bior Paraugu paņemšana"/>
    </sheetNames>
    <sheetDataSet>
      <sheetData sheetId="0" refreshError="1"/>
      <sheetData sheetId="1" refreshError="1">
        <row r="18">
          <cell r="F18">
            <v>7.1135000000000002</v>
          </cell>
          <cell r="G18">
            <v>7.9671200000000004</v>
          </cell>
        </row>
        <row r="19">
          <cell r="F19">
            <v>4.5</v>
          </cell>
          <cell r="G19">
            <v>5.4450000000000003</v>
          </cell>
        </row>
        <row r="20">
          <cell r="F20">
            <v>23.594999999999999</v>
          </cell>
          <cell r="G20">
            <v>28.549949999999999</v>
          </cell>
        </row>
        <row r="21">
          <cell r="F21">
            <v>2.7</v>
          </cell>
          <cell r="G21">
            <v>3.024</v>
          </cell>
        </row>
        <row r="22">
          <cell r="F22">
            <v>3.5</v>
          </cell>
          <cell r="G22">
            <v>4.2350000000000003</v>
          </cell>
        </row>
        <row r="23">
          <cell r="F23">
            <v>8.3799999999999999E-2</v>
          </cell>
          <cell r="G23">
            <v>9.3855999999999995E-2</v>
          </cell>
        </row>
        <row r="24">
          <cell r="F24">
            <v>0.22</v>
          </cell>
          <cell r="G24">
            <v>0.24640000000000001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P110"/>
  <sheetViews>
    <sheetView showGridLines="0" zoomScale="66" zoomScaleNormal="66" workbookViewId="0">
      <pane xSplit="1" ySplit="5" topLeftCell="B6" activePane="bottomRight" state="frozen"/>
      <selection pane="topRight" activeCell="C1" sqref="C1"/>
      <selection pane="bottomLeft" activeCell="A2" sqref="A2"/>
      <selection pane="bottomRight" activeCell="M14" sqref="M14"/>
    </sheetView>
  </sheetViews>
  <sheetFormatPr defaultColWidth="9.140625" defaultRowHeight="15" x14ac:dyDescent="0.25"/>
  <cols>
    <col min="1" max="1" width="85.5703125" style="1126" customWidth="1"/>
    <col min="2" max="2" width="15.5703125" style="1156" customWidth="1"/>
    <col min="3" max="3" width="15.5703125" style="1157" customWidth="1"/>
    <col min="4" max="4" width="16.42578125" style="1157" customWidth="1"/>
    <col min="5" max="6" width="15.5703125" style="1157" customWidth="1"/>
    <col min="7" max="7" width="13.7109375" style="1157" customWidth="1"/>
    <col min="8" max="9" width="15.5703125" style="1224" customWidth="1"/>
    <col min="10" max="10" width="15.28515625" style="1158" customWidth="1"/>
    <col min="11" max="11" width="16.28515625" style="1158" customWidth="1"/>
    <col min="12" max="12" width="13.28515625" style="1158" customWidth="1"/>
    <col min="13" max="13" width="59.85546875" style="1126" customWidth="1"/>
    <col min="14" max="14" width="12.5703125" style="1126" bestFit="1" customWidth="1"/>
    <col min="15" max="15" width="18.140625" style="1126" customWidth="1"/>
    <col min="16" max="16" width="20.42578125" style="1126" customWidth="1"/>
    <col min="17" max="16384" width="9.140625" style="1126"/>
  </cols>
  <sheetData>
    <row r="1" spans="1:16" x14ac:dyDescent="0.25">
      <c r="I1" s="1369" t="s">
        <v>2625</v>
      </c>
      <c r="J1" s="1369"/>
      <c r="K1" s="1369"/>
      <c r="L1" s="1369"/>
    </row>
    <row r="2" spans="1:16" x14ac:dyDescent="0.25">
      <c r="I2" s="1369"/>
      <c r="J2" s="1369"/>
      <c r="K2" s="1369"/>
      <c r="L2" s="1369"/>
    </row>
    <row r="3" spans="1:16" x14ac:dyDescent="0.25">
      <c r="B3" s="1351"/>
      <c r="I3" s="1369"/>
      <c r="J3" s="1369"/>
      <c r="K3" s="1369"/>
      <c r="L3" s="1369"/>
    </row>
    <row r="4" spans="1:16" x14ac:dyDescent="0.25">
      <c r="A4" s="1188"/>
      <c r="B4" s="1358"/>
      <c r="D4" s="1344"/>
      <c r="E4" s="1344"/>
      <c r="F4" s="1357"/>
      <c r="H4" s="1225"/>
      <c r="I4" s="1370"/>
      <c r="J4" s="1370"/>
      <c r="K4" s="1370"/>
      <c r="L4" s="1370"/>
    </row>
    <row r="5" spans="1:16" ht="75" x14ac:dyDescent="0.2">
      <c r="A5" s="1159"/>
      <c r="B5" s="1345" t="s">
        <v>0</v>
      </c>
      <c r="C5" s="1160" t="s">
        <v>2121</v>
      </c>
      <c r="D5" s="1160" t="s">
        <v>2628</v>
      </c>
      <c r="E5" s="1160" t="s">
        <v>2629</v>
      </c>
      <c r="F5" s="1160" t="s">
        <v>2628</v>
      </c>
      <c r="G5" s="1160" t="s">
        <v>2628</v>
      </c>
      <c r="H5" s="1285" t="s">
        <v>2106</v>
      </c>
      <c r="I5" s="1161" t="s">
        <v>2499</v>
      </c>
      <c r="J5" s="1161" t="s">
        <v>2103</v>
      </c>
      <c r="K5" s="1161" t="s">
        <v>2104</v>
      </c>
      <c r="L5" s="1161" t="s">
        <v>2105</v>
      </c>
      <c r="M5" s="1280"/>
      <c r="O5" s="1352"/>
      <c r="P5" s="1353"/>
    </row>
    <row r="6" spans="1:16" s="1350" customFormat="1" ht="30" x14ac:dyDescent="0.2">
      <c r="A6" s="1346">
        <v>1</v>
      </c>
      <c r="B6" s="1346">
        <v>2</v>
      </c>
      <c r="C6" s="1347">
        <v>3</v>
      </c>
      <c r="D6" s="1347">
        <v>4</v>
      </c>
      <c r="E6" s="1347">
        <v>5</v>
      </c>
      <c r="F6" s="1347"/>
      <c r="G6" s="1347">
        <v>6</v>
      </c>
      <c r="H6" s="1348" t="s">
        <v>2627</v>
      </c>
      <c r="I6" s="1349">
        <v>8</v>
      </c>
      <c r="J6" s="1349">
        <v>9</v>
      </c>
      <c r="K6" s="1349">
        <v>10</v>
      </c>
      <c r="L6" s="1349">
        <v>11</v>
      </c>
      <c r="O6" s="1354"/>
      <c r="P6" s="1355"/>
    </row>
    <row r="7" spans="1:16" x14ac:dyDescent="0.25">
      <c r="A7" s="1162" t="s">
        <v>5</v>
      </c>
      <c r="B7" s="1163">
        <f t="shared" ref="B7:L7" si="0">B44+B24+B8</f>
        <v>26479510.10237081</v>
      </c>
      <c r="C7" s="1163">
        <f t="shared" si="0"/>
        <v>16790360.172370814</v>
      </c>
      <c r="D7" s="1163">
        <f t="shared" si="0"/>
        <v>5269.7900000000009</v>
      </c>
      <c r="E7" s="1163">
        <f t="shared" si="0"/>
        <v>8664</v>
      </c>
      <c r="F7" s="1163">
        <f t="shared" si="0"/>
        <v>2911.62</v>
      </c>
      <c r="G7" s="1163">
        <f t="shared" si="0"/>
        <v>464525.82999999996</v>
      </c>
      <c r="H7" s="1303">
        <f>H44+H24+H8+H93</f>
        <v>9208888</v>
      </c>
      <c r="I7" s="1164">
        <f>I93</f>
        <v>1109</v>
      </c>
      <c r="J7" s="1164">
        <f t="shared" si="0"/>
        <v>8718692</v>
      </c>
      <c r="K7" s="1164">
        <f t="shared" si="0"/>
        <v>6091</v>
      </c>
      <c r="L7" s="1164">
        <f t="shared" si="0"/>
        <v>482996</v>
      </c>
      <c r="M7" s="1294"/>
      <c r="O7" s="1353"/>
      <c r="P7" s="1353"/>
    </row>
    <row r="8" spans="1:16" ht="15.75" customHeight="1" x14ac:dyDescent="0.25">
      <c r="A8" s="1165" t="s">
        <v>1</v>
      </c>
      <c r="B8" s="1166">
        <f>SUM(B9:B23)</f>
        <v>2917044.379999999</v>
      </c>
      <c r="C8" s="1166">
        <f>SUM(C9:C20)</f>
        <v>1329379.5899999992</v>
      </c>
      <c r="D8" s="1166">
        <f t="shared" ref="D8:F8" si="1">SUM(D9:D20)</f>
        <v>5269.7900000000009</v>
      </c>
      <c r="E8" s="1166">
        <f t="shared" si="1"/>
        <v>8664</v>
      </c>
      <c r="F8" s="1166">
        <f t="shared" si="1"/>
        <v>0</v>
      </c>
      <c r="G8" s="1166">
        <f>SUM(G9:G20)</f>
        <v>0</v>
      </c>
      <c r="H8" s="1286">
        <f>SUM(H9:H23)</f>
        <v>1573731</v>
      </c>
      <c r="I8" s="1167"/>
      <c r="J8" s="1167">
        <f>SUM(J9:J23)</f>
        <v>1567640</v>
      </c>
      <c r="K8" s="1167">
        <f>SUM(K9:K20)</f>
        <v>6091</v>
      </c>
      <c r="L8" s="1167">
        <f>SUM(L9:L20)</f>
        <v>0</v>
      </c>
      <c r="M8" s="1273"/>
      <c r="O8" s="1353"/>
      <c r="P8" s="1353"/>
    </row>
    <row r="9" spans="1:16" s="1127" customFormat="1" x14ac:dyDescent="0.25">
      <c r="A9" s="1168" t="s">
        <v>2500</v>
      </c>
      <c r="B9" s="1169">
        <v>463249</v>
      </c>
      <c r="C9" s="1170"/>
      <c r="D9" s="1170"/>
      <c r="E9" s="1170"/>
      <c r="F9" s="1170"/>
      <c r="G9" s="1170"/>
      <c r="H9" s="1287">
        <f>B9</f>
        <v>463249</v>
      </c>
      <c r="I9" s="1221"/>
      <c r="J9" s="1171">
        <v>460919</v>
      </c>
      <c r="K9" s="1172">
        <v>2330</v>
      </c>
      <c r="L9" s="1173"/>
      <c r="M9" s="1295" t="s">
        <v>2617</v>
      </c>
    </row>
    <row r="10" spans="1:16" s="1127" customFormat="1" x14ac:dyDescent="0.25">
      <c r="A10" s="1168" t="s">
        <v>2504</v>
      </c>
      <c r="B10" s="1169">
        <v>564891</v>
      </c>
      <c r="C10" s="1170"/>
      <c r="D10" s="1170"/>
      <c r="E10" s="1170"/>
      <c r="F10" s="1170"/>
      <c r="G10" s="1170"/>
      <c r="H10" s="1287">
        <v>564891</v>
      </c>
      <c r="I10" s="1221"/>
      <c r="J10" s="1171">
        <v>561319</v>
      </c>
      <c r="K10" s="1172">
        <v>3572</v>
      </c>
      <c r="L10" s="1173"/>
      <c r="M10" s="1295" t="s">
        <v>2617</v>
      </c>
    </row>
    <row r="11" spans="1:16" s="1127" customFormat="1" x14ac:dyDescent="0.25">
      <c r="A11" s="1274" t="s">
        <v>2532</v>
      </c>
      <c r="B11" s="1275">
        <v>593106.05999999971</v>
      </c>
      <c r="C11" s="1276">
        <f>B11-E11-D11</f>
        <v>586214.86999999976</v>
      </c>
      <c r="D11" s="1276">
        <f>245.19+1997+456</f>
        <v>2698.19</v>
      </c>
      <c r="E11" s="1276">
        <v>4193</v>
      </c>
      <c r="F11" s="1276"/>
      <c r="G11" s="1276"/>
      <c r="H11" s="1287"/>
      <c r="I11" s="1297"/>
      <c r="J11" s="1298"/>
      <c r="K11" s="1300"/>
      <c r="L11" s="1299"/>
      <c r="M11" s="1295"/>
    </row>
    <row r="12" spans="1:16" s="1127" customFormat="1" x14ac:dyDescent="0.25">
      <c r="A12" s="1274" t="s">
        <v>2516</v>
      </c>
      <c r="B12" s="1275">
        <v>581548.21999999974</v>
      </c>
      <c r="C12" s="1276">
        <f>B12-E12-D12</f>
        <v>574887.21999999974</v>
      </c>
      <c r="D12" s="1276">
        <f>103+1996+457</f>
        <v>2556</v>
      </c>
      <c r="E12" s="1276">
        <v>4105</v>
      </c>
      <c r="F12" s="1276"/>
      <c r="G12" s="1276"/>
      <c r="H12" s="1287"/>
      <c r="I12" s="1297"/>
      <c r="J12" s="1298"/>
      <c r="K12" s="1300"/>
      <c r="L12" s="1299"/>
      <c r="M12" s="1295"/>
    </row>
    <row r="13" spans="1:16" s="1127" customFormat="1" ht="30" x14ac:dyDescent="0.25">
      <c r="A13" s="1168" t="s">
        <v>2501</v>
      </c>
      <c r="B13" s="1169">
        <f>ROUNDUP('IAL 60160_60161'!H4,0)</f>
        <v>2919</v>
      </c>
      <c r="C13" s="1170"/>
      <c r="D13" s="1170"/>
      <c r="E13" s="1170"/>
      <c r="F13" s="1170"/>
      <c r="G13" s="1170"/>
      <c r="H13" s="1287">
        <f>B13</f>
        <v>2919</v>
      </c>
      <c r="I13" s="1221"/>
      <c r="J13" s="1171">
        <f>B13</f>
        <v>2919</v>
      </c>
      <c r="K13" s="1173"/>
      <c r="L13" s="1173"/>
      <c r="M13" s="1295" t="s">
        <v>2618</v>
      </c>
      <c r="O13" s="1343"/>
    </row>
    <row r="14" spans="1:16" s="1127" customFormat="1" ht="30" x14ac:dyDescent="0.25">
      <c r="A14" s="1168" t="s">
        <v>2483</v>
      </c>
      <c r="B14" s="1169">
        <v>423</v>
      </c>
      <c r="C14" s="1170"/>
      <c r="D14" s="1170"/>
      <c r="E14" s="1170"/>
      <c r="F14" s="1170"/>
      <c r="G14" s="1170"/>
      <c r="H14" s="1287">
        <v>423</v>
      </c>
      <c r="I14" s="1221"/>
      <c r="J14" s="1171">
        <f>H14</f>
        <v>423</v>
      </c>
      <c r="K14" s="1173"/>
      <c r="L14" s="1173"/>
      <c r="M14" s="1295" t="s">
        <v>2618</v>
      </c>
    </row>
    <row r="15" spans="1:16" s="1127" customFormat="1" ht="30" x14ac:dyDescent="0.25">
      <c r="A15" s="1168" t="s">
        <v>2502</v>
      </c>
      <c r="B15" s="1169">
        <v>30102</v>
      </c>
      <c r="C15" s="1170"/>
      <c r="D15" s="1170"/>
      <c r="E15" s="1170"/>
      <c r="F15" s="1170"/>
      <c r="G15" s="1170"/>
      <c r="H15" s="1287">
        <v>30102</v>
      </c>
      <c r="I15" s="1221"/>
      <c r="J15" s="1171">
        <v>30010</v>
      </c>
      <c r="K15" s="1173">
        <v>92</v>
      </c>
      <c r="L15" s="1173"/>
      <c r="M15" s="1295" t="s">
        <v>2619</v>
      </c>
    </row>
    <row r="16" spans="1:16" s="1127" customFormat="1" x14ac:dyDescent="0.25">
      <c r="A16" s="1168" t="s">
        <v>2503</v>
      </c>
      <c r="B16" s="1169">
        <f>zobārstniecība!I5</f>
        <v>43144.000000000022</v>
      </c>
      <c r="C16" s="1170"/>
      <c r="D16" s="1170"/>
      <c r="E16" s="1170"/>
      <c r="F16" s="1170"/>
      <c r="G16" s="1170"/>
      <c r="H16" s="1287">
        <f>B16</f>
        <v>43144.000000000022</v>
      </c>
      <c r="I16" s="1221"/>
      <c r="J16" s="1171">
        <v>43047</v>
      </c>
      <c r="K16" s="1173">
        <v>97</v>
      </c>
      <c r="L16" s="1173"/>
      <c r="M16" s="1295" t="s">
        <v>2617</v>
      </c>
    </row>
    <row r="17" spans="1:13" s="1127" customFormat="1" x14ac:dyDescent="0.25">
      <c r="A17" s="1274" t="s">
        <v>2530</v>
      </c>
      <c r="B17" s="1275">
        <v>53959.09</v>
      </c>
      <c r="C17" s="1276">
        <f>B17-E17-D17</f>
        <v>53819.71</v>
      </c>
      <c r="D17" s="1276">
        <v>4.38</v>
      </c>
      <c r="E17" s="1276">
        <v>135</v>
      </c>
      <c r="F17" s="1276"/>
      <c r="G17" s="1276"/>
      <c r="H17" s="1287"/>
      <c r="I17" s="1297"/>
      <c r="J17" s="1298"/>
      <c r="K17" s="1299"/>
      <c r="L17" s="1299"/>
      <c r="M17" s="1295"/>
    </row>
    <row r="18" spans="1:13" s="1127" customFormat="1" x14ac:dyDescent="0.25">
      <c r="A18" s="1274" t="s">
        <v>2531</v>
      </c>
      <c r="B18" s="1275">
        <v>60303.859999999971</v>
      </c>
      <c r="C18" s="1276">
        <f>B18-E18-D18</f>
        <v>60177.63999999997</v>
      </c>
      <c r="D18" s="1276">
        <v>11.22</v>
      </c>
      <c r="E18" s="1276">
        <v>115</v>
      </c>
      <c r="F18" s="1276"/>
      <c r="G18" s="1276"/>
      <c r="H18" s="1287"/>
      <c r="I18" s="1297"/>
      <c r="J18" s="1298"/>
      <c r="K18" s="1299"/>
      <c r="L18" s="1299"/>
      <c r="M18" s="1295"/>
    </row>
    <row r="19" spans="1:13" s="1127" customFormat="1" x14ac:dyDescent="0.25">
      <c r="A19" s="1274" t="s">
        <v>2515</v>
      </c>
      <c r="B19" s="1275">
        <v>54396.15</v>
      </c>
      <c r="C19" s="1276">
        <f>B19-E19-D19</f>
        <v>54280.15</v>
      </c>
      <c r="D19" s="1276"/>
      <c r="E19" s="1276">
        <v>116</v>
      </c>
      <c r="F19" s="1276"/>
      <c r="G19" s="1276"/>
      <c r="H19" s="1287"/>
      <c r="I19" s="1297"/>
      <c r="J19" s="1298"/>
      <c r="K19" s="1299"/>
      <c r="L19" s="1299"/>
      <c r="M19" s="1295"/>
    </row>
    <row r="20" spans="1:13" s="1127" customFormat="1" ht="30" x14ac:dyDescent="0.25">
      <c r="A20" s="1168" t="s">
        <v>2540</v>
      </c>
      <c r="B20" s="1169">
        <v>163464</v>
      </c>
      <c r="C20" s="1170"/>
      <c r="D20" s="1170"/>
      <c r="E20" s="1170"/>
      <c r="F20" s="1170"/>
      <c r="G20" s="1170"/>
      <c r="H20" s="1287">
        <v>163464</v>
      </c>
      <c r="I20" s="1221"/>
      <c r="J20" s="1171">
        <f>B20</f>
        <v>163464</v>
      </c>
      <c r="K20" s="1173"/>
      <c r="L20" s="1173"/>
      <c r="M20" s="1295" t="s">
        <v>2618</v>
      </c>
    </row>
    <row r="21" spans="1:13" s="1127" customFormat="1" ht="30" x14ac:dyDescent="0.25">
      <c r="A21" s="1168" t="s">
        <v>2605</v>
      </c>
      <c r="B21" s="1169">
        <v>281048</v>
      </c>
      <c r="C21" s="1170"/>
      <c r="D21" s="1170"/>
      <c r="E21" s="1170"/>
      <c r="F21" s="1170"/>
      <c r="G21" s="1170"/>
      <c r="H21" s="1287">
        <v>281048</v>
      </c>
      <c r="I21" s="1221"/>
      <c r="J21" s="1171">
        <f>H21</f>
        <v>281048</v>
      </c>
      <c r="K21" s="1173"/>
      <c r="L21" s="1173"/>
      <c r="M21" s="1295" t="s">
        <v>2620</v>
      </c>
    </row>
    <row r="22" spans="1:13" s="1127" customFormat="1" ht="30" x14ac:dyDescent="0.25">
      <c r="A22" s="1168" t="s">
        <v>2606</v>
      </c>
      <c r="B22" s="1169">
        <v>16567</v>
      </c>
      <c r="C22" s="1170"/>
      <c r="D22" s="1170"/>
      <c r="E22" s="1170"/>
      <c r="F22" s="1170"/>
      <c r="G22" s="1170"/>
      <c r="H22" s="1287">
        <v>16567</v>
      </c>
      <c r="I22" s="1221"/>
      <c r="J22" s="1171">
        <f>H22</f>
        <v>16567</v>
      </c>
      <c r="K22" s="1173"/>
      <c r="L22" s="1173"/>
      <c r="M22" s="1295" t="s">
        <v>2620</v>
      </c>
    </row>
    <row r="23" spans="1:13" s="1127" customFormat="1" ht="45" x14ac:dyDescent="0.25">
      <c r="A23" s="1168" t="s">
        <v>2607</v>
      </c>
      <c r="B23" s="1169">
        <v>7924</v>
      </c>
      <c r="C23" s="1170"/>
      <c r="D23" s="1170"/>
      <c r="E23" s="1170"/>
      <c r="F23" s="1170"/>
      <c r="G23" s="1170"/>
      <c r="H23" s="1287">
        <v>7924</v>
      </c>
      <c r="I23" s="1221"/>
      <c r="J23" s="1171">
        <f>H23</f>
        <v>7924</v>
      </c>
      <c r="K23" s="1173"/>
      <c r="L23" s="1173"/>
      <c r="M23" s="1295" t="s">
        <v>2620</v>
      </c>
    </row>
    <row r="24" spans="1:13" x14ac:dyDescent="0.25">
      <c r="A24" s="1165" t="s">
        <v>2</v>
      </c>
      <c r="B24" s="1166">
        <f>SUM(B25:B43)</f>
        <v>2932051</v>
      </c>
      <c r="C24" s="1166">
        <f>SUM(C25:C39)</f>
        <v>0</v>
      </c>
      <c r="D24" s="1166"/>
      <c r="E24" s="1166"/>
      <c r="F24" s="1166"/>
      <c r="G24" s="1166">
        <f>SUM(G25:G39)</f>
        <v>0</v>
      </c>
      <c r="H24" s="1286">
        <f>SUM(H25:H43)</f>
        <v>2932051</v>
      </c>
      <c r="I24" s="1166"/>
      <c r="J24" s="1167">
        <f>SUM(J25:J43)</f>
        <v>2932051</v>
      </c>
      <c r="K24" s="1167">
        <f>SUM(K25:K39)</f>
        <v>0</v>
      </c>
      <c r="L24" s="1167">
        <f>SUM(L25:L39)</f>
        <v>0</v>
      </c>
      <c r="M24" s="1273"/>
    </row>
    <row r="25" spans="1:13" s="1127" customFormat="1" x14ac:dyDescent="0.25">
      <c r="A25" s="1174" t="s">
        <v>2541</v>
      </c>
      <c r="B25" s="1169">
        <v>1610752</v>
      </c>
      <c r="C25" s="1170"/>
      <c r="D25" s="1170"/>
      <c r="E25" s="1170"/>
      <c r="F25" s="1170"/>
      <c r="G25" s="1170"/>
      <c r="H25" s="1287">
        <f>B25</f>
        <v>1610752</v>
      </c>
      <c r="I25" s="1221"/>
      <c r="J25" s="1172">
        <f t="shared" ref="J25:J43" si="2">B25</f>
        <v>1610752</v>
      </c>
      <c r="K25" s="1173"/>
      <c r="L25" s="1173"/>
      <c r="M25" s="1295" t="s">
        <v>2618</v>
      </c>
    </row>
    <row r="26" spans="1:13" s="1127" customFormat="1" x14ac:dyDescent="0.25">
      <c r="A26" s="1174" t="s">
        <v>2509</v>
      </c>
      <c r="B26" s="1169">
        <v>874671</v>
      </c>
      <c r="C26" s="1170"/>
      <c r="D26" s="1170"/>
      <c r="E26" s="1170"/>
      <c r="F26" s="1170"/>
      <c r="G26" s="1170"/>
      <c r="H26" s="1287">
        <v>874671</v>
      </c>
      <c r="I26" s="1221"/>
      <c r="J26" s="1172">
        <f t="shared" si="2"/>
        <v>874671</v>
      </c>
      <c r="K26" s="1173"/>
      <c r="L26" s="1173"/>
      <c r="M26" s="1295" t="s">
        <v>2618</v>
      </c>
    </row>
    <row r="27" spans="1:13" s="1127" customFormat="1" x14ac:dyDescent="0.25">
      <c r="A27" s="1174" t="s">
        <v>2508</v>
      </c>
      <c r="B27" s="1169">
        <v>1472</v>
      </c>
      <c r="C27" s="1170"/>
      <c r="D27" s="1170"/>
      <c r="E27" s="1170"/>
      <c r="F27" s="1170"/>
      <c r="G27" s="1170"/>
      <c r="H27" s="1287">
        <v>1472</v>
      </c>
      <c r="I27" s="1221"/>
      <c r="J27" s="1172">
        <f t="shared" si="2"/>
        <v>1472</v>
      </c>
      <c r="K27" s="1173"/>
      <c r="L27" s="1173"/>
      <c r="M27" s="1295" t="s">
        <v>2618</v>
      </c>
    </row>
    <row r="28" spans="1:13" s="1127" customFormat="1" x14ac:dyDescent="0.25">
      <c r="A28" s="1174" t="s">
        <v>2542</v>
      </c>
      <c r="B28" s="1169">
        <v>12720</v>
      </c>
      <c r="C28" s="1170"/>
      <c r="D28" s="1170"/>
      <c r="E28" s="1170"/>
      <c r="F28" s="1170"/>
      <c r="G28" s="1170"/>
      <c r="H28" s="1287">
        <f>B28</f>
        <v>12720</v>
      </c>
      <c r="I28" s="1221"/>
      <c r="J28" s="1172">
        <f t="shared" si="2"/>
        <v>12720</v>
      </c>
      <c r="K28" s="1173"/>
      <c r="L28" s="1173"/>
      <c r="M28" s="1295" t="s">
        <v>2621</v>
      </c>
    </row>
    <row r="29" spans="1:13" s="1127" customFormat="1" x14ac:dyDescent="0.25">
      <c r="A29" s="1174" t="s">
        <v>2279</v>
      </c>
      <c r="B29" s="1169">
        <v>15514</v>
      </c>
      <c r="C29" s="1170"/>
      <c r="D29" s="1170"/>
      <c r="E29" s="1170"/>
      <c r="F29" s="1170"/>
      <c r="G29" s="1170"/>
      <c r="H29" s="1287">
        <v>15514</v>
      </c>
      <c r="I29" s="1221"/>
      <c r="J29" s="1172">
        <f t="shared" si="2"/>
        <v>15514</v>
      </c>
      <c r="K29" s="1173"/>
      <c r="L29" s="1173"/>
      <c r="M29" s="1295" t="s">
        <v>2621</v>
      </c>
    </row>
    <row r="30" spans="1:13" s="1127" customFormat="1" x14ac:dyDescent="0.25">
      <c r="A30" s="1174" t="s">
        <v>2292</v>
      </c>
      <c r="B30" s="1169">
        <v>10523</v>
      </c>
      <c r="C30" s="1170"/>
      <c r="D30" s="1170"/>
      <c r="E30" s="1170"/>
      <c r="F30" s="1170"/>
      <c r="G30" s="1170"/>
      <c r="H30" s="1287">
        <v>10523</v>
      </c>
      <c r="I30" s="1221"/>
      <c r="J30" s="1172">
        <f t="shared" si="2"/>
        <v>10523</v>
      </c>
      <c r="K30" s="1173"/>
      <c r="L30" s="1173"/>
      <c r="M30" s="1295" t="s">
        <v>2621</v>
      </c>
    </row>
    <row r="31" spans="1:13" s="1127" customFormat="1" x14ac:dyDescent="0.25">
      <c r="A31" s="1174" t="s">
        <v>2304</v>
      </c>
      <c r="B31" s="1169">
        <v>8198</v>
      </c>
      <c r="C31" s="1170"/>
      <c r="D31" s="1170"/>
      <c r="E31" s="1170"/>
      <c r="F31" s="1170"/>
      <c r="G31" s="1170"/>
      <c r="H31" s="1287">
        <v>8198</v>
      </c>
      <c r="I31" s="1221"/>
      <c r="J31" s="1172">
        <f t="shared" si="2"/>
        <v>8198</v>
      </c>
      <c r="K31" s="1173"/>
      <c r="L31" s="1173"/>
      <c r="M31" s="1295" t="s">
        <v>2621</v>
      </c>
    </row>
    <row r="32" spans="1:13" s="1127" customFormat="1" x14ac:dyDescent="0.25">
      <c r="A32" s="1174" t="s">
        <v>2482</v>
      </c>
      <c r="B32" s="1169">
        <v>302</v>
      </c>
      <c r="C32" s="1170"/>
      <c r="D32" s="1170"/>
      <c r="E32" s="1170"/>
      <c r="F32" s="1170"/>
      <c r="G32" s="1170"/>
      <c r="H32" s="1287">
        <v>302</v>
      </c>
      <c r="I32" s="1221"/>
      <c r="J32" s="1172">
        <f t="shared" si="2"/>
        <v>302</v>
      </c>
      <c r="K32" s="1173"/>
      <c r="L32" s="1173"/>
      <c r="M32" s="1295" t="s">
        <v>2621</v>
      </c>
    </row>
    <row r="33" spans="1:13" s="1127" customFormat="1" ht="30" customHeight="1" x14ac:dyDescent="0.25">
      <c r="A33" s="1175" t="s">
        <v>2600</v>
      </c>
      <c r="B33" s="1169">
        <v>6101</v>
      </c>
      <c r="C33" s="1170"/>
      <c r="D33" s="1170"/>
      <c r="E33" s="1170"/>
      <c r="F33" s="1170"/>
      <c r="G33" s="1170"/>
      <c r="H33" s="1287">
        <f>B33</f>
        <v>6101</v>
      </c>
      <c r="I33" s="1221"/>
      <c r="J33" s="1172">
        <f t="shared" si="2"/>
        <v>6101</v>
      </c>
      <c r="K33" s="1173"/>
      <c r="L33" s="1173"/>
      <c r="M33" s="1295" t="s">
        <v>2622</v>
      </c>
    </row>
    <row r="34" spans="1:13" s="1127" customFormat="1" ht="27.75" customHeight="1" x14ac:dyDescent="0.25">
      <c r="A34" s="1175" t="s">
        <v>2282</v>
      </c>
      <c r="B34" s="1169">
        <v>5073</v>
      </c>
      <c r="C34" s="1170"/>
      <c r="D34" s="1170"/>
      <c r="E34" s="1170"/>
      <c r="F34" s="1170"/>
      <c r="G34" s="1170"/>
      <c r="H34" s="1287">
        <v>5073</v>
      </c>
      <c r="I34" s="1221"/>
      <c r="J34" s="1172">
        <f t="shared" si="2"/>
        <v>5073</v>
      </c>
      <c r="K34" s="1173"/>
      <c r="L34" s="1173"/>
      <c r="M34" s="1295" t="s">
        <v>2622</v>
      </c>
    </row>
    <row r="35" spans="1:13" s="1127" customFormat="1" ht="31.5" customHeight="1" x14ac:dyDescent="0.25">
      <c r="A35" s="1175" t="s">
        <v>2327</v>
      </c>
      <c r="B35" s="1169">
        <v>2309</v>
      </c>
      <c r="C35" s="1170"/>
      <c r="D35" s="1170"/>
      <c r="E35" s="1170"/>
      <c r="F35" s="1170"/>
      <c r="G35" s="1170"/>
      <c r="H35" s="1287">
        <v>2309</v>
      </c>
      <c r="I35" s="1221"/>
      <c r="J35" s="1172">
        <f t="shared" si="2"/>
        <v>2309</v>
      </c>
      <c r="K35" s="1173"/>
      <c r="L35" s="1173"/>
      <c r="M35" s="1295" t="s">
        <v>2622</v>
      </c>
    </row>
    <row r="36" spans="1:13" s="1127" customFormat="1" ht="35.25" customHeight="1" x14ac:dyDescent="0.25">
      <c r="A36" s="1175" t="s">
        <v>2309</v>
      </c>
      <c r="B36" s="1169">
        <v>217</v>
      </c>
      <c r="C36" s="1170"/>
      <c r="D36" s="1170"/>
      <c r="E36" s="1170"/>
      <c r="F36" s="1170"/>
      <c r="G36" s="1170"/>
      <c r="H36" s="1287">
        <v>217</v>
      </c>
      <c r="I36" s="1221"/>
      <c r="J36" s="1172">
        <f t="shared" si="2"/>
        <v>217</v>
      </c>
      <c r="K36" s="1173"/>
      <c r="L36" s="1173"/>
      <c r="M36" s="1295" t="s">
        <v>2622</v>
      </c>
    </row>
    <row r="37" spans="1:13" s="1127" customFormat="1" ht="30" x14ac:dyDescent="0.25">
      <c r="A37" s="1175" t="s">
        <v>2321</v>
      </c>
      <c r="B37" s="1169">
        <v>980</v>
      </c>
      <c r="C37" s="1170"/>
      <c r="D37" s="1170"/>
      <c r="E37" s="1170"/>
      <c r="F37" s="1170"/>
      <c r="G37" s="1170"/>
      <c r="H37" s="1287">
        <v>980</v>
      </c>
      <c r="I37" s="1221"/>
      <c r="J37" s="1172">
        <f t="shared" si="2"/>
        <v>980</v>
      </c>
      <c r="K37" s="1173"/>
      <c r="L37" s="1173"/>
      <c r="M37" s="1295" t="s">
        <v>2622</v>
      </c>
    </row>
    <row r="38" spans="1:13" s="1127" customFormat="1" ht="30" x14ac:dyDescent="0.25">
      <c r="A38" s="1175" t="s">
        <v>2543</v>
      </c>
      <c r="B38" s="1169">
        <v>17571</v>
      </c>
      <c r="C38" s="1170"/>
      <c r="D38" s="1170"/>
      <c r="E38" s="1170"/>
      <c r="F38" s="1170"/>
      <c r="G38" s="1170"/>
      <c r="H38" s="1287">
        <f>B38</f>
        <v>17571</v>
      </c>
      <c r="I38" s="1221"/>
      <c r="J38" s="1172">
        <f t="shared" si="2"/>
        <v>17571</v>
      </c>
      <c r="K38" s="1173"/>
      <c r="L38" s="1173"/>
      <c r="M38" s="1295" t="s">
        <v>2621</v>
      </c>
    </row>
    <row r="39" spans="1:13" s="1127" customFormat="1" ht="30" x14ac:dyDescent="0.25">
      <c r="A39" s="1175" t="s">
        <v>2289</v>
      </c>
      <c r="B39" s="1169">
        <v>1927</v>
      </c>
      <c r="C39" s="1170"/>
      <c r="D39" s="1170"/>
      <c r="E39" s="1170"/>
      <c r="F39" s="1170"/>
      <c r="G39" s="1170"/>
      <c r="H39" s="1287">
        <v>1927</v>
      </c>
      <c r="I39" s="1221"/>
      <c r="J39" s="1172">
        <f t="shared" si="2"/>
        <v>1927</v>
      </c>
      <c r="K39" s="1173"/>
      <c r="L39" s="1173"/>
      <c r="M39" s="1295" t="s">
        <v>2621</v>
      </c>
    </row>
    <row r="40" spans="1:13" s="1127" customFormat="1" ht="34.5" customHeight="1" x14ac:dyDescent="0.25">
      <c r="A40" s="1176" t="s">
        <v>2602</v>
      </c>
      <c r="B40" s="1315">
        <v>232818</v>
      </c>
      <c r="C40" s="1177"/>
      <c r="D40" s="1177"/>
      <c r="E40" s="1177"/>
      <c r="F40" s="1177"/>
      <c r="G40" s="1177"/>
      <c r="H40" s="1287">
        <v>232818</v>
      </c>
      <c r="I40" s="1221"/>
      <c r="J40" s="1172">
        <f t="shared" si="2"/>
        <v>232818</v>
      </c>
      <c r="K40" s="1173"/>
      <c r="L40" s="1173"/>
      <c r="M40" s="1295" t="s">
        <v>2620</v>
      </c>
    </row>
    <row r="41" spans="1:13" s="1127" customFormat="1" ht="28.5" customHeight="1" x14ac:dyDescent="0.25">
      <c r="A41" s="1176" t="s">
        <v>2603</v>
      </c>
      <c r="B41" s="1169">
        <v>8030</v>
      </c>
      <c r="C41" s="1170"/>
      <c r="D41" s="1170"/>
      <c r="E41" s="1170"/>
      <c r="F41" s="1170"/>
      <c r="G41" s="1170"/>
      <c r="H41" s="1287">
        <v>8030</v>
      </c>
      <c r="I41" s="1221"/>
      <c r="J41" s="1172">
        <f t="shared" si="2"/>
        <v>8030</v>
      </c>
      <c r="K41" s="1173"/>
      <c r="L41" s="1173"/>
      <c r="M41" s="1295" t="s">
        <v>2620</v>
      </c>
    </row>
    <row r="42" spans="1:13" s="1127" customFormat="1" ht="30" x14ac:dyDescent="0.25">
      <c r="A42" s="1176" t="s">
        <v>2604</v>
      </c>
      <c r="B42" s="1169">
        <v>11947</v>
      </c>
      <c r="C42" s="1170"/>
      <c r="D42" s="1170"/>
      <c r="E42" s="1170"/>
      <c r="F42" s="1170"/>
      <c r="G42" s="1170"/>
      <c r="H42" s="1287">
        <v>11947</v>
      </c>
      <c r="I42" s="1221"/>
      <c r="J42" s="1172">
        <f t="shared" si="2"/>
        <v>11947</v>
      </c>
      <c r="K42" s="1173"/>
      <c r="L42" s="1173"/>
      <c r="M42" s="1295" t="s">
        <v>2620</v>
      </c>
    </row>
    <row r="43" spans="1:13" s="1127" customFormat="1" ht="30" customHeight="1" x14ac:dyDescent="0.25">
      <c r="A43" s="1176" t="s">
        <v>2614</v>
      </c>
      <c r="B43" s="1169">
        <v>110926</v>
      </c>
      <c r="C43" s="1170"/>
      <c r="D43" s="1170"/>
      <c r="E43" s="1170"/>
      <c r="F43" s="1170"/>
      <c r="G43" s="1170"/>
      <c r="H43" s="1287">
        <v>110926</v>
      </c>
      <c r="I43" s="1221"/>
      <c r="J43" s="1172">
        <f t="shared" si="2"/>
        <v>110926</v>
      </c>
      <c r="K43" s="1173"/>
      <c r="L43" s="1173"/>
      <c r="M43" s="1295" t="s">
        <v>2620</v>
      </c>
    </row>
    <row r="44" spans="1:13" x14ac:dyDescent="0.25">
      <c r="A44" s="1165" t="s">
        <v>14</v>
      </c>
      <c r="B44" s="1166">
        <f t="shared" ref="B44:L44" si="3">SUM(B45,B57,B87)</f>
        <v>20630414.722370811</v>
      </c>
      <c r="C44" s="1166">
        <f t="shared" si="3"/>
        <v>15460980.582370814</v>
      </c>
      <c r="D44" s="1166">
        <f t="shared" si="3"/>
        <v>0</v>
      </c>
      <c r="E44" s="1166">
        <f t="shared" si="3"/>
        <v>0</v>
      </c>
      <c r="F44" s="1166">
        <f t="shared" si="3"/>
        <v>2911.62</v>
      </c>
      <c r="G44" s="1166">
        <f t="shared" si="3"/>
        <v>464525.82999999996</v>
      </c>
      <c r="H44" s="1286">
        <f t="shared" si="3"/>
        <v>4701997</v>
      </c>
      <c r="I44" s="1167">
        <f t="shared" si="3"/>
        <v>0</v>
      </c>
      <c r="J44" s="1167">
        <f t="shared" si="3"/>
        <v>4219001</v>
      </c>
      <c r="K44" s="1167">
        <f t="shared" si="3"/>
        <v>0</v>
      </c>
      <c r="L44" s="1167">
        <f t="shared" si="3"/>
        <v>482996</v>
      </c>
      <c r="M44" s="1273"/>
    </row>
    <row r="45" spans="1:13" x14ac:dyDescent="0.25">
      <c r="A45" s="1178" t="s">
        <v>2545</v>
      </c>
      <c r="B45" s="1179">
        <f>SUM(B46:B56)</f>
        <v>19805708.829999998</v>
      </c>
      <c r="C45" s="1179">
        <f>SUM(C46:C56)</f>
        <v>14999389.309999999</v>
      </c>
      <c r="D45" s="1179"/>
      <c r="E45" s="1179"/>
      <c r="F45" s="1179"/>
      <c r="G45" s="1179">
        <f>SUM(G46:G56)</f>
        <v>464525.82999999996</v>
      </c>
      <c r="H45" s="1286">
        <f>SUM(H46:H56)</f>
        <v>4341794</v>
      </c>
      <c r="I45" s="1180"/>
      <c r="J45" s="1180">
        <f>SUM(J46:J56)</f>
        <v>3877669</v>
      </c>
      <c r="K45" s="1180">
        <f>SUM(K46:K56)</f>
        <v>0</v>
      </c>
      <c r="L45" s="1180">
        <f>SUM(L46:L56)</f>
        <v>464125</v>
      </c>
      <c r="M45" s="1273"/>
    </row>
    <row r="46" spans="1:13" s="1127" customFormat="1" x14ac:dyDescent="0.25">
      <c r="A46" s="1129" t="s">
        <v>2544</v>
      </c>
      <c r="B46" s="1169">
        <v>1237951.17</v>
      </c>
      <c r="C46" s="1170">
        <v>1063060.77</v>
      </c>
      <c r="D46" s="1170"/>
      <c r="E46" s="1170"/>
      <c r="F46" s="1170"/>
      <c r="G46" s="1170">
        <v>39881</v>
      </c>
      <c r="H46" s="1287">
        <f>ROUNDUP(B46-C46-G46,0)</f>
        <v>135010</v>
      </c>
      <c r="I46" s="1221"/>
      <c r="J46" s="1171">
        <f>H46</f>
        <v>135010</v>
      </c>
      <c r="K46" s="1171"/>
      <c r="L46" s="1171"/>
      <c r="M46" s="1295" t="s">
        <v>2623</v>
      </c>
    </row>
    <row r="47" spans="1:13" s="1127" customFormat="1" x14ac:dyDescent="0.25">
      <c r="A47" s="1283" t="s">
        <v>2517</v>
      </c>
      <c r="B47" s="1275">
        <v>314118</v>
      </c>
      <c r="C47" s="1276">
        <v>314118</v>
      </c>
      <c r="D47" s="1276"/>
      <c r="E47" s="1276"/>
      <c r="F47" s="1276"/>
      <c r="G47" s="1276"/>
      <c r="H47" s="1287">
        <f>ROUNDUP(B47-C47-G47,0)</f>
        <v>0</v>
      </c>
      <c r="I47" s="1297"/>
      <c r="J47" s="1298"/>
      <c r="K47" s="1298"/>
      <c r="L47" s="1298"/>
      <c r="M47" s="1295"/>
    </row>
    <row r="48" spans="1:13" s="1127" customFormat="1" ht="30" x14ac:dyDescent="0.25">
      <c r="A48" s="1168" t="s">
        <v>2510</v>
      </c>
      <c r="B48" s="1169">
        <v>22749</v>
      </c>
      <c r="C48" s="1170"/>
      <c r="D48" s="1170"/>
      <c r="E48" s="1170"/>
      <c r="F48" s="1170"/>
      <c r="G48" s="1170"/>
      <c r="H48" s="1287">
        <v>22749</v>
      </c>
      <c r="I48" s="1221"/>
      <c r="J48" s="1171">
        <f>B48</f>
        <v>22749</v>
      </c>
      <c r="K48" s="1171"/>
      <c r="L48" s="1171"/>
      <c r="M48" s="1295" t="s">
        <v>2620</v>
      </c>
    </row>
    <row r="49" spans="1:13" s="1127" customFormat="1" ht="30" x14ac:dyDescent="0.25">
      <c r="A49" s="1168" t="s">
        <v>2484</v>
      </c>
      <c r="B49" s="1169">
        <v>39046</v>
      </c>
      <c r="C49" s="1170"/>
      <c r="D49" s="1170"/>
      <c r="E49" s="1170"/>
      <c r="F49" s="1170"/>
      <c r="G49" s="1170"/>
      <c r="H49" s="1287">
        <v>39046</v>
      </c>
      <c r="I49" s="1221"/>
      <c r="J49" s="1171">
        <f>H49</f>
        <v>39046</v>
      </c>
      <c r="K49" s="1171"/>
      <c r="L49" s="1171"/>
      <c r="M49" s="1295" t="s">
        <v>2620</v>
      </c>
    </row>
    <row r="50" spans="1:13" s="1127" customFormat="1" x14ac:dyDescent="0.25">
      <c r="A50" s="1129" t="s">
        <v>2547</v>
      </c>
      <c r="B50" s="1169">
        <v>724644.38</v>
      </c>
      <c r="C50" s="1170">
        <v>260519.47</v>
      </c>
      <c r="D50" s="1170"/>
      <c r="E50" s="1170"/>
      <c r="F50" s="1170"/>
      <c r="G50" s="1170"/>
      <c r="H50" s="1287">
        <f>ROUNDUP(B50-C50,0)</f>
        <v>464125</v>
      </c>
      <c r="I50" s="1221"/>
      <c r="J50" s="1171"/>
      <c r="K50" s="1171"/>
      <c r="L50" s="1171">
        <f>H50</f>
        <v>464125</v>
      </c>
      <c r="M50" s="1295" t="s">
        <v>2623</v>
      </c>
    </row>
    <row r="51" spans="1:13" s="1127" customFormat="1" x14ac:dyDescent="0.25">
      <c r="A51" s="1129" t="s">
        <v>2546</v>
      </c>
      <c r="B51" s="1169">
        <v>476473.68</v>
      </c>
      <c r="C51" s="1170">
        <v>145188.59</v>
      </c>
      <c r="D51" s="1170"/>
      <c r="E51" s="1170"/>
      <c r="F51" s="1170"/>
      <c r="G51" s="1170"/>
      <c r="H51" s="1287">
        <f>ROUND(B51-C51,0)</f>
        <v>331285</v>
      </c>
      <c r="I51" s="1221"/>
      <c r="J51" s="1171">
        <f>H51</f>
        <v>331285</v>
      </c>
      <c r="K51" s="1171"/>
      <c r="L51" s="1171"/>
      <c r="M51" s="1295" t="s">
        <v>2623</v>
      </c>
    </row>
    <row r="52" spans="1:13" s="1127" customFormat="1" x14ac:dyDescent="0.25">
      <c r="A52" s="1129" t="s">
        <v>2548</v>
      </c>
      <c r="B52" s="1169">
        <v>219457.6</v>
      </c>
      <c r="C52" s="1170">
        <v>93773.45</v>
      </c>
      <c r="D52" s="1170"/>
      <c r="E52" s="1170"/>
      <c r="F52" s="1170"/>
      <c r="G52" s="1170"/>
      <c r="H52" s="1287">
        <f>ROUND(B52-C52,0)</f>
        <v>125684</v>
      </c>
      <c r="I52" s="1221"/>
      <c r="J52" s="1171">
        <f>H52</f>
        <v>125684</v>
      </c>
      <c r="K52" s="1171"/>
      <c r="L52" s="1171"/>
      <c r="M52" s="1295" t="s">
        <v>2623</v>
      </c>
    </row>
    <row r="53" spans="1:13" s="1127" customFormat="1" x14ac:dyDescent="0.25">
      <c r="A53" s="1283" t="s">
        <v>2518</v>
      </c>
      <c r="B53" s="1275">
        <v>962209.65999999992</v>
      </c>
      <c r="C53" s="1276">
        <v>962209.65999999992</v>
      </c>
      <c r="D53" s="1276"/>
      <c r="E53" s="1276"/>
      <c r="F53" s="1276"/>
      <c r="G53" s="1276"/>
      <c r="H53" s="1287">
        <f>ROUND(B53-C53,0)</f>
        <v>0</v>
      </c>
      <c r="I53" s="1297"/>
      <c r="J53" s="1298"/>
      <c r="K53" s="1298"/>
      <c r="L53" s="1298"/>
      <c r="M53" s="1295"/>
    </row>
    <row r="54" spans="1:13" s="1127" customFormat="1" x14ac:dyDescent="0.25">
      <c r="A54" s="1129" t="s">
        <v>2549</v>
      </c>
      <c r="B54" s="1169">
        <v>7197678.8499999996</v>
      </c>
      <c r="C54" s="1170">
        <v>5396512.9800000004</v>
      </c>
      <c r="D54" s="1170"/>
      <c r="E54" s="1170"/>
      <c r="F54" s="1170"/>
      <c r="G54" s="1170">
        <v>198465</v>
      </c>
      <c r="H54" s="1287">
        <f>ROUNDUP(B54-C54-G54,0)</f>
        <v>1602701</v>
      </c>
      <c r="I54" s="1221"/>
      <c r="J54" s="1171">
        <f>H54</f>
        <v>1602701</v>
      </c>
      <c r="K54" s="1171"/>
      <c r="L54" s="1171"/>
      <c r="M54" s="1295" t="s">
        <v>2623</v>
      </c>
    </row>
    <row r="55" spans="1:13" s="1127" customFormat="1" x14ac:dyDescent="0.25">
      <c r="A55" s="1283" t="s">
        <v>2519</v>
      </c>
      <c r="B55" s="1275">
        <v>913112.28999999992</v>
      </c>
      <c r="C55" s="1276">
        <v>913112.28999999992</v>
      </c>
      <c r="D55" s="1276"/>
      <c r="E55" s="1276"/>
      <c r="F55" s="1276"/>
      <c r="G55" s="1276"/>
      <c r="H55" s="1287">
        <f>ROUNDUP(B55-C55-G55,0)</f>
        <v>0</v>
      </c>
      <c r="I55" s="1297"/>
      <c r="J55" s="1298"/>
      <c r="K55" s="1298"/>
      <c r="L55" s="1298"/>
      <c r="M55" s="1295"/>
    </row>
    <row r="56" spans="1:13" s="1127" customFormat="1" x14ac:dyDescent="0.25">
      <c r="A56" s="1129" t="s">
        <v>2550</v>
      </c>
      <c r="B56" s="1169">
        <v>7698268.2000000002</v>
      </c>
      <c r="C56" s="1170">
        <v>5850894.0999999996</v>
      </c>
      <c r="D56" s="1170"/>
      <c r="E56" s="1170"/>
      <c r="F56" s="1170"/>
      <c r="G56" s="1170">
        <v>226179.83</v>
      </c>
      <c r="H56" s="1287">
        <f>ROUND(B56-C56-G56,0)</f>
        <v>1621194</v>
      </c>
      <c r="I56" s="1221"/>
      <c r="J56" s="1171">
        <f>H56</f>
        <v>1621194</v>
      </c>
      <c r="K56" s="1171"/>
      <c r="L56" s="1171"/>
      <c r="M56" s="1295" t="s">
        <v>2623</v>
      </c>
    </row>
    <row r="57" spans="1:13" x14ac:dyDescent="0.25">
      <c r="A57" s="1178" t="s">
        <v>19</v>
      </c>
      <c r="B57" s="1179">
        <f>SUM(B58:B86)</f>
        <v>705643.3123708145</v>
      </c>
      <c r="C57" s="1179">
        <f>SUM(C58:C84)</f>
        <v>384583.69237081462</v>
      </c>
      <c r="D57" s="1179"/>
      <c r="E57" s="1179">
        <f>SUM(E58:E84)</f>
        <v>0</v>
      </c>
      <c r="F57" s="1179">
        <f>SUM(F58:F84)</f>
        <v>2911.62</v>
      </c>
      <c r="G57" s="1179">
        <f>SUM(G58:G84)</f>
        <v>0</v>
      </c>
      <c r="H57" s="1286">
        <f>SUM(H58:H86)</f>
        <v>318148</v>
      </c>
      <c r="I57" s="1179"/>
      <c r="J57" s="1181">
        <f>SUM(J58:J86)</f>
        <v>299277</v>
      </c>
      <c r="K57" s="1181">
        <f>SUM(K58:K84)</f>
        <v>0</v>
      </c>
      <c r="L57" s="1181">
        <f>SUM(L58:L84)</f>
        <v>18871</v>
      </c>
      <c r="M57" s="1273"/>
    </row>
    <row r="58" spans="1:13" s="1127" customFormat="1" x14ac:dyDescent="0.25">
      <c r="A58" s="1129" t="s">
        <v>2552</v>
      </c>
      <c r="B58" s="1169">
        <v>99617</v>
      </c>
      <c r="C58" s="1170"/>
      <c r="D58" s="1170"/>
      <c r="E58" s="1170"/>
      <c r="F58" s="1170"/>
      <c r="G58" s="1170"/>
      <c r="H58" s="1287">
        <f>B58</f>
        <v>99617</v>
      </c>
      <c r="I58" s="1221"/>
      <c r="J58" s="1171">
        <f>B58</f>
        <v>99617</v>
      </c>
      <c r="K58" s="1173"/>
      <c r="L58" s="1173"/>
      <c r="M58" s="1295" t="s">
        <v>2620</v>
      </c>
    </row>
    <row r="59" spans="1:13" s="1127" customFormat="1" x14ac:dyDescent="0.25">
      <c r="A59" s="1129" t="s">
        <v>2551</v>
      </c>
      <c r="B59" s="1169">
        <v>83513</v>
      </c>
      <c r="C59" s="1170"/>
      <c r="D59" s="1170"/>
      <c r="E59" s="1170"/>
      <c r="F59" s="1170"/>
      <c r="G59" s="1170"/>
      <c r="H59" s="1287">
        <v>83513</v>
      </c>
      <c r="I59" s="1221"/>
      <c r="J59" s="1171">
        <f>B59</f>
        <v>83513</v>
      </c>
      <c r="K59" s="1173"/>
      <c r="L59" s="1173"/>
      <c r="M59" s="1295" t="s">
        <v>2620</v>
      </c>
    </row>
    <row r="60" spans="1:13" s="1127" customFormat="1" x14ac:dyDescent="0.25">
      <c r="A60" s="1283" t="s">
        <v>2533</v>
      </c>
      <c r="B60" s="1275">
        <v>9311.6200000000008</v>
      </c>
      <c r="C60" s="1276">
        <v>9311.6200000000008</v>
      </c>
      <c r="D60" s="1276"/>
      <c r="E60" s="1276"/>
      <c r="F60" s="1276"/>
      <c r="G60" s="1276"/>
      <c r="H60" s="1287">
        <v>0</v>
      </c>
      <c r="I60" s="1297"/>
      <c r="J60" s="1298"/>
      <c r="K60" s="1299"/>
      <c r="L60" s="1299"/>
      <c r="M60" s="1295"/>
    </row>
    <row r="61" spans="1:13" s="1127" customFormat="1" x14ac:dyDescent="0.25">
      <c r="A61" s="1283" t="s">
        <v>2520</v>
      </c>
      <c r="B61" s="1275">
        <v>8146.4424675324681</v>
      </c>
      <c r="C61" s="1276">
        <v>8146.4424675324681</v>
      </c>
      <c r="D61" s="1276"/>
      <c r="E61" s="1276"/>
      <c r="F61" s="1276"/>
      <c r="G61" s="1276"/>
      <c r="H61" s="1287">
        <f>B61-C61</f>
        <v>0</v>
      </c>
      <c r="I61" s="1297"/>
      <c r="J61" s="1298"/>
      <c r="K61" s="1299"/>
      <c r="L61" s="1299"/>
      <c r="M61" s="1295"/>
    </row>
    <row r="62" spans="1:13" s="1127" customFormat="1" x14ac:dyDescent="0.25">
      <c r="A62" s="1129" t="s">
        <v>2553</v>
      </c>
      <c r="B62" s="1169">
        <v>27002</v>
      </c>
      <c r="C62" s="1170"/>
      <c r="D62" s="1170"/>
      <c r="E62" s="1170"/>
      <c r="F62" s="1170"/>
      <c r="G62" s="1170"/>
      <c r="H62" s="1287">
        <f>B62</f>
        <v>27002</v>
      </c>
      <c r="I62" s="1221"/>
      <c r="J62" s="1171">
        <f>B62</f>
        <v>27002</v>
      </c>
      <c r="K62" s="1173"/>
      <c r="L62" s="1173"/>
      <c r="M62" s="1295" t="s">
        <v>2620</v>
      </c>
    </row>
    <row r="63" spans="1:13" s="1127" customFormat="1" x14ac:dyDescent="0.25">
      <c r="A63" s="1129" t="s">
        <v>2554</v>
      </c>
      <c r="B63" s="1169">
        <v>22066</v>
      </c>
      <c r="C63" s="1170"/>
      <c r="D63" s="1170"/>
      <c r="E63" s="1170"/>
      <c r="F63" s="1170"/>
      <c r="G63" s="1170"/>
      <c r="H63" s="1287">
        <f>B63</f>
        <v>22066</v>
      </c>
      <c r="I63" s="1221"/>
      <c r="J63" s="1171">
        <f>B63</f>
        <v>22066</v>
      </c>
      <c r="K63" s="1173"/>
      <c r="L63" s="1173"/>
      <c r="M63" s="1295" t="s">
        <v>2620</v>
      </c>
    </row>
    <row r="64" spans="1:13" s="1127" customFormat="1" x14ac:dyDescent="0.25">
      <c r="A64" s="1129" t="s">
        <v>2555</v>
      </c>
      <c r="B64" s="1169">
        <v>21910</v>
      </c>
      <c r="C64" s="1170"/>
      <c r="D64" s="1170"/>
      <c r="E64" s="1170"/>
      <c r="F64" s="1170"/>
      <c r="G64" s="1170"/>
      <c r="H64" s="1287">
        <f>B64</f>
        <v>21910</v>
      </c>
      <c r="I64" s="1221"/>
      <c r="J64" s="1171">
        <f>B64</f>
        <v>21910</v>
      </c>
      <c r="K64" s="1173"/>
      <c r="L64" s="1173"/>
      <c r="M64" s="1295" t="s">
        <v>2620</v>
      </c>
    </row>
    <row r="65" spans="1:13" s="1127" customFormat="1" x14ac:dyDescent="0.25">
      <c r="A65" s="1283" t="s">
        <v>2527</v>
      </c>
      <c r="B65" s="1275">
        <v>39473.773133116876</v>
      </c>
      <c r="C65" s="1276">
        <v>39473.773133116876</v>
      </c>
      <c r="D65" s="1276"/>
      <c r="E65" s="1276"/>
      <c r="F65" s="1276"/>
      <c r="G65" s="1276"/>
      <c r="H65" s="1287">
        <f>B65-C65</f>
        <v>0</v>
      </c>
      <c r="I65" s="1297"/>
      <c r="J65" s="1298"/>
      <c r="K65" s="1299"/>
      <c r="L65" s="1299"/>
      <c r="M65" s="1295"/>
    </row>
    <row r="66" spans="1:13" s="1127" customFormat="1" x14ac:dyDescent="0.25">
      <c r="A66" s="1283" t="s">
        <v>2528</v>
      </c>
      <c r="B66" s="1275">
        <v>63655.579999999994</v>
      </c>
      <c r="C66" s="1276">
        <v>63655.579999999994</v>
      </c>
      <c r="D66" s="1276"/>
      <c r="E66" s="1276"/>
      <c r="F66" s="1276"/>
      <c r="G66" s="1276"/>
      <c r="H66" s="1287">
        <f>B66-C66</f>
        <v>0</v>
      </c>
      <c r="I66" s="1297"/>
      <c r="J66" s="1298"/>
      <c r="K66" s="1299"/>
      <c r="L66" s="1299"/>
      <c r="M66" s="1295"/>
    </row>
    <row r="67" spans="1:13" s="1127" customFormat="1" x14ac:dyDescent="0.25">
      <c r="A67" s="1283" t="s">
        <v>2529</v>
      </c>
      <c r="B67" s="1275">
        <v>112981.32562049062</v>
      </c>
      <c r="C67" s="1276">
        <v>112981.32562049062</v>
      </c>
      <c r="D67" s="1276"/>
      <c r="E67" s="1276"/>
      <c r="F67" s="1276"/>
      <c r="G67" s="1276"/>
      <c r="H67" s="1287">
        <f>B67-C67</f>
        <v>0</v>
      </c>
      <c r="I67" s="1297"/>
      <c r="J67" s="1298"/>
      <c r="K67" s="1299"/>
      <c r="L67" s="1299"/>
      <c r="M67" s="1295"/>
    </row>
    <row r="68" spans="1:13" s="1127" customFormat="1" x14ac:dyDescent="0.25">
      <c r="A68" s="1283" t="s">
        <v>2534</v>
      </c>
      <c r="B68" s="1275">
        <v>59293.21</v>
      </c>
      <c r="C68" s="1276">
        <v>59293.21</v>
      </c>
      <c r="D68" s="1276"/>
      <c r="E68" s="1276"/>
      <c r="F68" s="1276"/>
      <c r="G68" s="1276"/>
      <c r="H68" s="1287"/>
      <c r="I68" s="1297"/>
      <c r="J68" s="1298"/>
      <c r="K68" s="1299"/>
      <c r="L68" s="1299"/>
      <c r="M68" s="1295"/>
    </row>
    <row r="69" spans="1:13" s="1127" customFormat="1" x14ac:dyDescent="0.25">
      <c r="A69" s="1283" t="s">
        <v>2523</v>
      </c>
      <c r="B69" s="1275">
        <v>12782.6854989154</v>
      </c>
      <c r="C69" s="1276">
        <v>12782.6854989154</v>
      </c>
      <c r="D69" s="1276"/>
      <c r="E69" s="1276"/>
      <c r="F69" s="1276"/>
      <c r="G69" s="1276"/>
      <c r="H69" s="1287">
        <f>B69-C69</f>
        <v>0</v>
      </c>
      <c r="I69" s="1297"/>
      <c r="J69" s="1298"/>
      <c r="K69" s="1299"/>
      <c r="L69" s="1299"/>
      <c r="M69" s="1295"/>
    </row>
    <row r="70" spans="1:13" s="1127" customFormat="1" x14ac:dyDescent="0.25">
      <c r="A70" s="1283" t="s">
        <v>2537</v>
      </c>
      <c r="B70" s="1275">
        <v>34628.9</v>
      </c>
      <c r="C70" s="1276">
        <v>34628.9</v>
      </c>
      <c r="D70" s="1276"/>
      <c r="E70" s="1276"/>
      <c r="F70" s="1276"/>
      <c r="G70" s="1276"/>
      <c r="H70" s="1287"/>
      <c r="I70" s="1297"/>
      <c r="J70" s="1298"/>
      <c r="K70" s="1299"/>
      <c r="L70" s="1299"/>
      <c r="M70" s="1295"/>
    </row>
    <row r="71" spans="1:13" s="1127" customFormat="1" x14ac:dyDescent="0.25">
      <c r="A71" s="1283" t="s">
        <v>2524</v>
      </c>
      <c r="B71" s="1275">
        <v>20071.33437635575</v>
      </c>
      <c r="C71" s="1276">
        <v>20071.33437635575</v>
      </c>
      <c r="D71" s="1276"/>
      <c r="E71" s="1276"/>
      <c r="F71" s="1276"/>
      <c r="G71" s="1276"/>
      <c r="H71" s="1287">
        <f>B71-C71</f>
        <v>0</v>
      </c>
      <c r="I71" s="1297"/>
      <c r="J71" s="1298"/>
      <c r="K71" s="1299"/>
      <c r="L71" s="1299"/>
      <c r="M71" s="1295"/>
    </row>
    <row r="72" spans="1:13" s="1127" customFormat="1" x14ac:dyDescent="0.25">
      <c r="A72" s="1283" t="s">
        <v>2525</v>
      </c>
      <c r="B72" s="1275">
        <v>14427.575000000001</v>
      </c>
      <c r="C72" s="1276">
        <v>14427.575000000001</v>
      </c>
      <c r="D72" s="1276"/>
      <c r="E72" s="1276"/>
      <c r="F72" s="1276"/>
      <c r="G72" s="1276"/>
      <c r="H72" s="1287">
        <f>B72-C72</f>
        <v>0</v>
      </c>
      <c r="I72" s="1297"/>
      <c r="J72" s="1298"/>
      <c r="K72" s="1299"/>
      <c r="L72" s="1299"/>
      <c r="M72" s="1295"/>
    </row>
    <row r="73" spans="1:13" s="1127" customFormat="1" x14ac:dyDescent="0.25">
      <c r="A73" s="1283" t="s">
        <v>2526</v>
      </c>
      <c r="B73" s="1275">
        <v>2556.4162744034707</v>
      </c>
      <c r="C73" s="1276">
        <v>2556.4162744034707</v>
      </c>
      <c r="D73" s="1276"/>
      <c r="E73" s="1276"/>
      <c r="F73" s="1276"/>
      <c r="G73" s="1276"/>
      <c r="H73" s="1287">
        <f>B73-C73</f>
        <v>0</v>
      </c>
      <c r="I73" s="1297"/>
      <c r="J73" s="1298"/>
      <c r="K73" s="1299"/>
      <c r="L73" s="1299"/>
      <c r="M73" s="1295"/>
    </row>
    <row r="74" spans="1:13" s="1127" customFormat="1" x14ac:dyDescent="0.25">
      <c r="A74" s="1129" t="s">
        <v>2556</v>
      </c>
      <c r="B74" s="1182">
        <v>11262</v>
      </c>
      <c r="C74" s="1128"/>
      <c r="D74" s="1128"/>
      <c r="E74" s="1128"/>
      <c r="F74" s="1128"/>
      <c r="G74" s="1128"/>
      <c r="H74" s="1288">
        <f>B74</f>
        <v>11262</v>
      </c>
      <c r="I74" s="1222"/>
      <c r="J74" s="1171"/>
      <c r="K74" s="1173"/>
      <c r="L74" s="1171">
        <f>B74</f>
        <v>11262</v>
      </c>
      <c r="M74" s="1295" t="s">
        <v>2620</v>
      </c>
    </row>
    <row r="75" spans="1:13" s="1127" customFormat="1" x14ac:dyDescent="0.25">
      <c r="A75" s="1129" t="s">
        <v>2514</v>
      </c>
      <c r="B75" s="1182">
        <v>7609</v>
      </c>
      <c r="C75" s="1128"/>
      <c r="D75" s="1128"/>
      <c r="E75" s="1128"/>
      <c r="F75" s="1128"/>
      <c r="G75" s="1128"/>
      <c r="H75" s="1288">
        <v>7609</v>
      </c>
      <c r="I75" s="1222"/>
      <c r="J75" s="1171"/>
      <c r="K75" s="1173"/>
      <c r="L75" s="1171">
        <v>7609</v>
      </c>
      <c r="M75" s="1295" t="s">
        <v>2620</v>
      </c>
    </row>
    <row r="76" spans="1:13" s="1127" customFormat="1" ht="30" x14ac:dyDescent="0.25">
      <c r="A76" s="1293" t="s">
        <v>2535</v>
      </c>
      <c r="B76" s="1278">
        <v>2020.22</v>
      </c>
      <c r="C76" s="1281">
        <v>2020.22</v>
      </c>
      <c r="D76" s="1281"/>
      <c r="E76" s="1281"/>
      <c r="F76" s="1281"/>
      <c r="G76" s="1281"/>
      <c r="H76" s="1288">
        <v>0</v>
      </c>
      <c r="I76" s="1301"/>
      <c r="J76" s="1298"/>
      <c r="K76" s="1299"/>
      <c r="L76" s="1298"/>
      <c r="M76" s="1295"/>
    </row>
    <row r="77" spans="1:13" s="1127" customFormat="1" ht="30" x14ac:dyDescent="0.25">
      <c r="A77" s="1293" t="s">
        <v>2536</v>
      </c>
      <c r="B77" s="1278">
        <f>5964.69</f>
        <v>5964.69</v>
      </c>
      <c r="C77" s="1281">
        <f>5964.69-2911.62</f>
        <v>3053.0699999999997</v>
      </c>
      <c r="D77" s="1281"/>
      <c r="E77" s="1281"/>
      <c r="F77" s="1281">
        <f>B77-C77</f>
        <v>2911.62</v>
      </c>
      <c r="G77" s="1281"/>
      <c r="H77" s="1288">
        <v>0</v>
      </c>
      <c r="I77" s="1301"/>
      <c r="J77" s="1298"/>
      <c r="K77" s="1299"/>
      <c r="L77" s="1298"/>
      <c r="M77" s="1295"/>
    </row>
    <row r="78" spans="1:13" s="1127" customFormat="1" x14ac:dyDescent="0.25">
      <c r="A78" s="1129" t="s">
        <v>2616</v>
      </c>
      <c r="B78" s="1169">
        <v>24266</v>
      </c>
      <c r="C78" s="1170"/>
      <c r="D78" s="1170"/>
      <c r="E78" s="1170"/>
      <c r="F78" s="1170"/>
      <c r="G78" s="1170"/>
      <c r="H78" s="1287">
        <f>B78</f>
        <v>24266</v>
      </c>
      <c r="I78" s="1221"/>
      <c r="J78" s="1171">
        <f>B78</f>
        <v>24266</v>
      </c>
      <c r="K78" s="1173"/>
      <c r="L78" s="1173"/>
      <c r="M78" s="1295" t="s">
        <v>2620</v>
      </c>
    </row>
    <row r="79" spans="1:13" s="1127" customFormat="1" x14ac:dyDescent="0.25">
      <c r="A79" s="1129" t="s">
        <v>2344</v>
      </c>
      <c r="B79" s="1169">
        <v>17723</v>
      </c>
      <c r="C79" s="1170"/>
      <c r="D79" s="1170"/>
      <c r="E79" s="1170"/>
      <c r="F79" s="1170"/>
      <c r="G79" s="1170"/>
      <c r="H79" s="1287">
        <v>17723</v>
      </c>
      <c r="I79" s="1221"/>
      <c r="J79" s="1171">
        <f>B79</f>
        <v>17723</v>
      </c>
      <c r="K79" s="1173"/>
      <c r="L79" s="1173"/>
      <c r="M79" s="1295" t="s">
        <v>2620</v>
      </c>
    </row>
    <row r="80" spans="1:13" s="1127" customFormat="1" x14ac:dyDescent="0.25">
      <c r="A80" s="1283" t="s">
        <v>2539</v>
      </c>
      <c r="B80" s="1275">
        <v>1248.1400000000001</v>
      </c>
      <c r="C80" s="1276">
        <v>1248.1400000000001</v>
      </c>
      <c r="D80" s="1276"/>
      <c r="E80" s="1276"/>
      <c r="F80" s="1276"/>
      <c r="G80" s="1276"/>
      <c r="H80" s="1287">
        <v>0</v>
      </c>
      <c r="I80" s="1297"/>
      <c r="J80" s="1298"/>
      <c r="K80" s="1299"/>
      <c r="L80" s="1299"/>
      <c r="M80" s="1295"/>
    </row>
    <row r="81" spans="1:13" s="1127" customFormat="1" x14ac:dyDescent="0.25">
      <c r="A81" s="1283" t="s">
        <v>2538</v>
      </c>
      <c r="B81" s="1275">
        <v>933.4</v>
      </c>
      <c r="C81" s="1276">
        <v>933.4</v>
      </c>
      <c r="D81" s="1276"/>
      <c r="E81" s="1276"/>
      <c r="F81" s="1276"/>
      <c r="G81" s="1276"/>
      <c r="H81" s="1287">
        <v>0</v>
      </c>
      <c r="I81" s="1297"/>
      <c r="J81" s="1298"/>
      <c r="K81" s="1299"/>
      <c r="L81" s="1299"/>
      <c r="M81" s="1295"/>
    </row>
    <row r="82" spans="1:13" s="1127" customFormat="1" x14ac:dyDescent="0.25">
      <c r="A82" s="1129" t="s">
        <v>2362</v>
      </c>
      <c r="B82" s="1169">
        <v>134</v>
      </c>
      <c r="C82" s="1170"/>
      <c r="D82" s="1170"/>
      <c r="E82" s="1170"/>
      <c r="F82" s="1170"/>
      <c r="G82" s="1170"/>
      <c r="H82" s="1287">
        <v>134</v>
      </c>
      <c r="I82" s="1221"/>
      <c r="J82" s="1171">
        <f>B82</f>
        <v>134</v>
      </c>
      <c r="K82" s="1173"/>
      <c r="L82" s="1173"/>
      <c r="M82" s="1295" t="s">
        <v>2620</v>
      </c>
    </row>
    <row r="83" spans="1:13" s="1127" customFormat="1" x14ac:dyDescent="0.25">
      <c r="A83" s="1129" t="s">
        <v>2557</v>
      </c>
      <c r="B83" s="1169">
        <v>413</v>
      </c>
      <c r="C83" s="1170"/>
      <c r="D83" s="1170"/>
      <c r="E83" s="1170"/>
      <c r="F83" s="1170"/>
      <c r="G83" s="1170"/>
      <c r="H83" s="1287">
        <v>413</v>
      </c>
      <c r="I83" s="1221"/>
      <c r="J83" s="1171">
        <f>B83</f>
        <v>413</v>
      </c>
      <c r="K83" s="1173"/>
      <c r="L83" s="1173"/>
      <c r="M83" s="1295" t="s">
        <v>2620</v>
      </c>
    </row>
    <row r="84" spans="1:13" s="1127" customFormat="1" x14ac:dyDescent="0.25">
      <c r="A84" s="1129" t="s">
        <v>2558</v>
      </c>
      <c r="B84" s="1169">
        <v>1730</v>
      </c>
      <c r="C84" s="1170"/>
      <c r="D84" s="1170"/>
      <c r="E84" s="1170"/>
      <c r="F84" s="1170"/>
      <c r="G84" s="1170"/>
      <c r="H84" s="1287">
        <f>B84</f>
        <v>1730</v>
      </c>
      <c r="I84" s="1221"/>
      <c r="J84" s="1171">
        <f>B84</f>
        <v>1730</v>
      </c>
      <c r="K84" s="1183"/>
      <c r="L84" s="1183"/>
      <c r="M84" s="1295" t="s">
        <v>2620</v>
      </c>
    </row>
    <row r="85" spans="1:13" s="1127" customFormat="1" x14ac:dyDescent="0.25">
      <c r="A85" s="1129" t="s">
        <v>2349</v>
      </c>
      <c r="B85" s="1169">
        <v>800</v>
      </c>
      <c r="C85" s="1170"/>
      <c r="D85" s="1170"/>
      <c r="E85" s="1170"/>
      <c r="F85" s="1170"/>
      <c r="G85" s="1170"/>
      <c r="H85" s="1287">
        <v>800</v>
      </c>
      <c r="I85" s="1221"/>
      <c r="J85" s="1171">
        <f>B85</f>
        <v>800</v>
      </c>
      <c r="K85" s="1183"/>
      <c r="L85" s="1183"/>
      <c r="M85" s="1295" t="s">
        <v>2620</v>
      </c>
    </row>
    <row r="86" spans="1:13" s="1127" customFormat="1" x14ac:dyDescent="0.25">
      <c r="A86" s="1129" t="s">
        <v>2559</v>
      </c>
      <c r="B86" s="1169">
        <v>103</v>
      </c>
      <c r="C86" s="1170"/>
      <c r="D86" s="1170"/>
      <c r="E86" s="1170"/>
      <c r="F86" s="1170"/>
      <c r="G86" s="1170"/>
      <c r="H86" s="1287">
        <f>B86</f>
        <v>103</v>
      </c>
      <c r="I86" s="1221"/>
      <c r="J86" s="1171">
        <f>H86</f>
        <v>103</v>
      </c>
      <c r="K86" s="1183"/>
      <c r="L86" s="1183"/>
      <c r="M86" s="1295" t="s">
        <v>2620</v>
      </c>
    </row>
    <row r="87" spans="1:13" x14ac:dyDescent="0.25">
      <c r="A87" s="1178" t="s">
        <v>2630</v>
      </c>
      <c r="B87" s="1179">
        <f>SUM(B88:B92)</f>
        <v>119062.58</v>
      </c>
      <c r="C87" s="1179">
        <f>SUM(C88:C92)</f>
        <v>77007.58</v>
      </c>
      <c r="D87" s="1179"/>
      <c r="E87" s="1179"/>
      <c r="F87" s="1179"/>
      <c r="G87" s="1179">
        <f>SUM(G88:G92)</f>
        <v>0</v>
      </c>
      <c r="H87" s="1286">
        <f>SUM(H88:H92)</f>
        <v>42055</v>
      </c>
      <c r="I87" s="1181">
        <v>0</v>
      </c>
      <c r="J87" s="1181">
        <f>SUM(J88:J92)</f>
        <v>42055</v>
      </c>
      <c r="K87" s="1181">
        <f>SUM(K88:K92)</f>
        <v>0</v>
      </c>
      <c r="L87" s="1181">
        <f>SUM(L88:L92)</f>
        <v>0</v>
      </c>
      <c r="M87" s="1273"/>
    </row>
    <row r="88" spans="1:13" s="1127" customFormat="1" x14ac:dyDescent="0.25">
      <c r="A88" s="1283" t="s">
        <v>2522</v>
      </c>
      <c r="B88" s="1275">
        <v>563</v>
      </c>
      <c r="C88" s="1276">
        <v>563</v>
      </c>
      <c r="D88" s="1276"/>
      <c r="E88" s="1276"/>
      <c r="F88" s="1276"/>
      <c r="G88" s="1276"/>
      <c r="H88" s="1287">
        <v>0</v>
      </c>
      <c r="I88" s="1297"/>
      <c r="J88" s="1302"/>
      <c r="K88" s="1302"/>
      <c r="L88" s="1302"/>
      <c r="M88" s="1295"/>
    </row>
    <row r="89" spans="1:13" s="1127" customFormat="1" x14ac:dyDescent="0.25">
      <c r="A89" s="1129" t="s">
        <v>2560</v>
      </c>
      <c r="B89" s="1169">
        <v>11206</v>
      </c>
      <c r="C89" s="1170"/>
      <c r="D89" s="1170"/>
      <c r="E89" s="1170"/>
      <c r="F89" s="1170"/>
      <c r="G89" s="1170"/>
      <c r="H89" s="1287">
        <f t="shared" ref="H89:H92" si="4">B89</f>
        <v>11206</v>
      </c>
      <c r="I89" s="1221"/>
      <c r="J89" s="1183">
        <f t="shared" ref="J89" si="5">B89</f>
        <v>11206</v>
      </c>
      <c r="K89" s="1172"/>
      <c r="L89" s="1173"/>
      <c r="M89" s="1295" t="s">
        <v>2620</v>
      </c>
    </row>
    <row r="90" spans="1:13" s="1127" customFormat="1" x14ac:dyDescent="0.25">
      <c r="A90" s="1283" t="s">
        <v>2521</v>
      </c>
      <c r="B90" s="1275">
        <v>6443.08</v>
      </c>
      <c r="C90" s="1283">
        <v>6443.08</v>
      </c>
      <c r="D90" s="1283"/>
      <c r="E90" s="1283"/>
      <c r="F90" s="1283"/>
      <c r="G90" s="1276"/>
      <c r="H90" s="1287">
        <v>0</v>
      </c>
      <c r="I90" s="1297"/>
      <c r="J90" s="1302"/>
      <c r="K90" s="1300"/>
      <c r="L90" s="1299"/>
      <c r="M90" s="1295"/>
    </row>
    <row r="91" spans="1:13" s="1127" customFormat="1" x14ac:dyDescent="0.25">
      <c r="A91" s="1283" t="s">
        <v>2521</v>
      </c>
      <c r="B91" s="1275">
        <v>70001.5</v>
      </c>
      <c r="C91" s="1283">
        <v>70001.5</v>
      </c>
      <c r="D91" s="1283"/>
      <c r="E91" s="1283"/>
      <c r="F91" s="1283"/>
      <c r="G91" s="1276"/>
      <c r="H91" s="1287">
        <v>0</v>
      </c>
      <c r="I91" s="1297"/>
      <c r="J91" s="1302"/>
      <c r="K91" s="1300"/>
      <c r="L91" s="1299"/>
      <c r="M91" s="1295"/>
    </row>
    <row r="92" spans="1:13" s="1127" customFormat="1" x14ac:dyDescent="0.25">
      <c r="A92" s="1129" t="s">
        <v>2513</v>
      </c>
      <c r="B92" s="1184">
        <v>30849</v>
      </c>
      <c r="C92" s="1185"/>
      <c r="D92" s="1185"/>
      <c r="E92" s="1185"/>
      <c r="F92" s="1185"/>
      <c r="G92" s="1185"/>
      <c r="H92" s="1289">
        <f t="shared" si="4"/>
        <v>30849</v>
      </c>
      <c r="I92" s="1223"/>
      <c r="J92" s="1183">
        <v>30849</v>
      </c>
      <c r="K92" s="1172"/>
      <c r="L92" s="1173"/>
      <c r="M92" s="1295" t="s">
        <v>2620</v>
      </c>
    </row>
    <row r="93" spans="1:13" s="1127" customFormat="1" x14ac:dyDescent="0.25">
      <c r="A93" s="1178" t="s">
        <v>2631</v>
      </c>
      <c r="B93" s="1359">
        <f>B94</f>
        <v>1109</v>
      </c>
      <c r="C93" s="1360"/>
      <c r="D93" s="1360"/>
      <c r="E93" s="1360"/>
      <c r="F93" s="1360"/>
      <c r="G93" s="1360"/>
      <c r="H93" s="1364">
        <f>H94</f>
        <v>1109</v>
      </c>
      <c r="I93" s="1360">
        <f>I94</f>
        <v>1109</v>
      </c>
      <c r="J93" s="1361"/>
      <c r="K93" s="1362"/>
      <c r="L93" s="1363"/>
      <c r="M93" s="1295"/>
    </row>
    <row r="94" spans="1:13" s="1127" customFormat="1" x14ac:dyDescent="0.25">
      <c r="A94" s="1129" t="s">
        <v>2601</v>
      </c>
      <c r="B94" s="1169">
        <v>1109</v>
      </c>
      <c r="C94" s="1170"/>
      <c r="D94" s="1170"/>
      <c r="E94" s="1170"/>
      <c r="F94" s="1170"/>
      <c r="G94" s="1170"/>
      <c r="H94" s="1287">
        <v>1109</v>
      </c>
      <c r="I94" s="1221">
        <v>1109</v>
      </c>
      <c r="J94" s="1183"/>
      <c r="K94" s="1183"/>
      <c r="L94" s="1183"/>
      <c r="M94" s="1295" t="s">
        <v>2624</v>
      </c>
    </row>
    <row r="95" spans="1:13" s="1277" customFormat="1" ht="17.25" customHeight="1" x14ac:dyDescent="0.25">
      <c r="B95" s="1284"/>
      <c r="C95" s="1284"/>
      <c r="D95" s="1284"/>
      <c r="E95" s="1284"/>
      <c r="F95" s="1284"/>
      <c r="G95" s="1284"/>
      <c r="H95" s="1290"/>
      <c r="I95" s="1279"/>
      <c r="J95" s="1282"/>
      <c r="K95" s="1282"/>
      <c r="L95" s="1282"/>
      <c r="M95" s="1296"/>
    </row>
    <row r="96" spans="1:13" x14ac:dyDescent="0.25">
      <c r="H96" s="1291"/>
      <c r="M96" s="1273"/>
    </row>
    <row r="97" spans="1:14" ht="15.75" x14ac:dyDescent="0.25">
      <c r="A97" s="1365" t="s">
        <v>2561</v>
      </c>
      <c r="B97" s="1366">
        <v>39496</v>
      </c>
      <c r="C97" s="1367"/>
      <c r="D97" s="1367"/>
      <c r="E97" s="1367"/>
      <c r="F97" s="1367"/>
      <c r="G97" s="1367"/>
      <c r="H97" s="1292">
        <v>39496</v>
      </c>
      <c r="I97" s="1366">
        <f>H97</f>
        <v>39496</v>
      </c>
      <c r="J97" s="1363"/>
      <c r="K97" s="1363"/>
      <c r="L97" s="1363"/>
      <c r="M97" s="1273"/>
    </row>
    <row r="98" spans="1:14" ht="16.5" thickBot="1" x14ac:dyDescent="0.3">
      <c r="A98" s="1304"/>
      <c r="B98" s="1305"/>
      <c r="C98" s="1306"/>
      <c r="D98" s="1306"/>
      <c r="E98" s="1306"/>
      <c r="F98" s="1306"/>
      <c r="G98" s="1306"/>
      <c r="H98" s="1307"/>
      <c r="I98" s="1308"/>
      <c r="J98" s="1309"/>
      <c r="K98" s="1309"/>
      <c r="L98" s="1309"/>
      <c r="M98" s="1273"/>
    </row>
    <row r="99" spans="1:14" ht="16.5" thickBot="1" x14ac:dyDescent="0.3">
      <c r="A99" s="1304"/>
      <c r="B99" s="1305"/>
      <c r="C99" s="1341"/>
      <c r="D99" s="1306"/>
      <c r="E99" s="1306"/>
      <c r="F99" s="1306"/>
      <c r="G99" s="1311" t="s">
        <v>200</v>
      </c>
      <c r="H99" s="1310">
        <f>H97+H7</f>
        <v>9248384</v>
      </c>
      <c r="I99" s="1308"/>
      <c r="J99" s="1309"/>
      <c r="K99" s="1309"/>
      <c r="L99" s="1309"/>
      <c r="M99" s="1273"/>
    </row>
    <row r="100" spans="1:14" x14ac:dyDescent="0.25">
      <c r="B100" s="1340"/>
      <c r="D100" s="1342"/>
      <c r="L100" s="1324"/>
    </row>
    <row r="101" spans="1:14" x14ac:dyDescent="0.25">
      <c r="A101" s="1312"/>
      <c r="B101" s="1313"/>
      <c r="N101" s="1188"/>
    </row>
    <row r="102" spans="1:14" ht="144.75" customHeight="1" x14ac:dyDescent="0.25">
      <c r="A102" s="1312"/>
      <c r="B102" s="1371" t="s">
        <v>2632</v>
      </c>
      <c r="C102" s="1372"/>
      <c r="D102" s="1372"/>
      <c r="E102" s="1372"/>
      <c r="F102" s="1372"/>
      <c r="G102" s="1372"/>
      <c r="H102" s="1372"/>
      <c r="I102" s="1372"/>
      <c r="J102" s="1372"/>
      <c r="K102" s="1372"/>
      <c r="L102" s="1372"/>
    </row>
    <row r="103" spans="1:14" x14ac:dyDescent="0.25">
      <c r="A103" s="1312"/>
      <c r="B103" s="1313"/>
    </row>
    <row r="104" spans="1:14" x14ac:dyDescent="0.25">
      <c r="A104" s="1312"/>
      <c r="B104" s="1313"/>
      <c r="L104" s="1324"/>
    </row>
    <row r="105" spans="1:14" x14ac:dyDescent="0.25">
      <c r="A105" s="1312"/>
      <c r="B105" s="1314"/>
    </row>
    <row r="106" spans="1:14" x14ac:dyDescent="0.25">
      <c r="A106" s="1312"/>
      <c r="B106" s="1314"/>
      <c r="G106" s="1330"/>
      <c r="H106" s="1331"/>
      <c r="I106" s="1331"/>
      <c r="J106" s="1332"/>
      <c r="N106" s="1188"/>
    </row>
    <row r="107" spans="1:14" x14ac:dyDescent="0.25">
      <c r="A107" s="1312"/>
      <c r="B107" s="1314"/>
      <c r="C107" s="1333"/>
      <c r="D107" s="1333"/>
      <c r="E107" s="1333"/>
      <c r="F107" s="1333"/>
      <c r="G107" s="1333"/>
      <c r="H107" s="1225"/>
      <c r="I107" s="1336"/>
      <c r="J107" s="1334"/>
      <c r="K107" s="1324"/>
      <c r="L107" s="1324"/>
    </row>
    <row r="108" spans="1:14" x14ac:dyDescent="0.25">
      <c r="A108" s="1312"/>
      <c r="B108" s="1313"/>
    </row>
    <row r="109" spans="1:14" x14ac:dyDescent="0.25">
      <c r="A109" s="1312"/>
      <c r="B109" s="1368"/>
      <c r="C109" s="1368"/>
      <c r="D109" s="1339"/>
      <c r="E109" s="1338"/>
      <c r="F109" s="1356"/>
    </row>
    <row r="110" spans="1:14" x14ac:dyDescent="0.25">
      <c r="J110" s="1334"/>
    </row>
  </sheetData>
  <mergeCells count="3">
    <mergeCell ref="B109:C109"/>
    <mergeCell ref="I1:L4"/>
    <mergeCell ref="B102:L102"/>
  </mergeCells>
  <phoneticPr fontId="101" type="noConversion"/>
  <pageMargins left="0.19685039370078741" right="0.19685039370078741" top="0.23622047244094491" bottom="0.19685039370078741" header="0.31496062992125984" footer="0.31496062992125984"/>
  <pageSetup paperSize="9"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DA94"/>
  <sheetViews>
    <sheetView zoomScale="78" zoomScaleNormal="78" workbookViewId="0">
      <selection activeCell="G1" sqref="G1:J1"/>
    </sheetView>
  </sheetViews>
  <sheetFormatPr defaultRowHeight="15" x14ac:dyDescent="0.25"/>
  <cols>
    <col min="1" max="1" width="13.85546875" customWidth="1"/>
    <col min="2" max="2" width="41.85546875" customWidth="1"/>
    <col min="3" max="3" width="7.85546875" customWidth="1"/>
    <col min="4" max="5" width="16.140625" customWidth="1"/>
    <col min="6" max="103" width="13.140625" customWidth="1"/>
    <col min="104" max="105" width="16.140625" customWidth="1"/>
  </cols>
  <sheetData>
    <row r="1" spans="1:105" ht="82.5" customHeight="1" x14ac:dyDescent="0.25">
      <c r="G1" s="1422" t="s">
        <v>2567</v>
      </c>
      <c r="H1" s="1422"/>
      <c r="I1" s="1422"/>
      <c r="J1" s="1422"/>
    </row>
    <row r="2" spans="1:105" ht="15.75" x14ac:dyDescent="0.25">
      <c r="A2" s="657" t="s">
        <v>2506</v>
      </c>
      <c r="B2" s="658"/>
      <c r="C2" s="658"/>
      <c r="D2" s="659"/>
      <c r="E2" s="659"/>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37"/>
      <c r="AN2" s="660"/>
      <c r="AO2" s="37"/>
      <c r="AP2" s="660"/>
      <c r="AQ2" s="37"/>
      <c r="AR2" s="660"/>
      <c r="AS2" s="37"/>
      <c r="AT2" s="660"/>
      <c r="AU2" s="37"/>
      <c r="AV2" s="660"/>
      <c r="AW2" s="37"/>
      <c r="AX2" s="660"/>
      <c r="AY2" s="37"/>
      <c r="AZ2" s="660"/>
      <c r="BA2" s="37"/>
      <c r="BB2" s="660"/>
      <c r="BC2" s="37"/>
      <c r="BD2" s="660"/>
      <c r="BE2" s="37"/>
      <c r="BF2" s="660"/>
      <c r="BG2" s="37"/>
      <c r="BH2" s="660"/>
      <c r="BI2" s="37"/>
      <c r="BJ2" s="660"/>
      <c r="BK2" s="37"/>
      <c r="BL2" s="660"/>
      <c r="BM2" s="37"/>
      <c r="BN2" s="660"/>
      <c r="BO2" s="37"/>
      <c r="BP2" s="660"/>
      <c r="BQ2" s="37"/>
      <c r="BR2" s="660"/>
      <c r="BS2" s="661"/>
      <c r="BT2" s="660"/>
      <c r="BU2" s="661"/>
      <c r="BV2" s="660"/>
      <c r="BW2" s="661"/>
      <c r="BX2" s="660"/>
      <c r="BY2" s="661"/>
      <c r="BZ2" s="660"/>
      <c r="CA2" s="661"/>
      <c r="CB2" s="661"/>
      <c r="CC2" s="661"/>
      <c r="CD2" s="661"/>
      <c r="CE2" s="661"/>
      <c r="CF2" s="661"/>
      <c r="CG2" s="661"/>
      <c r="CH2" s="661"/>
      <c r="CI2" s="661"/>
      <c r="CJ2" s="661"/>
      <c r="CK2" s="661"/>
      <c r="CL2" s="661"/>
      <c r="CM2" s="661"/>
      <c r="CN2" s="661"/>
      <c r="CO2" s="661"/>
      <c r="CP2" s="661"/>
      <c r="CQ2" s="661"/>
      <c r="CR2" s="661"/>
      <c r="CS2" s="661"/>
      <c r="CT2" s="661"/>
      <c r="CU2" s="661"/>
      <c r="CV2" s="661"/>
      <c r="CW2" s="661"/>
      <c r="CX2" s="661"/>
      <c r="CY2" s="661"/>
      <c r="CZ2" s="659"/>
      <c r="DA2" s="659"/>
    </row>
    <row r="3" spans="1:105" x14ac:dyDescent="0.25">
      <c r="A3" s="662" t="s">
        <v>2240</v>
      </c>
      <c r="B3" s="663"/>
      <c r="C3" s="663"/>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1435"/>
      <c r="AM3" s="1435"/>
      <c r="AN3" s="1435"/>
      <c r="AO3" s="1435"/>
      <c r="AP3" s="1435"/>
      <c r="AQ3" s="1435"/>
      <c r="AR3" s="1435"/>
      <c r="AS3" s="1435"/>
      <c r="AT3" s="1435"/>
      <c r="AU3" s="664"/>
      <c r="AV3" s="660"/>
      <c r="AW3" s="37"/>
      <c r="AX3" s="660"/>
      <c r="AY3" s="37"/>
      <c r="AZ3" s="660"/>
      <c r="BA3" s="37"/>
      <c r="BB3" s="660"/>
      <c r="BC3" s="37"/>
      <c r="BD3" s="660"/>
      <c r="BE3" s="37"/>
      <c r="BF3" s="660"/>
      <c r="BG3" s="37"/>
      <c r="BH3" s="660"/>
      <c r="BI3" s="37"/>
      <c r="BJ3" s="660"/>
      <c r="BK3" s="37"/>
      <c r="BL3" s="660"/>
      <c r="BM3" s="37"/>
      <c r="BN3" s="660"/>
      <c r="BO3" s="37"/>
      <c r="BP3" s="660"/>
      <c r="BQ3" s="37"/>
      <c r="BR3" s="660"/>
      <c r="BS3" s="661"/>
      <c r="BT3" s="660"/>
      <c r="BU3" s="661"/>
      <c r="BV3" s="660"/>
      <c r="BW3" s="661"/>
      <c r="BX3" s="660"/>
      <c r="BY3" s="661"/>
      <c r="BZ3" s="660"/>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59"/>
      <c r="DA3" s="659"/>
    </row>
    <row r="4" spans="1:105" ht="15.75" thickBot="1" x14ac:dyDescent="0.3">
      <c r="A4" s="662"/>
      <c r="B4" s="663"/>
      <c r="C4" s="663"/>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65"/>
      <c r="AM4" s="665"/>
      <c r="AN4" s="665"/>
      <c r="AO4" s="665"/>
      <c r="AP4" s="665"/>
      <c r="AQ4" s="665"/>
      <c r="AR4" s="665"/>
      <c r="AS4" s="665"/>
      <c r="AT4" s="665"/>
      <c r="AU4" s="664"/>
      <c r="AV4" s="660"/>
      <c r="AW4" s="37"/>
      <c r="AX4" s="660"/>
      <c r="AY4" s="37"/>
      <c r="AZ4" s="660"/>
      <c r="BA4" s="37"/>
      <c r="BB4" s="660"/>
      <c r="BC4" s="37"/>
      <c r="BD4" s="660"/>
      <c r="BE4" s="37"/>
      <c r="BF4" s="660"/>
      <c r="BG4" s="37"/>
      <c r="BH4" s="660"/>
      <c r="BI4" s="37"/>
      <c r="BJ4" s="660"/>
      <c r="BK4" s="37"/>
      <c r="BL4" s="660"/>
      <c r="BM4" s="37"/>
      <c r="BN4" s="660"/>
      <c r="BO4" s="37"/>
      <c r="BP4" s="660"/>
      <c r="BQ4" s="37"/>
      <c r="BR4" s="660"/>
      <c r="BS4" s="661"/>
      <c r="BT4" s="660"/>
      <c r="BU4" s="661"/>
      <c r="BV4" s="660"/>
      <c r="BW4" s="661"/>
      <c r="BX4" s="660"/>
      <c r="BY4" s="661"/>
      <c r="BZ4" s="660"/>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59"/>
      <c r="DA4" s="659"/>
    </row>
    <row r="5" spans="1:105" ht="76.5" customHeight="1" x14ac:dyDescent="0.25">
      <c r="A5" s="1436" t="s">
        <v>232</v>
      </c>
      <c r="B5" s="1438" t="s">
        <v>2159</v>
      </c>
      <c r="C5" s="1440" t="s">
        <v>2160</v>
      </c>
      <c r="D5" s="1418" t="s">
        <v>2161</v>
      </c>
      <c r="E5" s="1420" t="s">
        <v>2162</v>
      </c>
      <c r="F5" s="1417" t="s">
        <v>2163</v>
      </c>
      <c r="G5" s="1433"/>
      <c r="H5" s="1432" t="s">
        <v>2164</v>
      </c>
      <c r="I5" s="1433"/>
      <c r="J5" s="1432" t="s">
        <v>2165</v>
      </c>
      <c r="K5" s="1433"/>
      <c r="L5" s="1432" t="s">
        <v>2166</v>
      </c>
      <c r="M5" s="1433"/>
      <c r="N5" s="1432" t="s">
        <v>2167</v>
      </c>
      <c r="O5" s="1433"/>
      <c r="P5" s="1432" t="s">
        <v>2168</v>
      </c>
      <c r="Q5" s="1433"/>
      <c r="R5" s="1432" t="s">
        <v>2169</v>
      </c>
      <c r="S5" s="1433"/>
      <c r="T5" s="1432" t="s">
        <v>2170</v>
      </c>
      <c r="U5" s="1433"/>
      <c r="V5" s="1432" t="s">
        <v>2171</v>
      </c>
      <c r="W5" s="1433"/>
      <c r="X5" s="1432" t="s">
        <v>2172</v>
      </c>
      <c r="Y5" s="1433"/>
      <c r="Z5" s="1432" t="s">
        <v>2173</v>
      </c>
      <c r="AA5" s="1433"/>
      <c r="AB5" s="1432" t="s">
        <v>2174</v>
      </c>
      <c r="AC5" s="1433"/>
      <c r="AD5" s="1432" t="s">
        <v>2175</v>
      </c>
      <c r="AE5" s="1433"/>
      <c r="AF5" s="1432" t="s">
        <v>2176</v>
      </c>
      <c r="AG5" s="1433"/>
      <c r="AH5" s="1432" t="s">
        <v>2177</v>
      </c>
      <c r="AI5" s="1433"/>
      <c r="AJ5" s="1432" t="s">
        <v>2178</v>
      </c>
      <c r="AK5" s="1433"/>
      <c r="AL5" s="1432" t="s">
        <v>2179</v>
      </c>
      <c r="AM5" s="1433"/>
      <c r="AN5" s="1416" t="s">
        <v>2241</v>
      </c>
      <c r="AO5" s="1434"/>
      <c r="AP5" s="1429" t="s">
        <v>2242</v>
      </c>
      <c r="AQ5" s="1430"/>
      <c r="AR5" s="1416" t="s">
        <v>2209</v>
      </c>
      <c r="AS5" s="1434"/>
      <c r="AT5" s="1429" t="s">
        <v>2183</v>
      </c>
      <c r="AU5" s="1430"/>
      <c r="AV5" s="1416" t="s">
        <v>2187</v>
      </c>
      <c r="AW5" s="1434"/>
      <c r="AX5" s="1416" t="s">
        <v>2208</v>
      </c>
      <c r="AY5" s="1434"/>
      <c r="AZ5" s="1416" t="s">
        <v>2243</v>
      </c>
      <c r="BA5" s="1434"/>
      <c r="BB5" s="1429" t="s">
        <v>2244</v>
      </c>
      <c r="BC5" s="1430"/>
      <c r="BD5" s="1416" t="s">
        <v>2245</v>
      </c>
      <c r="BE5" s="1434"/>
      <c r="BF5" s="1416" t="s">
        <v>2196</v>
      </c>
      <c r="BG5" s="1434"/>
      <c r="BH5" s="1416" t="s">
        <v>2246</v>
      </c>
      <c r="BI5" s="1434"/>
      <c r="BJ5" s="1429" t="s">
        <v>2247</v>
      </c>
      <c r="BK5" s="1430"/>
      <c r="BL5" s="1416" t="s">
        <v>2248</v>
      </c>
      <c r="BM5" s="1434"/>
      <c r="BN5" s="1443" t="s">
        <v>2249</v>
      </c>
      <c r="BO5" s="1444"/>
      <c r="BP5" s="1426" t="s">
        <v>2194</v>
      </c>
      <c r="BQ5" s="1426"/>
      <c r="BR5" s="1416" t="s">
        <v>2250</v>
      </c>
      <c r="BS5" s="1434"/>
      <c r="BT5" s="1429" t="s">
        <v>2251</v>
      </c>
      <c r="BU5" s="1430"/>
      <c r="BV5" s="1429" t="s">
        <v>2252</v>
      </c>
      <c r="BW5" s="1430"/>
      <c r="BX5" s="1445" t="s">
        <v>2195</v>
      </c>
      <c r="BY5" s="1446"/>
      <c r="BZ5" s="1447" t="s">
        <v>2253</v>
      </c>
      <c r="CA5" s="1447"/>
      <c r="CB5" s="1448" t="s">
        <v>2254</v>
      </c>
      <c r="CC5" s="1448"/>
      <c r="CD5" s="1416" t="s">
        <v>2255</v>
      </c>
      <c r="CE5" s="1433"/>
      <c r="CF5" s="1416" t="s">
        <v>2256</v>
      </c>
      <c r="CG5" s="1434"/>
      <c r="CH5" s="1416" t="s">
        <v>2257</v>
      </c>
      <c r="CI5" s="1434"/>
      <c r="CJ5" s="1416" t="s">
        <v>2258</v>
      </c>
      <c r="CK5" s="1434"/>
      <c r="CL5" s="1442" t="s">
        <v>2259</v>
      </c>
      <c r="CM5" s="1442"/>
      <c r="CN5" s="1442" t="s">
        <v>2204</v>
      </c>
      <c r="CO5" s="1442"/>
      <c r="CP5" s="1442" t="s">
        <v>2205</v>
      </c>
      <c r="CQ5" s="1442"/>
      <c r="CR5" s="1442" t="s">
        <v>2206</v>
      </c>
      <c r="CS5" s="1442"/>
      <c r="CT5" s="1442" t="s">
        <v>2207</v>
      </c>
      <c r="CU5" s="1442"/>
      <c r="CV5" s="1442" t="s">
        <v>2260</v>
      </c>
      <c r="CW5" s="1442"/>
      <c r="CX5" s="1416" t="s">
        <v>2261</v>
      </c>
      <c r="CY5" s="1417"/>
      <c r="CZ5" s="1418" t="s">
        <v>2161</v>
      </c>
      <c r="DA5" s="1420" t="s">
        <v>2162</v>
      </c>
    </row>
    <row r="6" spans="1:105" ht="27.75" thickBot="1" x14ac:dyDescent="0.3">
      <c r="A6" s="1437"/>
      <c r="B6" s="1439"/>
      <c r="C6" s="1441"/>
      <c r="D6" s="1419"/>
      <c r="E6" s="1421"/>
      <c r="F6" s="666" t="s">
        <v>2211</v>
      </c>
      <c r="G6" s="667" t="s">
        <v>2212</v>
      </c>
      <c r="H6" s="668" t="s">
        <v>2211</v>
      </c>
      <c r="I6" s="667" t="s">
        <v>2212</v>
      </c>
      <c r="J6" s="668" t="s">
        <v>2211</v>
      </c>
      <c r="K6" s="667" t="s">
        <v>2212</v>
      </c>
      <c r="L6" s="668" t="s">
        <v>2211</v>
      </c>
      <c r="M6" s="667" t="s">
        <v>2212</v>
      </c>
      <c r="N6" s="668" t="s">
        <v>2211</v>
      </c>
      <c r="O6" s="667" t="s">
        <v>2212</v>
      </c>
      <c r="P6" s="668" t="s">
        <v>2211</v>
      </c>
      <c r="Q6" s="667" t="s">
        <v>2212</v>
      </c>
      <c r="R6" s="668" t="s">
        <v>2213</v>
      </c>
      <c r="S6" s="667" t="s">
        <v>2214</v>
      </c>
      <c r="T6" s="668" t="s">
        <v>2211</v>
      </c>
      <c r="U6" s="667" t="s">
        <v>2212</v>
      </c>
      <c r="V6" s="668" t="s">
        <v>2211</v>
      </c>
      <c r="W6" s="667" t="s">
        <v>2212</v>
      </c>
      <c r="X6" s="668" t="s">
        <v>2211</v>
      </c>
      <c r="Y6" s="667" t="s">
        <v>2212</v>
      </c>
      <c r="Z6" s="668" t="s">
        <v>2211</v>
      </c>
      <c r="AA6" s="667" t="s">
        <v>2212</v>
      </c>
      <c r="AB6" s="668" t="s">
        <v>2211</v>
      </c>
      <c r="AC6" s="667" t="s">
        <v>2212</v>
      </c>
      <c r="AD6" s="668" t="s">
        <v>2211</v>
      </c>
      <c r="AE6" s="667" t="s">
        <v>2212</v>
      </c>
      <c r="AF6" s="668" t="s">
        <v>2211</v>
      </c>
      <c r="AG6" s="667" t="s">
        <v>2212</v>
      </c>
      <c r="AH6" s="668" t="s">
        <v>2215</v>
      </c>
      <c r="AI6" s="667" t="s">
        <v>2216</v>
      </c>
      <c r="AJ6" s="668" t="s">
        <v>2215</v>
      </c>
      <c r="AK6" s="667" t="s">
        <v>2216</v>
      </c>
      <c r="AL6" s="668" t="s">
        <v>2211</v>
      </c>
      <c r="AM6" s="778" t="s">
        <v>2212</v>
      </c>
      <c r="AN6" s="673" t="s">
        <v>2219</v>
      </c>
      <c r="AO6" s="673" t="s">
        <v>2262</v>
      </c>
      <c r="AP6" s="673" t="s">
        <v>2219</v>
      </c>
      <c r="AQ6" s="673" t="s">
        <v>2263</v>
      </c>
      <c r="AR6" s="671" t="s">
        <v>2215</v>
      </c>
      <c r="AS6" s="671" t="s">
        <v>2216</v>
      </c>
      <c r="AT6" s="671" t="s">
        <v>2215</v>
      </c>
      <c r="AU6" s="671" t="s">
        <v>2216</v>
      </c>
      <c r="AV6" s="671" t="s">
        <v>2211</v>
      </c>
      <c r="AW6" s="671" t="s">
        <v>2212</v>
      </c>
      <c r="AX6" s="671" t="s">
        <v>2211</v>
      </c>
      <c r="AY6" s="671" t="s">
        <v>2212</v>
      </c>
      <c r="AZ6" s="673" t="s">
        <v>2224</v>
      </c>
      <c r="BA6" s="673" t="s">
        <v>2225</v>
      </c>
      <c r="BB6" s="668" t="s">
        <v>2211</v>
      </c>
      <c r="BC6" s="778" t="s">
        <v>2212</v>
      </c>
      <c r="BD6" s="668" t="s">
        <v>2211</v>
      </c>
      <c r="BE6" s="778" t="s">
        <v>2212</v>
      </c>
      <c r="BF6" s="668" t="s">
        <v>2211</v>
      </c>
      <c r="BG6" s="778" t="s">
        <v>2212</v>
      </c>
      <c r="BH6" s="668" t="s">
        <v>2211</v>
      </c>
      <c r="BI6" s="778" t="s">
        <v>2212</v>
      </c>
      <c r="BJ6" s="673" t="s">
        <v>2211</v>
      </c>
      <c r="BK6" s="673" t="s">
        <v>2225</v>
      </c>
      <c r="BL6" s="673" t="s">
        <v>2224</v>
      </c>
      <c r="BM6" s="673" t="s">
        <v>2212</v>
      </c>
      <c r="BN6" s="672" t="s">
        <v>2211</v>
      </c>
      <c r="BO6" s="672" t="s">
        <v>2212</v>
      </c>
      <c r="BP6" s="673" t="s">
        <v>2222</v>
      </c>
      <c r="BQ6" s="673" t="s">
        <v>2223</v>
      </c>
      <c r="BR6" s="671" t="s">
        <v>2211</v>
      </c>
      <c r="BS6" s="671" t="s">
        <v>2212</v>
      </c>
      <c r="BT6" s="671" t="s">
        <v>2219</v>
      </c>
      <c r="BU6" s="671" t="s">
        <v>2212</v>
      </c>
      <c r="BV6" s="779" t="s">
        <v>2211</v>
      </c>
      <c r="BW6" s="779" t="s">
        <v>2212</v>
      </c>
      <c r="BX6" s="672" t="s">
        <v>2211</v>
      </c>
      <c r="BY6" s="672" t="s">
        <v>2212</v>
      </c>
      <c r="BZ6" s="668" t="s">
        <v>2264</v>
      </c>
      <c r="CA6" s="778" t="s">
        <v>2265</v>
      </c>
      <c r="CB6" s="671" t="s">
        <v>2211</v>
      </c>
      <c r="CC6" s="671" t="s">
        <v>2212</v>
      </c>
      <c r="CD6" s="673" t="s">
        <v>2224</v>
      </c>
      <c r="CE6" s="673" t="s">
        <v>2212</v>
      </c>
      <c r="CF6" s="673" t="s">
        <v>2215</v>
      </c>
      <c r="CG6" s="673" t="s">
        <v>2227</v>
      </c>
      <c r="CH6" s="673" t="s">
        <v>2211</v>
      </c>
      <c r="CI6" s="673" t="s">
        <v>2228</v>
      </c>
      <c r="CJ6" s="673" t="s">
        <v>2211</v>
      </c>
      <c r="CK6" s="673" t="s">
        <v>2212</v>
      </c>
      <c r="CL6" s="671" t="s">
        <v>2211</v>
      </c>
      <c r="CM6" s="671" t="s">
        <v>2212</v>
      </c>
      <c r="CN6" s="673" t="s">
        <v>2211</v>
      </c>
      <c r="CO6" s="673" t="s">
        <v>2212</v>
      </c>
      <c r="CP6" s="673" t="s">
        <v>2211</v>
      </c>
      <c r="CQ6" s="673" t="s">
        <v>2212</v>
      </c>
      <c r="CR6" s="673" t="s">
        <v>2211</v>
      </c>
      <c r="CS6" s="673" t="s">
        <v>2212</v>
      </c>
      <c r="CT6" s="673" t="s">
        <v>2211</v>
      </c>
      <c r="CU6" s="673" t="s">
        <v>2212</v>
      </c>
      <c r="CV6" s="673" t="s">
        <v>2211</v>
      </c>
      <c r="CW6" s="673" t="s">
        <v>2212</v>
      </c>
      <c r="CX6" s="673" t="s">
        <v>2211</v>
      </c>
      <c r="CY6" s="675" t="s">
        <v>2212</v>
      </c>
      <c r="CZ6" s="1419"/>
      <c r="DA6" s="1421"/>
    </row>
    <row r="7" spans="1:105" ht="15.75" thickBot="1" x14ac:dyDescent="0.3">
      <c r="A7" s="676">
        <v>1</v>
      </c>
      <c r="B7" s="677">
        <v>2</v>
      </c>
      <c r="C7" s="678">
        <v>3</v>
      </c>
      <c r="D7" s="679">
        <v>4</v>
      </c>
      <c r="E7" s="680">
        <v>5</v>
      </c>
      <c r="F7" s="681">
        <v>6</v>
      </c>
      <c r="G7" s="676">
        <v>7</v>
      </c>
      <c r="H7" s="676">
        <v>8</v>
      </c>
      <c r="I7" s="676">
        <v>9</v>
      </c>
      <c r="J7" s="676">
        <v>10</v>
      </c>
      <c r="K7" s="676">
        <v>11</v>
      </c>
      <c r="L7" s="676">
        <v>12</v>
      </c>
      <c r="M7" s="676">
        <v>13</v>
      </c>
      <c r="N7" s="676">
        <v>14</v>
      </c>
      <c r="O7" s="676">
        <v>15</v>
      </c>
      <c r="P7" s="676">
        <v>16</v>
      </c>
      <c r="Q7" s="676">
        <v>17</v>
      </c>
      <c r="R7" s="676">
        <v>18</v>
      </c>
      <c r="S7" s="676">
        <v>19</v>
      </c>
      <c r="T7" s="676">
        <v>20</v>
      </c>
      <c r="U7" s="676">
        <v>21</v>
      </c>
      <c r="V7" s="676">
        <v>22</v>
      </c>
      <c r="W7" s="676">
        <v>23</v>
      </c>
      <c r="X7" s="676">
        <v>24</v>
      </c>
      <c r="Y7" s="676">
        <v>25</v>
      </c>
      <c r="Z7" s="676">
        <v>26</v>
      </c>
      <c r="AA7" s="676">
        <v>27</v>
      </c>
      <c r="AB7" s="676">
        <v>28</v>
      </c>
      <c r="AC7" s="676">
        <v>29</v>
      </c>
      <c r="AD7" s="676">
        <v>30</v>
      </c>
      <c r="AE7" s="676">
        <v>31</v>
      </c>
      <c r="AF7" s="676">
        <v>32</v>
      </c>
      <c r="AG7" s="676">
        <v>33</v>
      </c>
      <c r="AH7" s="676">
        <v>34</v>
      </c>
      <c r="AI7" s="676">
        <v>35</v>
      </c>
      <c r="AJ7" s="676">
        <v>36</v>
      </c>
      <c r="AK7" s="676">
        <v>37</v>
      </c>
      <c r="AL7" s="676">
        <v>38</v>
      </c>
      <c r="AM7" s="676">
        <v>39</v>
      </c>
      <c r="AN7" s="676">
        <v>40</v>
      </c>
      <c r="AO7" s="676">
        <v>41</v>
      </c>
      <c r="AP7" s="676">
        <v>42</v>
      </c>
      <c r="AQ7" s="676">
        <v>43</v>
      </c>
      <c r="AR7" s="676">
        <v>44</v>
      </c>
      <c r="AS7" s="676">
        <v>45</v>
      </c>
      <c r="AT7" s="676">
        <v>46</v>
      </c>
      <c r="AU7" s="676">
        <v>47</v>
      </c>
      <c r="AV7" s="676">
        <v>48</v>
      </c>
      <c r="AW7" s="676">
        <v>49</v>
      </c>
      <c r="AX7" s="676">
        <v>50</v>
      </c>
      <c r="AY7" s="676">
        <v>51</v>
      </c>
      <c r="AZ7" s="676">
        <v>52</v>
      </c>
      <c r="BA7" s="676">
        <v>53</v>
      </c>
      <c r="BB7" s="676">
        <v>54</v>
      </c>
      <c r="BC7" s="676">
        <v>55</v>
      </c>
      <c r="BD7" s="676">
        <v>56</v>
      </c>
      <c r="BE7" s="676">
        <v>57</v>
      </c>
      <c r="BF7" s="676">
        <v>58</v>
      </c>
      <c r="BG7" s="676">
        <v>59</v>
      </c>
      <c r="BH7" s="676">
        <v>60</v>
      </c>
      <c r="BI7" s="676">
        <v>61</v>
      </c>
      <c r="BJ7" s="676">
        <v>62</v>
      </c>
      <c r="BK7" s="676">
        <v>63</v>
      </c>
      <c r="BL7" s="676">
        <v>64</v>
      </c>
      <c r="BM7" s="676">
        <v>65</v>
      </c>
      <c r="BN7" s="676">
        <v>66</v>
      </c>
      <c r="BO7" s="676">
        <v>67</v>
      </c>
      <c r="BP7" s="676">
        <v>68</v>
      </c>
      <c r="BQ7" s="676">
        <v>69</v>
      </c>
      <c r="BR7" s="676">
        <v>70</v>
      </c>
      <c r="BS7" s="676">
        <v>71</v>
      </c>
      <c r="BT7" s="676">
        <v>72</v>
      </c>
      <c r="BU7" s="676">
        <v>73</v>
      </c>
      <c r="BV7" s="676">
        <v>74</v>
      </c>
      <c r="BW7" s="676">
        <v>75</v>
      </c>
      <c r="BX7" s="676">
        <v>76</v>
      </c>
      <c r="BY7" s="676">
        <v>77</v>
      </c>
      <c r="BZ7" s="676">
        <v>78</v>
      </c>
      <c r="CA7" s="676">
        <v>79</v>
      </c>
      <c r="CB7" s="676">
        <v>80</v>
      </c>
      <c r="CC7" s="676">
        <v>81</v>
      </c>
      <c r="CD7" s="676">
        <v>82</v>
      </c>
      <c r="CE7" s="676">
        <v>83</v>
      </c>
      <c r="CF7" s="676">
        <v>84</v>
      </c>
      <c r="CG7" s="676">
        <v>85</v>
      </c>
      <c r="CH7" s="676">
        <v>86</v>
      </c>
      <c r="CI7" s="676">
        <v>87</v>
      </c>
      <c r="CJ7" s="676">
        <v>88</v>
      </c>
      <c r="CK7" s="676">
        <v>89</v>
      </c>
      <c r="CL7" s="676">
        <v>90</v>
      </c>
      <c r="CM7" s="676">
        <v>91</v>
      </c>
      <c r="CN7" s="676">
        <v>92</v>
      </c>
      <c r="CO7" s="676">
        <v>93</v>
      </c>
      <c r="CP7" s="676">
        <v>94</v>
      </c>
      <c r="CQ7" s="676">
        <v>95</v>
      </c>
      <c r="CR7" s="676">
        <v>96</v>
      </c>
      <c r="CS7" s="676">
        <v>97</v>
      </c>
      <c r="CT7" s="676">
        <v>98</v>
      </c>
      <c r="CU7" s="676">
        <v>99</v>
      </c>
      <c r="CV7" s="676">
        <v>100</v>
      </c>
      <c r="CW7" s="676">
        <v>101</v>
      </c>
      <c r="CX7" s="676">
        <v>102</v>
      </c>
      <c r="CY7" s="677">
        <v>103</v>
      </c>
      <c r="CZ7" s="680">
        <v>104</v>
      </c>
      <c r="DA7" s="680">
        <v>105</v>
      </c>
    </row>
    <row r="8" spans="1:105" ht="16.5" thickBot="1" x14ac:dyDescent="0.3">
      <c r="A8" s="682"/>
      <c r="B8" s="683" t="s">
        <v>2231</v>
      </c>
      <c r="C8" s="684">
        <v>2019</v>
      </c>
      <c r="D8" s="685">
        <f>SUM(D10:D89)</f>
        <v>202362.00999999998</v>
      </c>
      <c r="E8" s="686"/>
      <c r="F8" s="687">
        <f>F90</f>
        <v>10581</v>
      </c>
      <c r="G8" s="688">
        <f>G90</f>
        <v>4.5484680086948309E-2</v>
      </c>
      <c r="H8" s="689">
        <f t="shared" ref="H8:BS9" si="0">H90</f>
        <v>15263</v>
      </c>
      <c r="I8" s="688">
        <f t="shared" si="0"/>
        <v>7.3739143025617501E-2</v>
      </c>
      <c r="J8" s="689">
        <f t="shared" si="0"/>
        <v>48271</v>
      </c>
      <c r="K8" s="688">
        <f t="shared" si="0"/>
        <v>2.2940531975720407E-2</v>
      </c>
      <c r="L8" s="689">
        <f t="shared" si="0"/>
        <v>1</v>
      </c>
      <c r="M8" s="688">
        <f t="shared" si="0"/>
        <v>5.6</v>
      </c>
      <c r="N8" s="689">
        <f t="shared" si="0"/>
        <v>276</v>
      </c>
      <c r="O8" s="688">
        <f t="shared" si="0"/>
        <v>5.511606807971015</v>
      </c>
      <c r="P8" s="689">
        <f t="shared" si="0"/>
        <v>3009107</v>
      </c>
      <c r="Q8" s="688">
        <f t="shared" si="0"/>
        <v>2.9127486177128313E-2</v>
      </c>
      <c r="R8" s="689">
        <f t="shared" si="0"/>
        <v>65733</v>
      </c>
      <c r="S8" s="688">
        <f t="shared" si="0"/>
        <v>0.38873567608346621</v>
      </c>
      <c r="T8" s="689">
        <f t="shared" si="0"/>
        <v>75</v>
      </c>
      <c r="U8" s="688">
        <f t="shared" si="0"/>
        <v>5.8133640666666659</v>
      </c>
      <c r="V8" s="689">
        <f t="shared" si="0"/>
        <v>17554</v>
      </c>
      <c r="W8" s="688">
        <f t="shared" si="0"/>
        <v>0.92913184413808836</v>
      </c>
      <c r="X8" s="689">
        <f t="shared" si="0"/>
        <v>70897</v>
      </c>
      <c r="Y8" s="688">
        <f t="shared" si="0"/>
        <v>5.5675161516002089E-2</v>
      </c>
      <c r="Z8" s="689">
        <f t="shared" si="0"/>
        <v>11815</v>
      </c>
      <c r="AA8" s="688">
        <f t="shared" si="0"/>
        <v>3.25184291155311E-2</v>
      </c>
      <c r="AB8" s="689">
        <f t="shared" si="0"/>
        <v>49080</v>
      </c>
      <c r="AC8" s="688">
        <f t="shared" si="0"/>
        <v>5.5593531886593307E-2</v>
      </c>
      <c r="AD8" s="689">
        <f t="shared" si="0"/>
        <v>0</v>
      </c>
      <c r="AE8" s="688">
        <f t="shared" si="0"/>
        <v>0</v>
      </c>
      <c r="AF8" s="689">
        <f t="shared" si="0"/>
        <v>34</v>
      </c>
      <c r="AG8" s="688">
        <f t="shared" si="0"/>
        <v>1.9912941176470587</v>
      </c>
      <c r="AH8" s="689">
        <f t="shared" si="0"/>
        <v>158990.57999999999</v>
      </c>
      <c r="AI8" s="688">
        <f t="shared" si="0"/>
        <v>0.18925830753400605</v>
      </c>
      <c r="AJ8" s="689">
        <f t="shared" si="0"/>
        <v>2973.95</v>
      </c>
      <c r="AK8" s="688">
        <f t="shared" si="0"/>
        <v>4.3488685718488806</v>
      </c>
      <c r="AL8" s="689">
        <f t="shared" si="0"/>
        <v>1002911</v>
      </c>
      <c r="AM8" s="688">
        <f t="shared" si="0"/>
        <v>7.5758877806704674E-3</v>
      </c>
      <c r="AN8" s="689">
        <f t="shared" si="0"/>
        <v>0</v>
      </c>
      <c r="AO8" s="688">
        <f t="shared" si="0"/>
        <v>0</v>
      </c>
      <c r="AP8" s="689">
        <f t="shared" si="0"/>
        <v>3439</v>
      </c>
      <c r="AQ8" s="688">
        <f t="shared" si="0"/>
        <v>1.5479993771445191</v>
      </c>
      <c r="AR8" s="689">
        <f t="shared" si="0"/>
        <v>0</v>
      </c>
      <c r="AS8" s="688">
        <f t="shared" si="0"/>
        <v>0</v>
      </c>
      <c r="AT8" s="689">
        <f t="shared" si="0"/>
        <v>0</v>
      </c>
      <c r="AU8" s="688">
        <f t="shared" si="0"/>
        <v>0</v>
      </c>
      <c r="AV8" s="689">
        <f t="shared" si="0"/>
        <v>0</v>
      </c>
      <c r="AW8" s="688">
        <f t="shared" si="0"/>
        <v>0</v>
      </c>
      <c r="AX8" s="689">
        <f t="shared" si="0"/>
        <v>545</v>
      </c>
      <c r="AY8" s="688">
        <f t="shared" si="0"/>
        <v>1.9752293577981653E-2</v>
      </c>
      <c r="AZ8" s="689">
        <f t="shared" si="0"/>
        <v>0</v>
      </c>
      <c r="BA8" s="688">
        <f t="shared" si="0"/>
        <v>0</v>
      </c>
      <c r="BB8" s="689">
        <f t="shared" si="0"/>
        <v>0</v>
      </c>
      <c r="BC8" s="688">
        <f t="shared" si="0"/>
        <v>0</v>
      </c>
      <c r="BD8" s="689">
        <f t="shared" si="0"/>
        <v>0</v>
      </c>
      <c r="BE8" s="688">
        <f t="shared" si="0"/>
        <v>0</v>
      </c>
      <c r="BF8" s="689">
        <f t="shared" si="0"/>
        <v>0</v>
      </c>
      <c r="BG8" s="688">
        <f t="shared" si="0"/>
        <v>0</v>
      </c>
      <c r="BH8" s="689">
        <f t="shared" si="0"/>
        <v>30</v>
      </c>
      <c r="BI8" s="688">
        <f t="shared" si="0"/>
        <v>0.44352000000000003</v>
      </c>
      <c r="BJ8" s="689">
        <f t="shared" si="0"/>
        <v>1800</v>
      </c>
      <c r="BK8" s="688">
        <f t="shared" si="0"/>
        <v>8.5999999999999993E-2</v>
      </c>
      <c r="BL8" s="689">
        <f t="shared" si="0"/>
        <v>0</v>
      </c>
      <c r="BM8" s="688">
        <f t="shared" si="0"/>
        <v>0</v>
      </c>
      <c r="BN8" s="689">
        <f t="shared" si="0"/>
        <v>2100</v>
      </c>
      <c r="BO8" s="688">
        <f t="shared" si="0"/>
        <v>2.2906238095238098E-2</v>
      </c>
      <c r="BP8" s="689">
        <f t="shared" si="0"/>
        <v>3.6779999999999999</v>
      </c>
      <c r="BQ8" s="688">
        <f t="shared" si="0"/>
        <v>14.041173106035892</v>
      </c>
      <c r="BR8" s="689">
        <f t="shared" si="0"/>
        <v>3184</v>
      </c>
      <c r="BS8" s="688">
        <f t="shared" si="0"/>
        <v>0.22710059170854277</v>
      </c>
      <c r="BT8" s="689">
        <f t="shared" ref="BT8:CY9" si="1">BT90</f>
        <v>0</v>
      </c>
      <c r="BU8" s="688">
        <f t="shared" si="1"/>
        <v>0</v>
      </c>
      <c r="BV8" s="689">
        <f t="shared" si="1"/>
        <v>43580</v>
      </c>
      <c r="BW8" s="688">
        <f t="shared" si="1"/>
        <v>7.6764544286369888E-3</v>
      </c>
      <c r="BX8" s="689">
        <f t="shared" si="1"/>
        <v>0</v>
      </c>
      <c r="BY8" s="688">
        <f t="shared" si="1"/>
        <v>0</v>
      </c>
      <c r="BZ8" s="689">
        <f t="shared" si="1"/>
        <v>0</v>
      </c>
      <c r="CA8" s="688">
        <f t="shared" si="1"/>
        <v>0</v>
      </c>
      <c r="CB8" s="689">
        <f t="shared" si="1"/>
        <v>0</v>
      </c>
      <c r="CC8" s="688">
        <f t="shared" si="1"/>
        <v>0</v>
      </c>
      <c r="CD8" s="689">
        <f t="shared" si="1"/>
        <v>0</v>
      </c>
      <c r="CE8" s="688">
        <f t="shared" si="1"/>
        <v>0</v>
      </c>
      <c r="CF8" s="689">
        <f t="shared" si="1"/>
        <v>0</v>
      </c>
      <c r="CG8" s="688">
        <f t="shared" si="1"/>
        <v>0</v>
      </c>
      <c r="CH8" s="689">
        <f t="shared" si="1"/>
        <v>18520</v>
      </c>
      <c r="CI8" s="688">
        <f t="shared" si="1"/>
        <v>1.2220431965442768E-2</v>
      </c>
      <c r="CJ8" s="689">
        <f t="shared" si="1"/>
        <v>0</v>
      </c>
      <c r="CK8" s="688">
        <f t="shared" si="1"/>
        <v>0</v>
      </c>
      <c r="CL8" s="689">
        <f t="shared" si="1"/>
        <v>0</v>
      </c>
      <c r="CM8" s="688">
        <f t="shared" si="1"/>
        <v>1</v>
      </c>
      <c r="CN8" s="689">
        <f t="shared" si="1"/>
        <v>6.5</v>
      </c>
      <c r="CO8" s="688">
        <f t="shared" si="1"/>
        <v>2</v>
      </c>
      <c r="CP8" s="689">
        <f t="shared" si="1"/>
        <v>703.25</v>
      </c>
      <c r="CQ8" s="688">
        <f t="shared" si="1"/>
        <v>3</v>
      </c>
      <c r="CR8" s="689">
        <f t="shared" si="1"/>
        <v>10001.5</v>
      </c>
      <c r="CS8" s="688">
        <f t="shared" si="1"/>
        <v>4</v>
      </c>
      <c r="CT8" s="689">
        <f t="shared" si="1"/>
        <v>102</v>
      </c>
      <c r="CU8" s="688">
        <f t="shared" si="1"/>
        <v>5</v>
      </c>
      <c r="CV8" s="689">
        <f t="shared" si="1"/>
        <v>15</v>
      </c>
      <c r="CW8" s="688">
        <f t="shared" si="1"/>
        <v>6</v>
      </c>
      <c r="CX8" s="689">
        <f t="shared" si="1"/>
        <v>80</v>
      </c>
      <c r="CY8" s="690">
        <f t="shared" si="1"/>
        <v>7</v>
      </c>
      <c r="CZ8" s="686">
        <f>CZ90</f>
        <v>202362.00999999998</v>
      </c>
      <c r="DA8" s="686"/>
    </row>
    <row r="9" spans="1:105" ht="16.5" thickBot="1" x14ac:dyDescent="0.3">
      <c r="A9" s="691"/>
      <c r="B9" s="692" t="s">
        <v>2231</v>
      </c>
      <c r="C9" s="693">
        <v>2020</v>
      </c>
      <c r="D9" s="694"/>
      <c r="E9" s="695">
        <f>SUM(E10:E89)</f>
        <v>1077033.0000000002</v>
      </c>
      <c r="F9" s="696">
        <f>F91</f>
        <v>136922</v>
      </c>
      <c r="G9" s="697">
        <f>G91</f>
        <v>0.15100028232132162</v>
      </c>
      <c r="H9" s="698">
        <f t="shared" si="0"/>
        <v>132441.1</v>
      </c>
      <c r="I9" s="697">
        <f t="shared" si="0"/>
        <v>0.11026847194715235</v>
      </c>
      <c r="J9" s="698">
        <f t="shared" si="0"/>
        <v>99977.85</v>
      </c>
      <c r="K9" s="697">
        <f t="shared" si="0"/>
        <v>0.10139146867031046</v>
      </c>
      <c r="L9" s="698">
        <f t="shared" si="0"/>
        <v>62045</v>
      </c>
      <c r="M9" s="697">
        <f t="shared" si="0"/>
        <v>2.4830105927794333</v>
      </c>
      <c r="N9" s="698">
        <f t="shared" si="0"/>
        <v>14460</v>
      </c>
      <c r="O9" s="697">
        <f t="shared" si="0"/>
        <v>6.8102711002766236</v>
      </c>
      <c r="P9" s="698">
        <f t="shared" si="0"/>
        <v>3749239</v>
      </c>
      <c r="Q9" s="697">
        <f t="shared" si="0"/>
        <v>0.10015512229196666</v>
      </c>
      <c r="R9" s="698">
        <f t="shared" si="0"/>
        <v>66096</v>
      </c>
      <c r="S9" s="697">
        <f t="shared" si="0"/>
        <v>0.43875962443516492</v>
      </c>
      <c r="T9" s="698">
        <f t="shared" si="0"/>
        <v>14610</v>
      </c>
      <c r="U9" s="697">
        <f t="shared" si="0"/>
        <v>6.8809632405681045</v>
      </c>
      <c r="V9" s="698">
        <f t="shared" si="0"/>
        <v>48786</v>
      </c>
      <c r="W9" s="697">
        <f t="shared" si="0"/>
        <v>2.2394505712388706</v>
      </c>
      <c r="X9" s="698">
        <f t="shared" si="0"/>
        <v>142086</v>
      </c>
      <c r="Y9" s="697">
        <f t="shared" si="0"/>
        <v>5.4652854566952416E-2</v>
      </c>
      <c r="Z9" s="698">
        <f t="shared" si="0"/>
        <v>36096</v>
      </c>
      <c r="AA9" s="697">
        <f t="shared" si="0"/>
        <v>0.13092102814716314</v>
      </c>
      <c r="AB9" s="698">
        <f t="shared" si="0"/>
        <v>97350.5</v>
      </c>
      <c r="AC9" s="697">
        <f t="shared" si="0"/>
        <v>5.6768826528882758E-2</v>
      </c>
      <c r="AD9" s="698">
        <f t="shared" si="0"/>
        <v>2329</v>
      </c>
      <c r="AE9" s="697">
        <f t="shared" si="0"/>
        <v>4.1891237011592963</v>
      </c>
      <c r="AF9" s="698">
        <f t="shared" si="0"/>
        <v>1288</v>
      </c>
      <c r="AG9" s="697">
        <f t="shared" si="0"/>
        <v>3.974121249223602</v>
      </c>
      <c r="AH9" s="698">
        <f t="shared" si="0"/>
        <v>293941.61</v>
      </c>
      <c r="AI9" s="697">
        <f t="shared" si="0"/>
        <v>0.15193653984629532</v>
      </c>
      <c r="AJ9" s="698">
        <f t="shared" si="0"/>
        <v>5470.41</v>
      </c>
      <c r="AK9" s="697">
        <f t="shared" si="0"/>
        <v>4.7063019186861332</v>
      </c>
      <c r="AL9" s="698">
        <f t="shared" si="0"/>
        <v>1275723</v>
      </c>
      <c r="AM9" s="697">
        <f t="shared" si="0"/>
        <v>1.2565317808019456E-2</v>
      </c>
      <c r="AN9" s="698">
        <f t="shared" si="0"/>
        <v>1907</v>
      </c>
      <c r="AO9" s="697">
        <f t="shared" si="0"/>
        <v>1.3554383848977449</v>
      </c>
      <c r="AP9" s="698">
        <f t="shared" si="0"/>
        <v>4517</v>
      </c>
      <c r="AQ9" s="697">
        <f t="shared" si="0"/>
        <v>3.1282902565862303</v>
      </c>
      <c r="AR9" s="698">
        <f t="shared" si="0"/>
        <v>196</v>
      </c>
      <c r="AS9" s="697">
        <f t="shared" si="0"/>
        <v>4.9033493877551022</v>
      </c>
      <c r="AT9" s="698">
        <f t="shared" si="0"/>
        <v>1</v>
      </c>
      <c r="AU9" s="697">
        <f t="shared" si="0"/>
        <v>30.71</v>
      </c>
      <c r="AV9" s="698">
        <f t="shared" si="0"/>
        <v>400</v>
      </c>
      <c r="AW9" s="697">
        <f t="shared" si="0"/>
        <v>1.169</v>
      </c>
      <c r="AX9" s="698">
        <f t="shared" si="0"/>
        <v>1695</v>
      </c>
      <c r="AY9" s="697">
        <f t="shared" si="0"/>
        <v>0.36540394926253689</v>
      </c>
      <c r="AZ9" s="698">
        <f t="shared" si="0"/>
        <v>3</v>
      </c>
      <c r="BA9" s="697">
        <f t="shared" si="0"/>
        <v>1.4641</v>
      </c>
      <c r="BB9" s="698">
        <f t="shared" si="0"/>
        <v>15</v>
      </c>
      <c r="BC9" s="697">
        <f t="shared" si="0"/>
        <v>5.8650000000000002</v>
      </c>
      <c r="BD9" s="698">
        <f t="shared" si="0"/>
        <v>100</v>
      </c>
      <c r="BE9" s="697">
        <f t="shared" si="0"/>
        <v>1.57</v>
      </c>
      <c r="BF9" s="698">
        <f t="shared" si="0"/>
        <v>50</v>
      </c>
      <c r="BG9" s="697">
        <f t="shared" si="0"/>
        <v>7.5019999999999989</v>
      </c>
      <c r="BH9" s="698">
        <f t="shared" si="0"/>
        <v>5560</v>
      </c>
      <c r="BI9" s="697">
        <f t="shared" si="0"/>
        <v>3.5755071942446037E-2</v>
      </c>
      <c r="BJ9" s="698">
        <f t="shared" si="0"/>
        <v>4200</v>
      </c>
      <c r="BK9" s="697">
        <f t="shared" si="0"/>
        <v>7.9254999999999992E-2</v>
      </c>
      <c r="BL9" s="698">
        <f t="shared" si="0"/>
        <v>19</v>
      </c>
      <c r="BM9" s="697">
        <f t="shared" si="0"/>
        <v>2.2000000000000002</v>
      </c>
      <c r="BN9" s="698">
        <f t="shared" si="0"/>
        <v>2972</v>
      </c>
      <c r="BO9" s="697">
        <f t="shared" si="0"/>
        <v>2.3978156123822342E-2</v>
      </c>
      <c r="BP9" s="698">
        <f t="shared" si="0"/>
        <v>17.198999999999998</v>
      </c>
      <c r="BQ9" s="697">
        <f t="shared" si="0"/>
        <v>26.858560920983784</v>
      </c>
      <c r="BR9" s="698">
        <f t="shared" si="0"/>
        <v>10687</v>
      </c>
      <c r="BS9" s="697">
        <f t="shared" si="0"/>
        <v>1.0445639074576587</v>
      </c>
      <c r="BT9" s="698">
        <f t="shared" si="1"/>
        <v>39</v>
      </c>
      <c r="BU9" s="697">
        <f t="shared" si="1"/>
        <v>1.8875999999999999</v>
      </c>
      <c r="BV9" s="698">
        <f t="shared" si="1"/>
        <v>64608</v>
      </c>
      <c r="BW9" s="697">
        <f t="shared" si="1"/>
        <v>3.9056254240960868E-2</v>
      </c>
      <c r="BX9" s="698">
        <f t="shared" si="1"/>
        <v>614</v>
      </c>
      <c r="BY9" s="697">
        <f t="shared" si="1"/>
        <v>0.26934022801302937</v>
      </c>
      <c r="BZ9" s="698">
        <f t="shared" si="1"/>
        <v>19</v>
      </c>
      <c r="CA9" s="697">
        <f t="shared" si="1"/>
        <v>18.657105263157895</v>
      </c>
      <c r="CB9" s="698">
        <f t="shared" si="1"/>
        <v>3391</v>
      </c>
      <c r="CC9" s="697">
        <f t="shared" si="1"/>
        <v>0.13180442347390151</v>
      </c>
      <c r="CD9" s="698">
        <f t="shared" si="1"/>
        <v>113</v>
      </c>
      <c r="CE9" s="697">
        <f t="shared" si="1"/>
        <v>5.79</v>
      </c>
      <c r="CF9" s="698">
        <f t="shared" si="1"/>
        <v>88</v>
      </c>
      <c r="CG9" s="697">
        <f t="shared" si="1"/>
        <v>1.4399</v>
      </c>
      <c r="CH9" s="698">
        <f t="shared" si="1"/>
        <v>28300</v>
      </c>
      <c r="CI9" s="697">
        <f t="shared" si="1"/>
        <v>1.5934692579505298E-2</v>
      </c>
      <c r="CJ9" s="698">
        <f t="shared" si="1"/>
        <v>1672</v>
      </c>
      <c r="CK9" s="697">
        <f t="shared" si="1"/>
        <v>2.2400000000000002</v>
      </c>
      <c r="CL9" s="698">
        <f t="shared" si="1"/>
        <v>17</v>
      </c>
      <c r="CM9" s="697">
        <f t="shared" si="1"/>
        <v>0.57299999999999995</v>
      </c>
      <c r="CN9" s="698">
        <f t="shared" si="1"/>
        <v>39.5</v>
      </c>
      <c r="CO9" s="697">
        <f t="shared" si="1"/>
        <v>4.7603544303797465</v>
      </c>
      <c r="CP9" s="698">
        <f t="shared" si="1"/>
        <v>755.5</v>
      </c>
      <c r="CQ9" s="697">
        <f t="shared" si="1"/>
        <v>3.2993320648577065</v>
      </c>
      <c r="CR9" s="698">
        <f t="shared" si="1"/>
        <v>15025</v>
      </c>
      <c r="CS9" s="697">
        <f t="shared" si="1"/>
        <v>4.4240931780366061E-2</v>
      </c>
      <c r="CT9" s="698">
        <f t="shared" si="1"/>
        <v>133</v>
      </c>
      <c r="CU9" s="697">
        <f t="shared" si="1"/>
        <v>1.9190736842105263</v>
      </c>
      <c r="CV9" s="698">
        <f t="shared" si="1"/>
        <v>45</v>
      </c>
      <c r="CW9" s="697">
        <f t="shared" si="1"/>
        <v>20.070399999999999</v>
      </c>
      <c r="CX9" s="698">
        <f t="shared" si="1"/>
        <v>400</v>
      </c>
      <c r="CY9" s="699">
        <f t="shared" si="1"/>
        <v>1.7998000000000003</v>
      </c>
      <c r="CZ9" s="694"/>
      <c r="DA9" s="695">
        <f>SUM(DA10:DA89)</f>
        <v>1077033.0000000002</v>
      </c>
    </row>
    <row r="10" spans="1:105" x14ac:dyDescent="0.25">
      <c r="A10" s="700">
        <v>5</v>
      </c>
      <c r="B10" s="701" t="s">
        <v>233</v>
      </c>
      <c r="C10" s="702">
        <v>2019</v>
      </c>
      <c r="D10" s="703">
        <f>CZ10</f>
        <v>10602.32</v>
      </c>
      <c r="E10" s="704">
        <f>DA10</f>
        <v>0</v>
      </c>
      <c r="F10" s="705">
        <v>1320</v>
      </c>
      <c r="G10" s="706">
        <v>5.1519999999999996E-2</v>
      </c>
      <c r="H10" s="707">
        <v>4342</v>
      </c>
      <c r="I10" s="706">
        <v>5.1519999999999996E-2</v>
      </c>
      <c r="J10" s="707">
        <v>0</v>
      </c>
      <c r="K10" s="706">
        <v>0</v>
      </c>
      <c r="L10" s="707">
        <v>1</v>
      </c>
      <c r="M10" s="706">
        <v>5.6</v>
      </c>
      <c r="N10" s="707">
        <v>0</v>
      </c>
      <c r="O10" s="706">
        <v>0</v>
      </c>
      <c r="P10" s="707">
        <v>99206</v>
      </c>
      <c r="Q10" s="706">
        <v>5.9316410700965633E-2</v>
      </c>
      <c r="R10" s="707">
        <v>3086</v>
      </c>
      <c r="S10" s="706">
        <v>0.531789379455606</v>
      </c>
      <c r="T10" s="707">
        <v>55</v>
      </c>
      <c r="U10" s="706">
        <v>5.5799149999999988</v>
      </c>
      <c r="V10" s="707">
        <v>0</v>
      </c>
      <c r="W10" s="706"/>
      <c r="X10" s="707">
        <v>8920</v>
      </c>
      <c r="Y10" s="706">
        <v>8.9152000000000009E-2</v>
      </c>
      <c r="Z10" s="707">
        <v>130</v>
      </c>
      <c r="AA10" s="706">
        <v>0.504</v>
      </c>
      <c r="AB10" s="707">
        <v>4143</v>
      </c>
      <c r="AC10" s="706">
        <v>5.1519999999999996E-2</v>
      </c>
      <c r="AD10" s="707">
        <v>0</v>
      </c>
      <c r="AE10" s="706">
        <v>0</v>
      </c>
      <c r="AF10" s="707">
        <v>0</v>
      </c>
      <c r="AG10" s="706">
        <v>0</v>
      </c>
      <c r="AH10" s="707">
        <v>187.5</v>
      </c>
      <c r="AI10" s="706">
        <v>3.44</v>
      </c>
      <c r="AJ10" s="707">
        <v>211</v>
      </c>
      <c r="AK10" s="706">
        <v>3.57</v>
      </c>
      <c r="AL10" s="707"/>
      <c r="AM10" s="708"/>
      <c r="AN10" s="707"/>
      <c r="AO10" s="708"/>
      <c r="AP10" s="707"/>
      <c r="AQ10" s="708"/>
      <c r="AR10" s="707"/>
      <c r="AS10" s="708"/>
      <c r="AT10" s="707"/>
      <c r="AU10" s="708"/>
      <c r="AV10" s="707"/>
      <c r="AW10" s="708"/>
      <c r="AX10" s="707"/>
      <c r="AY10" s="708"/>
      <c r="AZ10" s="707"/>
      <c r="BA10" s="708"/>
      <c r="BB10" s="707"/>
      <c r="BC10" s="708"/>
      <c r="BD10" s="707"/>
      <c r="BE10" s="708"/>
      <c r="BF10" s="707"/>
      <c r="BG10" s="708"/>
      <c r="BH10" s="707"/>
      <c r="BI10" s="708"/>
      <c r="BJ10" s="707"/>
      <c r="BK10" s="708"/>
      <c r="BL10" s="707"/>
      <c r="BM10" s="708"/>
      <c r="BN10" s="707"/>
      <c r="BO10" s="708"/>
      <c r="BP10" s="707"/>
      <c r="BQ10" s="708"/>
      <c r="BR10" s="707"/>
      <c r="BS10" s="709"/>
      <c r="BT10" s="707"/>
      <c r="BU10" s="709"/>
      <c r="BV10" s="707"/>
      <c r="BW10" s="709"/>
      <c r="BX10" s="707"/>
      <c r="BY10" s="709"/>
      <c r="BZ10" s="707"/>
      <c r="CA10" s="709"/>
      <c r="CB10" s="709"/>
      <c r="CC10" s="709"/>
      <c r="CD10" s="709"/>
      <c r="CE10" s="709"/>
      <c r="CF10" s="709"/>
      <c r="CG10" s="709"/>
      <c r="CH10" s="709"/>
      <c r="CI10" s="709"/>
      <c r="CJ10" s="709"/>
      <c r="CK10" s="709"/>
      <c r="CL10" s="709"/>
      <c r="CM10" s="709"/>
      <c r="CN10" s="709"/>
      <c r="CO10" s="709"/>
      <c r="CP10" s="709"/>
      <c r="CQ10" s="709"/>
      <c r="CR10" s="709"/>
      <c r="CS10" s="709"/>
      <c r="CT10" s="709"/>
      <c r="CU10" s="709"/>
      <c r="CV10" s="709"/>
      <c r="CW10" s="709"/>
      <c r="CX10" s="709"/>
      <c r="CY10" s="710"/>
      <c r="CZ10" s="703">
        <f>ROUND(F10*G10+H10*I10+J10*K10+L10*M10+N10*O10+P10*Q10+R10*S10+T10*U10+V10*W10+X10*Y10+Z10*AA10+AB10*AC10+AD10*AE10+AF10*AG10+AH10*AI10+AJ10*AK10+AL10*AM10+AN10*AO10+AP10*AQ10+AR10*AS10+AT10*AU10+AV10*AW10+AX10*AY10+AZ10*BA10+BB10*BC10+BD10*BE10+BF10*BG10+BH10*BI10+BJ10*BK10+BL10*BM10+BN10*BO10+BP10*BQ10+BR10*BS10+BT10*BU10+BV10*BW10+BX10*BY10+BZ10*CA10+CB10*CC10+CD10*CE10+CF10*CG10+CH10*CI10+CJ10*CK10+CL10*CM10+CN10*CO10+CP10*CQ10+CR10*CS10+CT10*CU10+CV10*CW10+CX10*CY10,2)</f>
        <v>10602.32</v>
      </c>
      <c r="DA10" s="704"/>
    </row>
    <row r="11" spans="1:105" x14ac:dyDescent="0.25">
      <c r="A11" s="711">
        <v>5</v>
      </c>
      <c r="B11" s="712" t="s">
        <v>233</v>
      </c>
      <c r="C11" s="713">
        <v>2020</v>
      </c>
      <c r="D11" s="714">
        <f t="shared" ref="D11:E74" si="2">CZ11</f>
        <v>0</v>
      </c>
      <c r="E11" s="715">
        <f t="shared" si="2"/>
        <v>34298.14</v>
      </c>
      <c r="F11" s="716">
        <v>2334</v>
      </c>
      <c r="G11" s="717">
        <v>0.163288706083976</v>
      </c>
      <c r="H11" s="718">
        <v>950</v>
      </c>
      <c r="I11" s="717">
        <v>0.44033684210526319</v>
      </c>
      <c r="J11" s="718"/>
      <c r="K11" s="717"/>
      <c r="L11" s="718">
        <v>913</v>
      </c>
      <c r="M11" s="717">
        <v>3.8594067469879523</v>
      </c>
      <c r="N11" s="718">
        <v>83</v>
      </c>
      <c r="O11" s="717">
        <v>3.9200000000000004</v>
      </c>
      <c r="P11" s="718">
        <v>105937</v>
      </c>
      <c r="Q11" s="717">
        <v>0.20963782920037383</v>
      </c>
      <c r="R11" s="718">
        <v>1082</v>
      </c>
      <c r="S11" s="717">
        <v>0.51744000000000001</v>
      </c>
      <c r="T11" s="718"/>
      <c r="U11" s="717"/>
      <c r="V11" s="718">
        <v>684</v>
      </c>
      <c r="W11" s="717">
        <v>3.2178500526315785</v>
      </c>
      <c r="X11" s="718">
        <v>24785</v>
      </c>
      <c r="Y11" s="717">
        <v>6.6743391164010485E-2</v>
      </c>
      <c r="Z11" s="718">
        <v>50</v>
      </c>
      <c r="AA11" s="717">
        <v>1.0528</v>
      </c>
      <c r="AB11" s="718">
        <v>1660</v>
      </c>
      <c r="AC11" s="717">
        <v>5.0958987951807228E-2</v>
      </c>
      <c r="AD11" s="718">
        <v>62</v>
      </c>
      <c r="AE11" s="717">
        <v>3.913959677419355</v>
      </c>
      <c r="AF11" s="718">
        <v>148</v>
      </c>
      <c r="AG11" s="717">
        <v>2.0910925675675678</v>
      </c>
      <c r="AH11" s="718">
        <v>319.5</v>
      </c>
      <c r="AI11" s="717">
        <v>3.2261345852895156</v>
      </c>
      <c r="AJ11" s="718">
        <v>354.5</v>
      </c>
      <c r="AK11" s="717">
        <v>3.6842313117066294</v>
      </c>
      <c r="AL11" s="718"/>
      <c r="AM11" s="719"/>
      <c r="AN11" s="718"/>
      <c r="AO11" s="719"/>
      <c r="AP11" s="718"/>
      <c r="AQ11" s="719"/>
      <c r="AR11" s="718"/>
      <c r="AS11" s="719"/>
      <c r="AT11" s="718"/>
      <c r="AU11" s="719"/>
      <c r="AV11" s="718"/>
      <c r="AW11" s="719"/>
      <c r="AX11" s="718"/>
      <c r="AY11" s="719"/>
      <c r="AZ11" s="718"/>
      <c r="BA11" s="719"/>
      <c r="BB11" s="718"/>
      <c r="BC11" s="719"/>
      <c r="BD11" s="718"/>
      <c r="BE11" s="719"/>
      <c r="BF11" s="718"/>
      <c r="BG11" s="719"/>
      <c r="BH11" s="718"/>
      <c r="BI11" s="719"/>
      <c r="BJ11" s="718"/>
      <c r="BK11" s="719"/>
      <c r="BL11" s="718"/>
      <c r="BM11" s="719"/>
      <c r="BN11" s="718"/>
      <c r="BO11" s="719"/>
      <c r="BP11" s="718"/>
      <c r="BQ11" s="719"/>
      <c r="BR11" s="718"/>
      <c r="BS11" s="720"/>
      <c r="BT11" s="718"/>
      <c r="BU11" s="720"/>
      <c r="BV11" s="718"/>
      <c r="BW11" s="720"/>
      <c r="BX11" s="718"/>
      <c r="BY11" s="720"/>
      <c r="BZ11" s="718"/>
      <c r="CA11" s="720"/>
      <c r="CB11" s="720"/>
      <c r="CC11" s="720"/>
      <c r="CD11" s="720"/>
      <c r="CE11" s="720"/>
      <c r="CF11" s="720"/>
      <c r="CG11" s="720"/>
      <c r="CH11" s="720"/>
      <c r="CI11" s="720"/>
      <c r="CJ11" s="720"/>
      <c r="CK11" s="720"/>
      <c r="CL11" s="720"/>
      <c r="CM11" s="720"/>
      <c r="CN11" s="720"/>
      <c r="CO11" s="720"/>
      <c r="CP11" s="720"/>
      <c r="CQ11" s="720"/>
      <c r="CR11" s="720"/>
      <c r="CS11" s="720"/>
      <c r="CT11" s="720"/>
      <c r="CU11" s="720"/>
      <c r="CV11" s="720"/>
      <c r="CW11" s="720"/>
      <c r="CX11" s="720"/>
      <c r="CY11" s="721"/>
      <c r="CZ11" s="714"/>
      <c r="DA11" s="715">
        <f>ROUND(F11*G11+H11*I11+J11*K11+L11*M11+N11*O11+P11*Q11+R11*S11+T11*U11+V11*W11+X11*Y11+Z11*AA11+AB11*AC11+AD11*AE11+AF11*AG11+AH11*AI11+AJ11*AK11+AL11*AM11+AN11*AO11+AP11*AQ11+AR11*AS11+AT11*AU11+AV11*AW11+AX11*AY11+AZ11*BA11+BB11*BC11+BD11*BE11+BF11*BG11+BH11*BI11+BJ11*BK11+BL11*BM11+BN11*BO11+BP11*BQ11+BR11*BS11+BT11*BU11+BV11*BW11+BX11*BY11+BZ11*CA11+CB11*CC11+CD11*CE11+CF11*CG11+CH11*CI11+CJ11*CK11+CL11*CM11+CN11*CO11+CP11*CQ11+CR11*CS11+CT11*CU11+CV11*CW11+CX11*CY11,2)</f>
        <v>34298.14</v>
      </c>
    </row>
    <row r="12" spans="1:105" ht="15" customHeight="1" x14ac:dyDescent="0.25">
      <c r="A12" s="711">
        <v>5</v>
      </c>
      <c r="B12" s="712" t="s">
        <v>234</v>
      </c>
      <c r="C12" s="713">
        <v>2019</v>
      </c>
      <c r="D12" s="714">
        <f t="shared" si="2"/>
        <v>48887.46</v>
      </c>
      <c r="E12" s="715">
        <f t="shared" si="2"/>
        <v>0</v>
      </c>
      <c r="F12" s="722"/>
      <c r="G12" s="723"/>
      <c r="H12" s="724"/>
      <c r="I12" s="723"/>
      <c r="J12" s="724">
        <v>22715</v>
      </c>
      <c r="K12" s="723">
        <v>2.3197150077041602E-2</v>
      </c>
      <c r="L12" s="724"/>
      <c r="M12" s="723"/>
      <c r="N12" s="724">
        <v>18</v>
      </c>
      <c r="O12" s="723">
        <v>2.3302222222222224</v>
      </c>
      <c r="P12" s="724">
        <v>686599</v>
      </c>
      <c r="Q12" s="723">
        <v>2.524419336468596E-2</v>
      </c>
      <c r="R12" s="724">
        <v>29254</v>
      </c>
      <c r="S12" s="723">
        <v>0.29271050304231871</v>
      </c>
      <c r="T12" s="724"/>
      <c r="U12" s="723"/>
      <c r="V12" s="724"/>
      <c r="W12" s="723"/>
      <c r="X12" s="724">
        <v>33040</v>
      </c>
      <c r="Y12" s="723">
        <v>6.1565240375302664E-2</v>
      </c>
      <c r="Z12" s="724"/>
      <c r="AA12" s="723"/>
      <c r="AB12" s="724">
        <v>15400</v>
      </c>
      <c r="AC12" s="723">
        <v>5.0335272727272742E-2</v>
      </c>
      <c r="AD12" s="724"/>
      <c r="AE12" s="723"/>
      <c r="AF12" s="724"/>
      <c r="AG12" s="723"/>
      <c r="AH12" s="724">
        <v>155784.75</v>
      </c>
      <c r="AI12" s="723">
        <v>5.1005129834595417E-2</v>
      </c>
      <c r="AJ12" s="724">
        <v>675.75</v>
      </c>
      <c r="AK12" s="723">
        <v>3.0593079541250461</v>
      </c>
      <c r="AL12" s="724"/>
      <c r="AM12" s="725"/>
      <c r="AN12" s="724"/>
      <c r="AO12" s="725"/>
      <c r="AP12" s="724">
        <v>3439</v>
      </c>
      <c r="AQ12" s="725">
        <v>1.5479993771445191</v>
      </c>
      <c r="AR12" s="724"/>
      <c r="AS12" s="725"/>
      <c r="AT12" s="724"/>
      <c r="AU12" s="725"/>
      <c r="AV12" s="724"/>
      <c r="AW12" s="725"/>
      <c r="AX12" s="724"/>
      <c r="AY12" s="725"/>
      <c r="AZ12" s="724"/>
      <c r="BA12" s="725"/>
      <c r="BB12" s="724"/>
      <c r="BC12" s="725"/>
      <c r="BD12" s="724"/>
      <c r="BE12" s="725"/>
      <c r="BF12" s="724"/>
      <c r="BG12" s="725"/>
      <c r="BH12" s="724"/>
      <c r="BI12" s="725"/>
      <c r="BJ12" s="724"/>
      <c r="BK12" s="725"/>
      <c r="BL12" s="724"/>
      <c r="BM12" s="725"/>
      <c r="BN12" s="724"/>
      <c r="BO12" s="725"/>
      <c r="BP12" s="724"/>
      <c r="BQ12" s="725"/>
      <c r="BR12" s="724">
        <v>2684</v>
      </c>
      <c r="BS12" s="726">
        <v>0.2209856497764531</v>
      </c>
      <c r="BT12" s="724"/>
      <c r="BU12" s="726"/>
      <c r="BV12" s="724">
        <v>31600</v>
      </c>
      <c r="BW12" s="726">
        <v>4.1173227848101263E-3</v>
      </c>
      <c r="BX12" s="724"/>
      <c r="BY12" s="726"/>
      <c r="BZ12" s="724"/>
      <c r="CA12" s="726"/>
      <c r="CB12" s="726"/>
      <c r="CC12" s="726"/>
      <c r="CD12" s="726"/>
      <c r="CE12" s="726"/>
      <c r="CF12" s="726"/>
      <c r="CG12" s="726"/>
      <c r="CH12" s="726">
        <v>15300</v>
      </c>
      <c r="CI12" s="726">
        <v>1.0316496732026146E-2</v>
      </c>
      <c r="CJ12" s="726"/>
      <c r="CK12" s="726"/>
      <c r="CL12" s="726"/>
      <c r="CM12" s="726"/>
      <c r="CN12" s="726">
        <v>6.5</v>
      </c>
      <c r="CO12" s="726">
        <v>5.7707692307692309</v>
      </c>
      <c r="CP12" s="726">
        <v>703.25</v>
      </c>
      <c r="CQ12" s="726">
        <v>3.4325544969783124</v>
      </c>
      <c r="CR12" s="726">
        <v>10001.5</v>
      </c>
      <c r="CS12" s="726">
        <v>4.9978103284507309E-2</v>
      </c>
      <c r="CT12" s="726">
        <v>102</v>
      </c>
      <c r="CU12" s="726">
        <v>1.4074666666666666</v>
      </c>
      <c r="CV12" s="726">
        <v>15</v>
      </c>
      <c r="CW12" s="726">
        <v>20.070399999999999</v>
      </c>
      <c r="CX12" s="726"/>
      <c r="CY12" s="727"/>
      <c r="CZ12" s="714">
        <f t="shared" ref="CZ12:CZ74" si="3">ROUND(F12*G12+H12*I12+J12*K12+L12*M12+N12*O12+P12*Q12+R12*S12+T12*U12+V12*W12+X12*Y12+Z12*AA12+AB12*AC12+AD12*AE12+AF12*AG12+AH12*AI12+AJ12*AK12+AL12*AM12+AN12*AO12+AP12*AQ12+AR12*AS12+AT12*AU12+AV12*AW12+AX12*AY12+AZ12*BA12+BB12*BC12+BD12*BE12+BF12*BG12+BH12*BI12+BJ12*BK12+BL12*BM12+BN12*BO12+BP12*BQ12+BR12*BS12+BT12*BU12+BV12*BW12+BX12*BY12+BZ12*CA12+CB12*CC12+CD12*CE12+CF12*CG12+CH12*CI12+CJ12*CK12+CL12*CM12+CN12*CO12+CP12*CQ12+CR12*CS12+CT12*CU12+CV12*CW12+CX12*CY12,2)</f>
        <v>48887.46</v>
      </c>
      <c r="DA12" s="715"/>
    </row>
    <row r="13" spans="1:105" ht="15" customHeight="1" x14ac:dyDescent="0.25">
      <c r="A13" s="711">
        <v>5</v>
      </c>
      <c r="B13" s="712" t="s">
        <v>234</v>
      </c>
      <c r="C13" s="713">
        <v>2020</v>
      </c>
      <c r="D13" s="714">
        <f t="shared" si="2"/>
        <v>0</v>
      </c>
      <c r="E13" s="715">
        <f t="shared" si="2"/>
        <v>175296.45</v>
      </c>
      <c r="F13" s="722"/>
      <c r="G13" s="723"/>
      <c r="H13" s="724">
        <v>99421.1</v>
      </c>
      <c r="I13" s="723">
        <v>8.4533897935146554E-2</v>
      </c>
      <c r="J13" s="724">
        <v>12619.85</v>
      </c>
      <c r="K13" s="723">
        <v>6.1236860976952975E-4</v>
      </c>
      <c r="L13" s="724">
        <v>5866</v>
      </c>
      <c r="M13" s="723">
        <v>1.3077236520627344</v>
      </c>
      <c r="N13" s="724">
        <v>4597</v>
      </c>
      <c r="O13" s="723">
        <v>6.341057407004568</v>
      </c>
      <c r="P13" s="724">
        <v>802324</v>
      </c>
      <c r="Q13" s="723">
        <v>5.8512234882665694E-2</v>
      </c>
      <c r="R13" s="724">
        <v>28466</v>
      </c>
      <c r="S13" s="723">
        <v>0.3172249347291502</v>
      </c>
      <c r="T13" s="724">
        <v>3199</v>
      </c>
      <c r="U13" s="723">
        <v>6.7086444751484846</v>
      </c>
      <c r="V13" s="724">
        <v>0</v>
      </c>
      <c r="W13" s="723">
        <v>0</v>
      </c>
      <c r="X13" s="724">
        <v>55175</v>
      </c>
      <c r="Y13" s="723">
        <v>4.511532125056638E-2</v>
      </c>
      <c r="Z13" s="724">
        <v>3217</v>
      </c>
      <c r="AA13" s="723">
        <v>0.54329748212620455</v>
      </c>
      <c r="AB13" s="724">
        <v>22305.5</v>
      </c>
      <c r="AC13" s="723">
        <v>7.2217310842617316E-2</v>
      </c>
      <c r="AD13" s="724">
        <v>0</v>
      </c>
      <c r="AE13" s="723">
        <v>0</v>
      </c>
      <c r="AF13" s="724">
        <v>315</v>
      </c>
      <c r="AG13" s="723">
        <v>0.56984761904761905</v>
      </c>
      <c r="AH13" s="724">
        <v>288373</v>
      </c>
      <c r="AI13" s="723">
        <v>4.7790841722352609E-2</v>
      </c>
      <c r="AJ13" s="724">
        <v>1725.3000000000002</v>
      </c>
      <c r="AK13" s="723">
        <v>3.4497308584014386</v>
      </c>
      <c r="AL13" s="724"/>
      <c r="AM13" s="725"/>
      <c r="AN13" s="724"/>
      <c r="AO13" s="725"/>
      <c r="AP13" s="724">
        <v>4502</v>
      </c>
      <c r="AQ13" s="725">
        <v>3.1232201441581524</v>
      </c>
      <c r="AR13" s="724"/>
      <c r="AS13" s="725"/>
      <c r="AT13" s="724"/>
      <c r="AU13" s="725"/>
      <c r="AV13" s="724"/>
      <c r="AW13" s="725"/>
      <c r="AX13" s="724"/>
      <c r="AY13" s="725"/>
      <c r="AZ13" s="724"/>
      <c r="BA13" s="725"/>
      <c r="BB13" s="724"/>
      <c r="BC13" s="725"/>
      <c r="BD13" s="724"/>
      <c r="BE13" s="725"/>
      <c r="BF13" s="724"/>
      <c r="BG13" s="725"/>
      <c r="BH13" s="724"/>
      <c r="BI13" s="725"/>
      <c r="BJ13" s="724"/>
      <c r="BK13" s="725"/>
      <c r="BL13" s="724"/>
      <c r="BM13" s="725"/>
      <c r="BN13" s="724"/>
      <c r="BO13" s="725"/>
      <c r="BP13" s="724"/>
      <c r="BQ13" s="725"/>
      <c r="BR13" s="724">
        <v>7762</v>
      </c>
      <c r="BS13" s="726">
        <v>0.92612899755217715</v>
      </c>
      <c r="BT13" s="724"/>
      <c r="BU13" s="726"/>
      <c r="BV13" s="724">
        <v>39250</v>
      </c>
      <c r="BW13" s="726">
        <v>2.2623709554140125E-2</v>
      </c>
      <c r="BX13" s="724"/>
      <c r="BY13" s="726"/>
      <c r="BZ13" s="724"/>
      <c r="CA13" s="726"/>
      <c r="CB13" s="726"/>
      <c r="CC13" s="726"/>
      <c r="CD13" s="726"/>
      <c r="CE13" s="726"/>
      <c r="CF13" s="726"/>
      <c r="CG13" s="726"/>
      <c r="CH13" s="726">
        <v>22200</v>
      </c>
      <c r="CI13" s="726">
        <v>1.0114945945945945E-2</v>
      </c>
      <c r="CJ13" s="726"/>
      <c r="CK13" s="726"/>
      <c r="CL13" s="726"/>
      <c r="CM13" s="726"/>
      <c r="CN13" s="726">
        <v>39.5</v>
      </c>
      <c r="CO13" s="726">
        <v>4.7603544303797465</v>
      </c>
      <c r="CP13" s="726">
        <v>755.5</v>
      </c>
      <c r="CQ13" s="726">
        <v>3.2993320648577065</v>
      </c>
      <c r="CR13" s="726">
        <v>15025</v>
      </c>
      <c r="CS13" s="726">
        <v>4.4240931780366061E-2</v>
      </c>
      <c r="CT13" s="726">
        <v>133</v>
      </c>
      <c r="CU13" s="726">
        <v>1.9190736842105263</v>
      </c>
      <c r="CV13" s="726">
        <v>45</v>
      </c>
      <c r="CW13" s="726">
        <v>20.070399999999999</v>
      </c>
      <c r="CX13" s="726"/>
      <c r="CY13" s="727"/>
      <c r="CZ13" s="714"/>
      <c r="DA13" s="715">
        <f t="shared" ref="DA13:DA75" si="4">ROUND(F13*G13+H13*I13+J13*K13+L13*M13+N13*O13+P13*Q13+R13*S13+T13*U13+V13*W13+X13*Y13+Z13*AA13+AB13*AC13+AD13*AE13+AF13*AG13+AH13*AI13+AJ13*AK13+AL13*AM13+AN13*AO13+AP13*AQ13+AR13*AS13+AT13*AU13+AV13*AW13+AX13*AY13+AZ13*BA13+BB13*BC13+BD13*BE13+BF13*BG13+BH13*BI13+BJ13*BK13+BL13*BM13+BN13*BO13+BP13*BQ13+BR13*BS13+BT13*BU13+BV13*BW13+BX13*BY13+BZ13*CA13+CB13*CC13+CD13*CE13+CF13*CG13+CH13*CI13+CJ13*CK13+CL13*CM13+CN13*CO13+CP13*CQ13+CR13*CS13+CT13*CU13+CV13*CW13+CX13*CY13,2)</f>
        <v>175296.45</v>
      </c>
    </row>
    <row r="14" spans="1:105" x14ac:dyDescent="0.25">
      <c r="A14" s="711">
        <v>5</v>
      </c>
      <c r="B14" s="712" t="s">
        <v>235</v>
      </c>
      <c r="C14" s="713">
        <v>2019</v>
      </c>
      <c r="D14" s="714">
        <f t="shared" si="2"/>
        <v>69025.81</v>
      </c>
      <c r="E14" s="715">
        <f t="shared" si="2"/>
        <v>0</v>
      </c>
      <c r="F14" s="722"/>
      <c r="G14" s="723"/>
      <c r="H14" s="724"/>
      <c r="I14" s="723"/>
      <c r="J14" s="724">
        <v>25026</v>
      </c>
      <c r="K14" s="723">
        <v>2.2747908375289699E-2</v>
      </c>
      <c r="L14" s="724"/>
      <c r="M14" s="723"/>
      <c r="N14" s="724">
        <v>208</v>
      </c>
      <c r="O14" s="723">
        <v>5.3535936490384621</v>
      </c>
      <c r="P14" s="724">
        <v>1017715</v>
      </c>
      <c r="Q14" s="723">
        <v>2.5757272505563943E-2</v>
      </c>
      <c r="R14" s="724">
        <v>15320</v>
      </c>
      <c r="S14" s="723">
        <v>0.49274719027415131</v>
      </c>
      <c r="T14" s="724">
        <v>20</v>
      </c>
      <c r="U14" s="723">
        <v>6.455349</v>
      </c>
      <c r="V14" s="724">
        <v>9487</v>
      </c>
      <c r="W14" s="723">
        <v>0.89760265310424814</v>
      </c>
      <c r="X14" s="724">
        <v>16652</v>
      </c>
      <c r="Y14" s="723">
        <v>3.6130077107854916E-2</v>
      </c>
      <c r="Z14" s="724">
        <v>7235</v>
      </c>
      <c r="AA14" s="723">
        <v>2.5380129923980647E-2</v>
      </c>
      <c r="AB14" s="724">
        <v>14141</v>
      </c>
      <c r="AC14" s="723">
        <v>5.4233150767272469E-2</v>
      </c>
      <c r="AD14" s="724"/>
      <c r="AE14" s="723"/>
      <c r="AF14" s="724">
        <v>34</v>
      </c>
      <c r="AG14" s="723">
        <v>1.9912941176470587</v>
      </c>
      <c r="AH14" s="724">
        <v>1548.7999999999997</v>
      </c>
      <c r="AI14" s="723">
        <v>8.0719043902698857</v>
      </c>
      <c r="AJ14" s="724">
        <v>832.4</v>
      </c>
      <c r="AK14" s="723">
        <v>4.5293712382868812</v>
      </c>
      <c r="AL14" s="724">
        <v>987140</v>
      </c>
      <c r="AM14" s="725">
        <v>6.8275881333954656E-3</v>
      </c>
      <c r="AN14" s="724"/>
      <c r="AO14" s="725"/>
      <c r="AP14" s="724"/>
      <c r="AQ14" s="725"/>
      <c r="AR14" s="724"/>
      <c r="AS14" s="725"/>
      <c r="AT14" s="724"/>
      <c r="AU14" s="725"/>
      <c r="AV14" s="724"/>
      <c r="AW14" s="725"/>
      <c r="AX14" s="724"/>
      <c r="AY14" s="725"/>
      <c r="AZ14" s="724"/>
      <c r="BA14" s="725"/>
      <c r="BB14" s="724"/>
      <c r="BC14" s="725"/>
      <c r="BD14" s="724"/>
      <c r="BE14" s="725"/>
      <c r="BF14" s="724"/>
      <c r="BG14" s="725"/>
      <c r="BH14" s="724"/>
      <c r="BI14" s="725"/>
      <c r="BJ14" s="724"/>
      <c r="BK14" s="725"/>
      <c r="BL14" s="724"/>
      <c r="BM14" s="725"/>
      <c r="BN14" s="724">
        <v>2100</v>
      </c>
      <c r="BO14" s="725">
        <v>2.2906238095238098E-2</v>
      </c>
      <c r="BP14" s="724">
        <v>3.6779999999999999</v>
      </c>
      <c r="BQ14" s="725">
        <v>14.041173106035892</v>
      </c>
      <c r="BR14" s="724"/>
      <c r="BS14" s="726"/>
      <c r="BT14" s="724"/>
      <c r="BU14" s="726"/>
      <c r="BV14" s="724">
        <v>11980</v>
      </c>
      <c r="BW14" s="726">
        <v>1.7064481135225375E-2</v>
      </c>
      <c r="BX14" s="724"/>
      <c r="BY14" s="726"/>
      <c r="BZ14" s="724"/>
      <c r="CA14" s="726"/>
      <c r="CB14" s="726"/>
      <c r="CC14" s="726"/>
      <c r="CD14" s="726"/>
      <c r="CE14" s="726"/>
      <c r="CF14" s="726"/>
      <c r="CG14" s="726"/>
      <c r="CH14" s="726"/>
      <c r="CI14" s="726"/>
      <c r="CJ14" s="726"/>
      <c r="CK14" s="726"/>
      <c r="CL14" s="726"/>
      <c r="CM14" s="726"/>
      <c r="CN14" s="726"/>
      <c r="CO14" s="726"/>
      <c r="CP14" s="726"/>
      <c r="CQ14" s="726"/>
      <c r="CR14" s="726"/>
      <c r="CS14" s="726"/>
      <c r="CT14" s="726"/>
      <c r="CU14" s="726"/>
      <c r="CV14" s="726"/>
      <c r="CW14" s="726"/>
      <c r="CX14" s="726"/>
      <c r="CY14" s="727"/>
      <c r="CZ14" s="714">
        <f t="shared" si="3"/>
        <v>69025.81</v>
      </c>
      <c r="DA14" s="715"/>
    </row>
    <row r="15" spans="1:105" ht="15.75" thickBot="1" x14ac:dyDescent="0.3">
      <c r="A15" s="728">
        <v>5</v>
      </c>
      <c r="B15" s="729" t="s">
        <v>235</v>
      </c>
      <c r="C15" s="730">
        <v>2020</v>
      </c>
      <c r="D15" s="731">
        <f t="shared" si="2"/>
        <v>0</v>
      </c>
      <c r="E15" s="732">
        <f t="shared" si="2"/>
        <v>297729.08</v>
      </c>
      <c r="F15" s="733"/>
      <c r="G15" s="734"/>
      <c r="H15" s="735"/>
      <c r="I15" s="734"/>
      <c r="J15" s="735">
        <v>53258</v>
      </c>
      <c r="K15" s="734">
        <v>0.16761018149386006</v>
      </c>
      <c r="L15" s="735">
        <v>17912</v>
      </c>
      <c r="M15" s="734">
        <v>2.6015000000000001</v>
      </c>
      <c r="N15" s="735">
        <v>2671</v>
      </c>
      <c r="O15" s="734">
        <v>8.1222258367652564</v>
      </c>
      <c r="P15" s="735">
        <v>1187049</v>
      </c>
      <c r="Q15" s="734">
        <v>0.10829358532882806</v>
      </c>
      <c r="R15" s="735">
        <v>12464</v>
      </c>
      <c r="S15" s="734">
        <v>0.57853554821887032</v>
      </c>
      <c r="T15" s="735">
        <v>608</v>
      </c>
      <c r="U15" s="734">
        <v>9.991665092105265</v>
      </c>
      <c r="V15" s="735">
        <v>14443</v>
      </c>
      <c r="W15" s="734">
        <v>3.273337322716888</v>
      </c>
      <c r="X15" s="735">
        <v>6037</v>
      </c>
      <c r="Y15" s="734">
        <v>6.7327375186350819E-2</v>
      </c>
      <c r="Z15" s="735">
        <v>10067</v>
      </c>
      <c r="AA15" s="734">
        <v>0.12351605562729709</v>
      </c>
      <c r="AB15" s="735">
        <v>25423</v>
      </c>
      <c r="AC15" s="734">
        <v>3.8742390748534791E-2</v>
      </c>
      <c r="AD15" s="735"/>
      <c r="AE15" s="734"/>
      <c r="AF15" s="735">
        <v>196</v>
      </c>
      <c r="AG15" s="734">
        <v>6.0026804540816325</v>
      </c>
      <c r="AH15" s="735">
        <v>1807.5499999999997</v>
      </c>
      <c r="AI15" s="734">
        <v>6.1925252318054849</v>
      </c>
      <c r="AJ15" s="735">
        <v>720.15000000000009</v>
      </c>
      <c r="AK15" s="734">
        <v>4.8589136527112391</v>
      </c>
      <c r="AL15" s="735">
        <v>1154625</v>
      </c>
      <c r="AM15" s="736">
        <v>9.3389601385731342E-3</v>
      </c>
      <c r="AN15" s="735"/>
      <c r="AO15" s="736"/>
      <c r="AP15" s="735"/>
      <c r="AQ15" s="736"/>
      <c r="AR15" s="735"/>
      <c r="AS15" s="736"/>
      <c r="AT15" s="735"/>
      <c r="AU15" s="736"/>
      <c r="AV15" s="735"/>
      <c r="AW15" s="736"/>
      <c r="AX15" s="735"/>
      <c r="AY15" s="736"/>
      <c r="AZ15" s="735"/>
      <c r="BA15" s="736"/>
      <c r="BB15" s="735"/>
      <c r="BC15" s="736"/>
      <c r="BD15" s="735"/>
      <c r="BE15" s="736"/>
      <c r="BF15" s="735"/>
      <c r="BG15" s="736"/>
      <c r="BH15" s="735"/>
      <c r="BI15" s="736"/>
      <c r="BJ15" s="735"/>
      <c r="BK15" s="736"/>
      <c r="BL15" s="735"/>
      <c r="BM15" s="736"/>
      <c r="BN15" s="735">
        <v>2972</v>
      </c>
      <c r="BO15" s="736">
        <v>2.3978156123822342E-2</v>
      </c>
      <c r="BP15" s="735">
        <v>17.198999999999998</v>
      </c>
      <c r="BQ15" s="736">
        <v>26.858560920983784</v>
      </c>
      <c r="BR15" s="735"/>
      <c r="BS15" s="737"/>
      <c r="BT15" s="735"/>
      <c r="BU15" s="737"/>
      <c r="BV15" s="735">
        <v>23396</v>
      </c>
      <c r="BW15" s="737">
        <v>6.7428230210292359E-2</v>
      </c>
      <c r="BX15" s="735"/>
      <c r="BY15" s="737"/>
      <c r="BZ15" s="735"/>
      <c r="CA15" s="737"/>
      <c r="CB15" s="737"/>
      <c r="CC15" s="737"/>
      <c r="CD15" s="737"/>
      <c r="CE15" s="737"/>
      <c r="CF15" s="737"/>
      <c r="CG15" s="737"/>
      <c r="CH15" s="737"/>
      <c r="CI15" s="737"/>
      <c r="CJ15" s="737"/>
      <c r="CK15" s="737"/>
      <c r="CL15" s="737"/>
      <c r="CM15" s="737"/>
      <c r="CN15" s="737"/>
      <c r="CO15" s="737"/>
      <c r="CP15" s="737"/>
      <c r="CQ15" s="737"/>
      <c r="CR15" s="737"/>
      <c r="CS15" s="737"/>
      <c r="CT15" s="737"/>
      <c r="CU15" s="737"/>
      <c r="CV15" s="737"/>
      <c r="CW15" s="737"/>
      <c r="CX15" s="737"/>
      <c r="CY15" s="738"/>
      <c r="CZ15" s="731"/>
      <c r="DA15" s="732">
        <f t="shared" si="4"/>
        <v>297729.08</v>
      </c>
    </row>
    <row r="16" spans="1:105" x14ac:dyDescent="0.25">
      <c r="A16" s="700">
        <v>4</v>
      </c>
      <c r="B16" s="701" t="s">
        <v>236</v>
      </c>
      <c r="C16" s="702">
        <v>2019</v>
      </c>
      <c r="D16" s="703">
        <f t="shared" si="2"/>
        <v>13396.29</v>
      </c>
      <c r="E16" s="704">
        <f t="shared" si="2"/>
        <v>0</v>
      </c>
      <c r="F16" s="739">
        <v>6000</v>
      </c>
      <c r="G16" s="740">
        <v>2.5000000000000001E-2</v>
      </c>
      <c r="H16" s="741"/>
      <c r="I16" s="740"/>
      <c r="J16" s="741"/>
      <c r="K16" s="740"/>
      <c r="L16" s="741">
        <v>0</v>
      </c>
      <c r="M16" s="740">
        <v>0</v>
      </c>
      <c r="N16" s="741">
        <v>0</v>
      </c>
      <c r="O16" s="740">
        <v>0</v>
      </c>
      <c r="P16" s="741">
        <v>123500</v>
      </c>
      <c r="Q16" s="740">
        <v>4.8399999999999999E-2</v>
      </c>
      <c r="R16" s="741">
        <v>1875</v>
      </c>
      <c r="S16" s="740">
        <v>0.16200000000000001</v>
      </c>
      <c r="T16" s="741">
        <v>0</v>
      </c>
      <c r="U16" s="740"/>
      <c r="V16" s="741">
        <v>1574</v>
      </c>
      <c r="W16" s="740">
        <v>0.80400000000000005</v>
      </c>
      <c r="X16" s="741">
        <v>380</v>
      </c>
      <c r="Y16" s="740">
        <v>3.0800000000000001E-2</v>
      </c>
      <c r="Z16" s="741">
        <v>0</v>
      </c>
      <c r="AA16" s="740"/>
      <c r="AB16" s="741">
        <v>4280</v>
      </c>
      <c r="AC16" s="740">
        <v>7.6249999999999998E-2</v>
      </c>
      <c r="AD16" s="741">
        <v>0</v>
      </c>
      <c r="AE16" s="740"/>
      <c r="AF16" s="741">
        <v>0</v>
      </c>
      <c r="AG16" s="740"/>
      <c r="AH16" s="741">
        <v>543</v>
      </c>
      <c r="AI16" s="740">
        <v>7.51</v>
      </c>
      <c r="AJ16" s="741">
        <v>341.4</v>
      </c>
      <c r="AK16" s="740">
        <v>3.76</v>
      </c>
      <c r="AL16" s="741"/>
      <c r="AM16" s="742"/>
      <c r="AN16" s="741"/>
      <c r="AO16" s="742"/>
      <c r="AP16" s="741"/>
      <c r="AQ16" s="742"/>
      <c r="AR16" s="741"/>
      <c r="AS16" s="742"/>
      <c r="AT16" s="741"/>
      <c r="AU16" s="742"/>
      <c r="AV16" s="741"/>
      <c r="AW16" s="742"/>
      <c r="AX16" s="741"/>
      <c r="AY16" s="742"/>
      <c r="AZ16" s="741"/>
      <c r="BA16" s="742"/>
      <c r="BB16" s="741"/>
      <c r="BC16" s="742"/>
      <c r="BD16" s="741"/>
      <c r="BE16" s="742"/>
      <c r="BF16" s="741"/>
      <c r="BG16" s="742"/>
      <c r="BH16" s="741"/>
      <c r="BI16" s="742"/>
      <c r="BJ16" s="741"/>
      <c r="BK16" s="742"/>
      <c r="BL16" s="741"/>
      <c r="BM16" s="742"/>
      <c r="BN16" s="741"/>
      <c r="BO16" s="742"/>
      <c r="BP16" s="741"/>
      <c r="BQ16" s="742"/>
      <c r="BR16" s="741"/>
      <c r="BS16" s="743"/>
      <c r="BT16" s="741"/>
      <c r="BU16" s="743"/>
      <c r="BV16" s="741"/>
      <c r="BW16" s="743"/>
      <c r="BX16" s="741"/>
      <c r="BY16" s="743"/>
      <c r="BZ16" s="741"/>
      <c r="CA16" s="743"/>
      <c r="CB16" s="743"/>
      <c r="CC16" s="743"/>
      <c r="CD16" s="743"/>
      <c r="CE16" s="743"/>
      <c r="CF16" s="743"/>
      <c r="CG16" s="743"/>
      <c r="CH16" s="743"/>
      <c r="CI16" s="743"/>
      <c r="CJ16" s="743"/>
      <c r="CK16" s="743"/>
      <c r="CL16" s="743"/>
      <c r="CM16" s="743"/>
      <c r="CN16" s="743"/>
      <c r="CO16" s="743"/>
      <c r="CP16" s="743"/>
      <c r="CQ16" s="743"/>
      <c r="CR16" s="743"/>
      <c r="CS16" s="743"/>
      <c r="CT16" s="743"/>
      <c r="CU16" s="743"/>
      <c r="CV16" s="743"/>
      <c r="CW16" s="743"/>
      <c r="CX16" s="743"/>
      <c r="CY16" s="744"/>
      <c r="CZ16" s="703">
        <f t="shared" si="3"/>
        <v>13396.29</v>
      </c>
      <c r="DA16" s="704"/>
    </row>
    <row r="17" spans="1:105" x14ac:dyDescent="0.25">
      <c r="A17" s="711">
        <v>4</v>
      </c>
      <c r="B17" s="712" t="s">
        <v>236</v>
      </c>
      <c r="C17" s="713">
        <v>2020</v>
      </c>
      <c r="D17" s="714">
        <f t="shared" si="2"/>
        <v>0</v>
      </c>
      <c r="E17" s="715">
        <f t="shared" si="2"/>
        <v>99025.24</v>
      </c>
      <c r="F17" s="722">
        <v>53850</v>
      </c>
      <c r="G17" s="723">
        <v>0.10656779944289693</v>
      </c>
      <c r="H17" s="724"/>
      <c r="I17" s="723"/>
      <c r="J17" s="724"/>
      <c r="K17" s="723"/>
      <c r="L17" s="724">
        <v>8520</v>
      </c>
      <c r="M17" s="723">
        <v>1.3599186619718309</v>
      </c>
      <c r="N17" s="724">
        <v>1592</v>
      </c>
      <c r="O17" s="723">
        <v>3.9325000000000001</v>
      </c>
      <c r="P17" s="724">
        <v>145950</v>
      </c>
      <c r="Q17" s="723">
        <v>0.2484044124700239</v>
      </c>
      <c r="R17" s="724">
        <v>1488</v>
      </c>
      <c r="S17" s="723">
        <v>0.33757392473118286</v>
      </c>
      <c r="T17" s="724">
        <v>1654</v>
      </c>
      <c r="U17" s="723">
        <v>8.5324401451027825</v>
      </c>
      <c r="V17" s="724">
        <v>6808</v>
      </c>
      <c r="W17" s="723">
        <v>1.7336458857226791</v>
      </c>
      <c r="X17" s="724">
        <v>414</v>
      </c>
      <c r="Y17" s="723">
        <v>3.3279999999999997E-2</v>
      </c>
      <c r="Z17" s="724">
        <v>100</v>
      </c>
      <c r="AA17" s="723">
        <v>0.89600000000000013</v>
      </c>
      <c r="AB17" s="724">
        <v>7540</v>
      </c>
      <c r="AC17" s="723">
        <v>3.9181220159151195E-2</v>
      </c>
      <c r="AD17" s="724">
        <v>659</v>
      </c>
      <c r="AE17" s="723">
        <v>4.1000971168437026</v>
      </c>
      <c r="AF17" s="724">
        <v>150</v>
      </c>
      <c r="AG17" s="723">
        <v>2.9523999999999999</v>
      </c>
      <c r="AH17" s="724">
        <v>933</v>
      </c>
      <c r="AI17" s="723">
        <v>6.4072668810289395</v>
      </c>
      <c r="AJ17" s="724">
        <v>700.45</v>
      </c>
      <c r="AK17" s="723">
        <v>3.9662933828253255</v>
      </c>
      <c r="AL17" s="724"/>
      <c r="AM17" s="725"/>
      <c r="AN17" s="724"/>
      <c r="AO17" s="725"/>
      <c r="AP17" s="724"/>
      <c r="AQ17" s="725"/>
      <c r="AR17" s="724"/>
      <c r="AS17" s="725"/>
      <c r="AT17" s="724"/>
      <c r="AU17" s="725"/>
      <c r="AV17" s="724"/>
      <c r="AW17" s="725"/>
      <c r="AX17" s="724"/>
      <c r="AY17" s="725"/>
      <c r="AZ17" s="724">
        <v>3</v>
      </c>
      <c r="BA17" s="725">
        <v>1.4641</v>
      </c>
      <c r="BB17" s="724">
        <v>15</v>
      </c>
      <c r="BC17" s="725">
        <v>5.8650000000000002</v>
      </c>
      <c r="BD17" s="724"/>
      <c r="BE17" s="725"/>
      <c r="BF17" s="724">
        <v>50</v>
      </c>
      <c r="BG17" s="725">
        <v>7.5019999999999989</v>
      </c>
      <c r="BH17" s="724"/>
      <c r="BI17" s="725"/>
      <c r="BJ17" s="724"/>
      <c r="BK17" s="725"/>
      <c r="BL17" s="724"/>
      <c r="BM17" s="725"/>
      <c r="BN17" s="724"/>
      <c r="BO17" s="725"/>
      <c r="BP17" s="724"/>
      <c r="BQ17" s="725"/>
      <c r="BR17" s="724"/>
      <c r="BS17" s="726"/>
      <c r="BT17" s="724"/>
      <c r="BU17" s="726"/>
      <c r="BV17" s="724"/>
      <c r="BW17" s="726"/>
      <c r="BX17" s="724"/>
      <c r="BY17" s="726"/>
      <c r="BZ17" s="724"/>
      <c r="CA17" s="726"/>
      <c r="CB17" s="726"/>
      <c r="CC17" s="726"/>
      <c r="CD17" s="726"/>
      <c r="CE17" s="726"/>
      <c r="CF17" s="726"/>
      <c r="CG17" s="726"/>
      <c r="CH17" s="726"/>
      <c r="CI17" s="726"/>
      <c r="CJ17" s="726"/>
      <c r="CK17" s="726"/>
      <c r="CL17" s="726"/>
      <c r="CM17" s="726"/>
      <c r="CN17" s="726"/>
      <c r="CO17" s="726"/>
      <c r="CP17" s="726"/>
      <c r="CQ17" s="726"/>
      <c r="CR17" s="726"/>
      <c r="CS17" s="726"/>
      <c r="CT17" s="726"/>
      <c r="CU17" s="726"/>
      <c r="CV17" s="726"/>
      <c r="CW17" s="726"/>
      <c r="CX17" s="726"/>
      <c r="CY17" s="727"/>
      <c r="CZ17" s="714"/>
      <c r="DA17" s="715">
        <f t="shared" si="4"/>
        <v>99025.24</v>
      </c>
    </row>
    <row r="18" spans="1:105" x14ac:dyDescent="0.25">
      <c r="A18" s="711">
        <v>4</v>
      </c>
      <c r="B18" s="712" t="s">
        <v>191</v>
      </c>
      <c r="C18" s="713">
        <v>2019</v>
      </c>
      <c r="D18" s="714">
        <f t="shared" si="2"/>
        <v>2558.9499999999998</v>
      </c>
      <c r="E18" s="715">
        <f t="shared" si="2"/>
        <v>0</v>
      </c>
      <c r="F18" s="722"/>
      <c r="G18" s="723"/>
      <c r="H18" s="724">
        <v>450</v>
      </c>
      <c r="I18" s="723">
        <v>2.1100000000000001E-2</v>
      </c>
      <c r="J18" s="724">
        <v>200</v>
      </c>
      <c r="K18" s="723">
        <v>1.6500000000000001E-2</v>
      </c>
      <c r="L18" s="724">
        <v>0</v>
      </c>
      <c r="M18" s="723"/>
      <c r="N18" s="724">
        <v>0</v>
      </c>
      <c r="O18" s="723"/>
      <c r="P18" s="724">
        <v>80100</v>
      </c>
      <c r="Q18" s="723">
        <v>2.23E-2</v>
      </c>
      <c r="R18" s="724">
        <v>521</v>
      </c>
      <c r="S18" s="723">
        <v>0.43269999999999997</v>
      </c>
      <c r="T18" s="724">
        <v>0</v>
      </c>
      <c r="U18" s="723"/>
      <c r="V18" s="724">
        <v>0</v>
      </c>
      <c r="W18" s="723"/>
      <c r="X18" s="724">
        <v>300</v>
      </c>
      <c r="Y18" s="723">
        <v>5.2400000000000002E-2</v>
      </c>
      <c r="Z18" s="724">
        <v>100</v>
      </c>
      <c r="AA18" s="723">
        <v>9.9699999999999997E-2</v>
      </c>
      <c r="AB18" s="724">
        <v>700</v>
      </c>
      <c r="AC18" s="723">
        <v>2.9000000000000001E-2</v>
      </c>
      <c r="AD18" s="724">
        <v>0</v>
      </c>
      <c r="AE18" s="723"/>
      <c r="AF18" s="724">
        <v>0</v>
      </c>
      <c r="AG18" s="723"/>
      <c r="AH18" s="724">
        <v>16</v>
      </c>
      <c r="AI18" s="723">
        <v>10.15</v>
      </c>
      <c r="AJ18" s="724">
        <v>38.5</v>
      </c>
      <c r="AK18" s="723">
        <v>8.4700000000000006</v>
      </c>
      <c r="AL18" s="724"/>
      <c r="AM18" s="725"/>
      <c r="AN18" s="724"/>
      <c r="AO18" s="725"/>
      <c r="AP18" s="724"/>
      <c r="AQ18" s="725"/>
      <c r="AR18" s="724"/>
      <c r="AS18" s="725"/>
      <c r="AT18" s="724"/>
      <c r="AU18" s="725"/>
      <c r="AV18" s="724"/>
      <c r="AW18" s="725"/>
      <c r="AX18" s="724"/>
      <c r="AY18" s="725"/>
      <c r="AZ18" s="724"/>
      <c r="BA18" s="725"/>
      <c r="BB18" s="724"/>
      <c r="BC18" s="725"/>
      <c r="BD18" s="724"/>
      <c r="BE18" s="725"/>
      <c r="BF18" s="724"/>
      <c r="BG18" s="725"/>
      <c r="BH18" s="724"/>
      <c r="BI18" s="725"/>
      <c r="BJ18" s="724"/>
      <c r="BK18" s="725"/>
      <c r="BL18" s="724"/>
      <c r="BM18" s="725"/>
      <c r="BN18" s="724"/>
      <c r="BO18" s="725"/>
      <c r="BP18" s="724"/>
      <c r="BQ18" s="725"/>
      <c r="BR18" s="724"/>
      <c r="BS18" s="726"/>
      <c r="BT18" s="724"/>
      <c r="BU18" s="726"/>
      <c r="BV18" s="724"/>
      <c r="BW18" s="726"/>
      <c r="BX18" s="724"/>
      <c r="BY18" s="726"/>
      <c r="BZ18" s="724"/>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7"/>
      <c r="CZ18" s="714">
        <f t="shared" si="3"/>
        <v>2558.9499999999998</v>
      </c>
      <c r="DA18" s="715"/>
    </row>
    <row r="19" spans="1:105" x14ac:dyDescent="0.25">
      <c r="A19" s="711">
        <v>4</v>
      </c>
      <c r="B19" s="712" t="s">
        <v>191</v>
      </c>
      <c r="C19" s="713">
        <v>2020</v>
      </c>
      <c r="D19" s="714">
        <f t="shared" si="2"/>
        <v>0</v>
      </c>
      <c r="E19" s="715">
        <f t="shared" si="2"/>
        <v>18525.72</v>
      </c>
      <c r="F19" s="722">
        <v>100</v>
      </c>
      <c r="G19" s="723">
        <v>0.17919999999999997</v>
      </c>
      <c r="H19" s="724">
        <v>200</v>
      </c>
      <c r="I19" s="723">
        <v>0.56000000000000005</v>
      </c>
      <c r="J19" s="724">
        <v>18200</v>
      </c>
      <c r="K19" s="723">
        <v>0</v>
      </c>
      <c r="L19" s="724">
        <v>849</v>
      </c>
      <c r="M19" s="723">
        <v>3.3171672555948177</v>
      </c>
      <c r="N19" s="724">
        <v>260</v>
      </c>
      <c r="O19" s="723">
        <v>1.9783076923076923</v>
      </c>
      <c r="P19" s="724">
        <v>86800</v>
      </c>
      <c r="Q19" s="723">
        <v>9.0879608294930872E-2</v>
      </c>
      <c r="R19" s="724">
        <v>602</v>
      </c>
      <c r="S19" s="723">
        <v>0.52064053156146173</v>
      </c>
      <c r="T19" s="724">
        <v>423</v>
      </c>
      <c r="U19" s="723">
        <v>3.5136973995271865</v>
      </c>
      <c r="V19" s="724">
        <v>1790</v>
      </c>
      <c r="W19" s="723">
        <v>0.67423072625698321</v>
      </c>
      <c r="X19" s="724">
        <v>2500</v>
      </c>
      <c r="Y19" s="723">
        <v>4.9090000000000002E-2</v>
      </c>
      <c r="Z19" s="724">
        <v>1120</v>
      </c>
      <c r="AA19" s="723">
        <v>0.25204571428571426</v>
      </c>
      <c r="AB19" s="724">
        <v>2900</v>
      </c>
      <c r="AC19" s="723">
        <v>3.0194482758620689E-2</v>
      </c>
      <c r="AD19" s="724">
        <v>47</v>
      </c>
      <c r="AE19" s="723">
        <v>2.3355574468085103</v>
      </c>
      <c r="AF19" s="724">
        <v>23</v>
      </c>
      <c r="AG19" s="723">
        <v>0.78899999999999992</v>
      </c>
      <c r="AH19" s="724">
        <v>32.5</v>
      </c>
      <c r="AI19" s="723">
        <v>9.0289230769230766</v>
      </c>
      <c r="AJ19" s="724">
        <v>76</v>
      </c>
      <c r="AK19" s="723">
        <v>10.108989473684213</v>
      </c>
      <c r="AL19" s="724"/>
      <c r="AM19" s="725"/>
      <c r="AN19" s="724">
        <v>1527</v>
      </c>
      <c r="AO19" s="725">
        <v>1.52103536345776</v>
      </c>
      <c r="AP19" s="724"/>
      <c r="AQ19" s="725"/>
      <c r="AR19" s="724"/>
      <c r="AS19" s="725"/>
      <c r="AT19" s="724"/>
      <c r="AU19" s="725"/>
      <c r="AV19" s="724"/>
      <c r="AW19" s="725"/>
      <c r="AX19" s="724"/>
      <c r="AY19" s="725"/>
      <c r="AZ19" s="724"/>
      <c r="BA19" s="725"/>
      <c r="BB19" s="724"/>
      <c r="BC19" s="725"/>
      <c r="BD19" s="724"/>
      <c r="BE19" s="725"/>
      <c r="BF19" s="724"/>
      <c r="BG19" s="725"/>
      <c r="BH19" s="724"/>
      <c r="BI19" s="725"/>
      <c r="BJ19" s="724"/>
      <c r="BK19" s="725"/>
      <c r="BL19" s="724"/>
      <c r="BM19" s="725"/>
      <c r="BN19" s="724"/>
      <c r="BO19" s="725"/>
      <c r="BP19" s="724"/>
      <c r="BQ19" s="725"/>
      <c r="BR19" s="724"/>
      <c r="BS19" s="726"/>
      <c r="BT19" s="724"/>
      <c r="BU19" s="726"/>
      <c r="BV19" s="724"/>
      <c r="BW19" s="726"/>
      <c r="BX19" s="724">
        <v>614</v>
      </c>
      <c r="BY19" s="726">
        <v>0.26934022801302937</v>
      </c>
      <c r="BZ19" s="724"/>
      <c r="CA19" s="726"/>
      <c r="CB19" s="726"/>
      <c r="CC19" s="726"/>
      <c r="CD19" s="726"/>
      <c r="CE19" s="726"/>
      <c r="CF19" s="726"/>
      <c r="CG19" s="726"/>
      <c r="CH19" s="726"/>
      <c r="CI19" s="726"/>
      <c r="CJ19" s="726"/>
      <c r="CK19" s="726"/>
      <c r="CL19" s="726"/>
      <c r="CM19" s="726"/>
      <c r="CN19" s="726"/>
      <c r="CO19" s="726"/>
      <c r="CP19" s="726"/>
      <c r="CQ19" s="726"/>
      <c r="CR19" s="726"/>
      <c r="CS19" s="726"/>
      <c r="CT19" s="726"/>
      <c r="CU19" s="726"/>
      <c r="CV19" s="726"/>
      <c r="CW19" s="726"/>
      <c r="CX19" s="726"/>
      <c r="CY19" s="727"/>
      <c r="CZ19" s="714"/>
      <c r="DA19" s="715">
        <f t="shared" si="4"/>
        <v>18525.72</v>
      </c>
    </row>
    <row r="20" spans="1:105" x14ac:dyDescent="0.25">
      <c r="A20" s="711">
        <v>4</v>
      </c>
      <c r="B20" s="712" t="s">
        <v>237</v>
      </c>
      <c r="C20" s="713">
        <v>2019</v>
      </c>
      <c r="D20" s="714">
        <f t="shared" si="2"/>
        <v>6723.47</v>
      </c>
      <c r="E20" s="715">
        <f t="shared" si="2"/>
        <v>0</v>
      </c>
      <c r="F20" s="722"/>
      <c r="G20" s="723"/>
      <c r="H20" s="724">
        <v>1655</v>
      </c>
      <c r="I20" s="723">
        <v>0.33600000000000002</v>
      </c>
      <c r="J20" s="724">
        <v>0</v>
      </c>
      <c r="K20" s="723"/>
      <c r="L20" s="724">
        <v>0</v>
      </c>
      <c r="M20" s="723"/>
      <c r="N20" s="724">
        <v>20</v>
      </c>
      <c r="O20" s="723">
        <v>10.035</v>
      </c>
      <c r="P20" s="724">
        <v>112500</v>
      </c>
      <c r="Q20" s="723">
        <v>2.4500000000000001E-2</v>
      </c>
      <c r="R20" s="724">
        <v>935</v>
      </c>
      <c r="S20" s="723">
        <v>0.54900000000000004</v>
      </c>
      <c r="T20" s="724">
        <v>0</v>
      </c>
      <c r="U20" s="723"/>
      <c r="V20" s="724">
        <v>628</v>
      </c>
      <c r="W20" s="723">
        <v>2.6880000000000002</v>
      </c>
      <c r="X20" s="724">
        <v>350</v>
      </c>
      <c r="Y20" s="723">
        <v>8.7999999999999995E-2</v>
      </c>
      <c r="Z20" s="724">
        <v>0</v>
      </c>
      <c r="AA20" s="723"/>
      <c r="AB20" s="724">
        <v>1400</v>
      </c>
      <c r="AC20" s="723">
        <v>3.3000000000000002E-2</v>
      </c>
      <c r="AD20" s="724">
        <v>0</v>
      </c>
      <c r="AE20" s="723"/>
      <c r="AF20" s="724">
        <v>0</v>
      </c>
      <c r="AG20" s="723"/>
      <c r="AH20" s="724">
        <v>72</v>
      </c>
      <c r="AI20" s="723">
        <v>3.4159999999999999</v>
      </c>
      <c r="AJ20" s="724">
        <v>109</v>
      </c>
      <c r="AK20" s="723">
        <v>4.9279999999999999</v>
      </c>
      <c r="AL20" s="724"/>
      <c r="AM20" s="725"/>
      <c r="AN20" s="724"/>
      <c r="AO20" s="725"/>
      <c r="AP20" s="724"/>
      <c r="AQ20" s="725"/>
      <c r="AR20" s="724"/>
      <c r="AS20" s="725"/>
      <c r="AT20" s="724"/>
      <c r="AU20" s="725"/>
      <c r="AV20" s="724"/>
      <c r="AW20" s="725"/>
      <c r="AX20" s="724"/>
      <c r="AY20" s="725"/>
      <c r="AZ20" s="724"/>
      <c r="BA20" s="725"/>
      <c r="BB20" s="724"/>
      <c r="BC20" s="725"/>
      <c r="BD20" s="724"/>
      <c r="BE20" s="725"/>
      <c r="BF20" s="724"/>
      <c r="BG20" s="725"/>
      <c r="BH20" s="724"/>
      <c r="BI20" s="725"/>
      <c r="BJ20" s="724"/>
      <c r="BK20" s="725"/>
      <c r="BL20" s="724"/>
      <c r="BM20" s="725"/>
      <c r="BN20" s="724"/>
      <c r="BO20" s="725"/>
      <c r="BP20" s="724"/>
      <c r="BQ20" s="725"/>
      <c r="BR20" s="724">
        <v>300</v>
      </c>
      <c r="BS20" s="726">
        <v>0.36959999999999998</v>
      </c>
      <c r="BT20" s="724"/>
      <c r="BU20" s="726"/>
      <c r="BV20" s="724"/>
      <c r="BW20" s="726"/>
      <c r="BX20" s="724"/>
      <c r="BY20" s="726"/>
      <c r="BZ20" s="724"/>
      <c r="CA20" s="726"/>
      <c r="CB20" s="726"/>
      <c r="CC20" s="726"/>
      <c r="CD20" s="726"/>
      <c r="CE20" s="726"/>
      <c r="CF20" s="726"/>
      <c r="CG20" s="726"/>
      <c r="CH20" s="726">
        <v>1700</v>
      </c>
      <c r="CI20" s="726">
        <v>2.24E-2</v>
      </c>
      <c r="CJ20" s="726"/>
      <c r="CK20" s="726"/>
      <c r="CL20" s="726">
        <v>0</v>
      </c>
      <c r="CM20" s="726"/>
      <c r="CN20" s="726"/>
      <c r="CO20" s="726"/>
      <c r="CP20" s="726"/>
      <c r="CQ20" s="726"/>
      <c r="CR20" s="726"/>
      <c r="CS20" s="726"/>
      <c r="CT20" s="726"/>
      <c r="CU20" s="726"/>
      <c r="CV20" s="726"/>
      <c r="CW20" s="726"/>
      <c r="CX20" s="726"/>
      <c r="CY20" s="727"/>
      <c r="CZ20" s="714">
        <f t="shared" si="3"/>
        <v>6723.47</v>
      </c>
      <c r="DA20" s="715"/>
    </row>
    <row r="21" spans="1:105" x14ac:dyDescent="0.25">
      <c r="A21" s="711">
        <v>4</v>
      </c>
      <c r="B21" s="712" t="s">
        <v>237</v>
      </c>
      <c r="C21" s="713">
        <v>2020</v>
      </c>
      <c r="D21" s="714">
        <f t="shared" si="2"/>
        <v>0</v>
      </c>
      <c r="E21" s="715">
        <f t="shared" si="2"/>
        <v>18859.25</v>
      </c>
      <c r="F21" s="722"/>
      <c r="G21" s="723"/>
      <c r="H21" s="724">
        <v>600</v>
      </c>
      <c r="I21" s="723">
        <v>5.8999999999999997E-2</v>
      </c>
      <c r="J21" s="724">
        <v>0</v>
      </c>
      <c r="K21" s="723">
        <v>0</v>
      </c>
      <c r="L21" s="724">
        <v>340</v>
      </c>
      <c r="M21" s="723">
        <v>3.1139999999999999</v>
      </c>
      <c r="N21" s="724">
        <v>100</v>
      </c>
      <c r="O21" s="723">
        <v>9.3520000000000003</v>
      </c>
      <c r="P21" s="724">
        <v>108940</v>
      </c>
      <c r="Q21" s="723">
        <v>6.8000000000000005E-2</v>
      </c>
      <c r="R21" s="724">
        <v>740</v>
      </c>
      <c r="S21" s="723">
        <v>0.57099999999999995</v>
      </c>
      <c r="T21" s="724">
        <v>337</v>
      </c>
      <c r="U21" s="723">
        <v>10.930999999999999</v>
      </c>
      <c r="V21" s="724">
        <v>358</v>
      </c>
      <c r="W21" s="723">
        <v>2.464</v>
      </c>
      <c r="X21" s="724">
        <v>2550</v>
      </c>
      <c r="Y21" s="723">
        <v>5.5E-2</v>
      </c>
      <c r="Z21" s="724">
        <v>210</v>
      </c>
      <c r="AA21" s="723">
        <v>0.38100000000000001</v>
      </c>
      <c r="AB21" s="724">
        <v>2500</v>
      </c>
      <c r="AC21" s="723">
        <v>2.8000000000000001E-2</v>
      </c>
      <c r="AD21" s="724">
        <v>136</v>
      </c>
      <c r="AE21" s="723">
        <v>3.472</v>
      </c>
      <c r="AF21" s="724">
        <v>17</v>
      </c>
      <c r="AG21" s="723">
        <v>3.36</v>
      </c>
      <c r="AH21" s="724">
        <v>55</v>
      </c>
      <c r="AI21" s="723">
        <v>4.6260000000000003</v>
      </c>
      <c r="AJ21" s="724">
        <v>75.5</v>
      </c>
      <c r="AK21" s="723">
        <v>6.0369999999999999</v>
      </c>
      <c r="AL21" s="724"/>
      <c r="AM21" s="725"/>
      <c r="AN21" s="724"/>
      <c r="AO21" s="725"/>
      <c r="AP21" s="724"/>
      <c r="AQ21" s="725"/>
      <c r="AR21" s="724"/>
      <c r="AS21" s="725"/>
      <c r="AT21" s="724"/>
      <c r="AU21" s="725"/>
      <c r="AV21" s="724"/>
      <c r="AW21" s="725"/>
      <c r="AX21" s="724"/>
      <c r="AY21" s="725"/>
      <c r="AZ21" s="724"/>
      <c r="BA21" s="725"/>
      <c r="BB21" s="724"/>
      <c r="BC21" s="725"/>
      <c r="BD21" s="724"/>
      <c r="BE21" s="725"/>
      <c r="BF21" s="724"/>
      <c r="BG21" s="725"/>
      <c r="BH21" s="724"/>
      <c r="BI21" s="725"/>
      <c r="BJ21" s="724"/>
      <c r="BK21" s="725"/>
      <c r="BL21" s="724"/>
      <c r="BM21" s="725"/>
      <c r="BN21" s="724"/>
      <c r="BO21" s="725"/>
      <c r="BP21" s="724"/>
      <c r="BQ21" s="725"/>
      <c r="BR21" s="724">
        <v>1885</v>
      </c>
      <c r="BS21" s="726">
        <v>1.478</v>
      </c>
      <c r="BT21" s="724"/>
      <c r="BU21" s="726"/>
      <c r="BV21" s="724"/>
      <c r="BW21" s="726"/>
      <c r="BX21" s="724"/>
      <c r="BY21" s="726"/>
      <c r="BZ21" s="724"/>
      <c r="CA21" s="726"/>
      <c r="CB21" s="726"/>
      <c r="CC21" s="726"/>
      <c r="CD21" s="726"/>
      <c r="CE21" s="726"/>
      <c r="CF21" s="726"/>
      <c r="CG21" s="726"/>
      <c r="CH21" s="726">
        <v>2400</v>
      </c>
      <c r="CI21" s="726">
        <v>4.4999999999999998E-2</v>
      </c>
      <c r="CJ21" s="726"/>
      <c r="CK21" s="726"/>
      <c r="CL21" s="726">
        <v>17</v>
      </c>
      <c r="CM21" s="726">
        <v>0.57299999999999995</v>
      </c>
      <c r="CN21" s="726"/>
      <c r="CO21" s="726"/>
      <c r="CP21" s="726"/>
      <c r="CQ21" s="726"/>
      <c r="CR21" s="726"/>
      <c r="CS21" s="726"/>
      <c r="CT21" s="726"/>
      <c r="CU21" s="726"/>
      <c r="CV21" s="726"/>
      <c r="CW21" s="726"/>
      <c r="CX21" s="726"/>
      <c r="CY21" s="727"/>
      <c r="CZ21" s="714"/>
      <c r="DA21" s="715">
        <f t="shared" si="4"/>
        <v>18859.25</v>
      </c>
    </row>
    <row r="22" spans="1:105" x14ac:dyDescent="0.25">
      <c r="A22" s="711">
        <v>4</v>
      </c>
      <c r="B22" s="712" t="s">
        <v>184</v>
      </c>
      <c r="C22" s="713">
        <v>2019</v>
      </c>
      <c r="D22" s="714">
        <f t="shared" si="2"/>
        <v>6061.73</v>
      </c>
      <c r="E22" s="715">
        <f t="shared" si="2"/>
        <v>0</v>
      </c>
      <c r="F22" s="722"/>
      <c r="G22" s="723"/>
      <c r="H22" s="724"/>
      <c r="I22" s="723"/>
      <c r="J22" s="724"/>
      <c r="K22" s="723"/>
      <c r="L22" s="2"/>
      <c r="M22" s="2"/>
      <c r="N22" s="724">
        <v>0</v>
      </c>
      <c r="O22" s="723"/>
      <c r="P22" s="724">
        <v>160000</v>
      </c>
      <c r="Q22" s="723">
        <v>2.8000000000000001E-2</v>
      </c>
      <c r="R22" s="724">
        <v>0</v>
      </c>
      <c r="S22" s="723"/>
      <c r="T22" s="724">
        <v>0</v>
      </c>
      <c r="U22" s="723"/>
      <c r="V22" s="724">
        <v>384</v>
      </c>
      <c r="W22" s="723">
        <v>2.4731580000000002</v>
      </c>
      <c r="X22" s="724">
        <v>3700</v>
      </c>
      <c r="Y22" s="723">
        <v>4.1744999999999997E-2</v>
      </c>
      <c r="Z22" s="724">
        <v>1500</v>
      </c>
      <c r="AA22" s="723">
        <v>1.46E-2</v>
      </c>
      <c r="AB22" s="724">
        <v>600</v>
      </c>
      <c r="AC22" s="723">
        <v>0.12784999999999999</v>
      </c>
      <c r="AD22" s="724">
        <v>0</v>
      </c>
      <c r="AE22" s="723"/>
      <c r="AF22" s="724">
        <v>0</v>
      </c>
      <c r="AG22" s="723"/>
      <c r="AH22" s="724">
        <v>30</v>
      </c>
      <c r="AI22" s="723">
        <v>2.2400000000000002</v>
      </c>
      <c r="AJ22" s="724">
        <v>68</v>
      </c>
      <c r="AK22" s="723">
        <v>4.39147</v>
      </c>
      <c r="AL22" s="724">
        <v>500</v>
      </c>
      <c r="AM22" s="725">
        <v>1.4112E-2</v>
      </c>
      <c r="AN22" s="724"/>
      <c r="AO22" s="725"/>
      <c r="AP22" s="724"/>
      <c r="AQ22" s="725"/>
      <c r="AR22" s="724"/>
      <c r="AS22" s="725"/>
      <c r="AT22" s="724"/>
      <c r="AU22" s="725"/>
      <c r="AV22" s="724"/>
      <c r="AW22" s="725"/>
      <c r="AX22" s="724"/>
      <c r="AY22" s="725"/>
      <c r="AZ22" s="724"/>
      <c r="BA22" s="725"/>
      <c r="BB22" s="724"/>
      <c r="BC22" s="725"/>
      <c r="BD22" s="724"/>
      <c r="BE22" s="725"/>
      <c r="BF22" s="724"/>
      <c r="BG22" s="725"/>
      <c r="BH22" s="724"/>
      <c r="BI22" s="725"/>
      <c r="BJ22" s="724"/>
      <c r="BK22" s="725"/>
      <c r="BL22" s="724"/>
      <c r="BM22" s="725"/>
      <c r="BN22" s="724"/>
      <c r="BO22" s="725"/>
      <c r="BP22" s="724"/>
      <c r="BQ22" s="725"/>
      <c r="BR22" s="724">
        <v>170</v>
      </c>
      <c r="BS22" s="726">
        <v>3.5839999999999997E-2</v>
      </c>
      <c r="BT22" s="724"/>
      <c r="BU22" s="726"/>
      <c r="BV22" s="724"/>
      <c r="BW22" s="726"/>
      <c r="BX22" s="724"/>
      <c r="BY22" s="726"/>
      <c r="BZ22" s="724"/>
      <c r="CA22" s="726"/>
      <c r="CB22" s="726"/>
      <c r="CC22" s="726"/>
      <c r="CD22" s="726"/>
      <c r="CE22" s="726"/>
      <c r="CF22" s="726"/>
      <c r="CG22" s="726"/>
      <c r="CH22" s="726"/>
      <c r="CI22" s="726"/>
      <c r="CJ22" s="726"/>
      <c r="CK22" s="726"/>
      <c r="CL22" s="726"/>
      <c r="CM22" s="726"/>
      <c r="CN22" s="726"/>
      <c r="CO22" s="726"/>
      <c r="CP22" s="726"/>
      <c r="CQ22" s="726"/>
      <c r="CR22" s="726"/>
      <c r="CS22" s="726"/>
      <c r="CT22" s="726"/>
      <c r="CU22" s="726"/>
      <c r="CV22" s="726"/>
      <c r="CW22" s="726"/>
      <c r="CX22" s="726"/>
      <c r="CY22" s="727"/>
      <c r="CZ22" s="714">
        <f t="shared" si="3"/>
        <v>6061.73</v>
      </c>
      <c r="DA22" s="715"/>
    </row>
    <row r="23" spans="1:105" x14ac:dyDescent="0.25">
      <c r="A23" s="711">
        <v>4</v>
      </c>
      <c r="B23" s="712" t="s">
        <v>184</v>
      </c>
      <c r="C23" s="713">
        <v>2020</v>
      </c>
      <c r="D23" s="714">
        <f t="shared" si="2"/>
        <v>0</v>
      </c>
      <c r="E23" s="715">
        <f t="shared" si="2"/>
        <v>29031.46</v>
      </c>
      <c r="F23" s="722"/>
      <c r="G23" s="723"/>
      <c r="H23" s="724"/>
      <c r="I23" s="723"/>
      <c r="J23" s="724"/>
      <c r="K23" s="723"/>
      <c r="L23" s="2"/>
      <c r="M23" s="2"/>
      <c r="N23" s="724">
        <v>650</v>
      </c>
      <c r="O23" s="723">
        <v>6.7787923076923082</v>
      </c>
      <c r="P23" s="724">
        <v>224500</v>
      </c>
      <c r="Q23" s="723">
        <v>7.839308685968821E-2</v>
      </c>
      <c r="R23" s="724"/>
      <c r="S23" s="723"/>
      <c r="T23" s="724">
        <v>115</v>
      </c>
      <c r="U23" s="723">
        <v>6.1710000000000003</v>
      </c>
      <c r="V23" s="724">
        <v>1076</v>
      </c>
      <c r="W23" s="723">
        <v>2.2715182156133831</v>
      </c>
      <c r="X23" s="724">
        <v>15300</v>
      </c>
      <c r="Y23" s="723">
        <v>3.9918627450980383E-2</v>
      </c>
      <c r="Z23" s="724">
        <v>6060</v>
      </c>
      <c r="AA23" s="723">
        <v>2.3497953795379539E-2</v>
      </c>
      <c r="AB23" s="724">
        <v>7207</v>
      </c>
      <c r="AC23" s="723">
        <v>6.8286984875815179E-2</v>
      </c>
      <c r="AD23" s="724"/>
      <c r="AE23" s="723"/>
      <c r="AF23" s="724"/>
      <c r="AG23" s="723"/>
      <c r="AH23" s="724">
        <v>65</v>
      </c>
      <c r="AI23" s="723">
        <v>4.8417846153846158</v>
      </c>
      <c r="AJ23" s="724">
        <v>89.56</v>
      </c>
      <c r="AK23" s="723">
        <v>5.7118104064314421</v>
      </c>
      <c r="AL23" s="724">
        <v>30675</v>
      </c>
      <c r="AM23" s="725">
        <v>2.2569779951100245E-2</v>
      </c>
      <c r="AN23" s="724"/>
      <c r="AO23" s="725"/>
      <c r="AP23" s="724"/>
      <c r="AQ23" s="725"/>
      <c r="AR23" s="724"/>
      <c r="AS23" s="725"/>
      <c r="AT23" s="724"/>
      <c r="AU23" s="725"/>
      <c r="AV23" s="724"/>
      <c r="AW23" s="725"/>
      <c r="AX23" s="724"/>
      <c r="AY23" s="725"/>
      <c r="AZ23" s="724"/>
      <c r="BA23" s="725"/>
      <c r="BB23" s="724"/>
      <c r="BC23" s="725"/>
      <c r="BD23" s="724"/>
      <c r="BE23" s="725"/>
      <c r="BF23" s="724"/>
      <c r="BG23" s="725"/>
      <c r="BH23" s="724"/>
      <c r="BI23" s="725"/>
      <c r="BJ23" s="724"/>
      <c r="BK23" s="725"/>
      <c r="BL23" s="724"/>
      <c r="BM23" s="725"/>
      <c r="BN23" s="724"/>
      <c r="BO23" s="725"/>
      <c r="BP23" s="724"/>
      <c r="BQ23" s="725"/>
      <c r="BR23" s="724">
        <v>805</v>
      </c>
      <c r="BS23" s="726">
        <v>0.78123130434782617</v>
      </c>
      <c r="BT23" s="724"/>
      <c r="BU23" s="726"/>
      <c r="BV23" s="724">
        <v>1442</v>
      </c>
      <c r="BW23" s="726">
        <v>2.2499999999999999E-2</v>
      </c>
      <c r="BX23" s="724"/>
      <c r="BY23" s="726"/>
      <c r="BZ23" s="724"/>
      <c r="CA23" s="726"/>
      <c r="CB23" s="726">
        <v>3391</v>
      </c>
      <c r="CC23" s="726">
        <v>0.13180442347390151</v>
      </c>
      <c r="CD23" s="726"/>
      <c r="CE23" s="726"/>
      <c r="CF23" s="726"/>
      <c r="CG23" s="726"/>
      <c r="CH23" s="726"/>
      <c r="CI23" s="726"/>
      <c r="CJ23" s="726"/>
      <c r="CK23" s="726"/>
      <c r="CL23" s="726"/>
      <c r="CM23" s="726"/>
      <c r="CN23" s="726"/>
      <c r="CO23" s="726"/>
      <c r="CP23" s="726"/>
      <c r="CQ23" s="726"/>
      <c r="CR23" s="726"/>
      <c r="CS23" s="726"/>
      <c r="CT23" s="726"/>
      <c r="CU23" s="726"/>
      <c r="CV23" s="726"/>
      <c r="CW23" s="726"/>
      <c r="CX23" s="726"/>
      <c r="CY23" s="727"/>
      <c r="CZ23" s="714"/>
      <c r="DA23" s="715">
        <f t="shared" si="4"/>
        <v>29031.46</v>
      </c>
    </row>
    <row r="24" spans="1:105" x14ac:dyDescent="0.25">
      <c r="A24" s="711">
        <v>4</v>
      </c>
      <c r="B24" s="712" t="s">
        <v>185</v>
      </c>
      <c r="C24" s="713">
        <v>2019</v>
      </c>
      <c r="D24" s="714">
        <f t="shared" si="2"/>
        <v>7662.9</v>
      </c>
      <c r="E24" s="715">
        <f t="shared" si="2"/>
        <v>0</v>
      </c>
      <c r="F24" s="722"/>
      <c r="G24" s="723"/>
      <c r="H24" s="724"/>
      <c r="I24" s="723"/>
      <c r="J24" s="724"/>
      <c r="K24" s="723"/>
      <c r="L24" s="724"/>
      <c r="M24" s="723"/>
      <c r="N24" s="724">
        <v>30</v>
      </c>
      <c r="O24" s="723">
        <v>5.5004</v>
      </c>
      <c r="P24" s="724">
        <v>80000</v>
      </c>
      <c r="Q24" s="723">
        <v>5.1379999999999995E-2</v>
      </c>
      <c r="R24" s="724">
        <v>2200</v>
      </c>
      <c r="S24" s="723">
        <v>0.45981818181818185</v>
      </c>
      <c r="T24" s="724"/>
      <c r="U24" s="723"/>
      <c r="V24" s="724">
        <v>2192</v>
      </c>
      <c r="W24" s="723">
        <v>0.69693430656934297</v>
      </c>
      <c r="X24" s="724"/>
      <c r="Y24" s="723"/>
      <c r="Z24" s="724"/>
      <c r="AA24" s="723"/>
      <c r="AB24" s="724"/>
      <c r="AC24" s="723"/>
      <c r="AD24" s="724"/>
      <c r="AE24" s="723"/>
      <c r="AF24" s="724"/>
      <c r="AG24" s="723"/>
      <c r="AH24" s="724">
        <v>36</v>
      </c>
      <c r="AI24" s="723">
        <v>12.32</v>
      </c>
      <c r="AJ24" s="724">
        <v>41</v>
      </c>
      <c r="AK24" s="723">
        <v>3.6420853658536587</v>
      </c>
      <c r="AL24" s="724">
        <v>3600</v>
      </c>
      <c r="AM24" s="725">
        <v>7.0933333333333334E-2</v>
      </c>
      <c r="AN24" s="724"/>
      <c r="AO24" s="725"/>
      <c r="AP24" s="724"/>
      <c r="AQ24" s="725"/>
      <c r="AR24" s="724"/>
      <c r="AS24" s="725"/>
      <c r="AT24" s="724"/>
      <c r="AU24" s="725"/>
      <c r="AV24" s="724"/>
      <c r="AW24" s="725"/>
      <c r="AX24" s="724"/>
      <c r="AY24" s="725"/>
      <c r="AZ24" s="724"/>
      <c r="BA24" s="725"/>
      <c r="BB24" s="724"/>
      <c r="BC24" s="725"/>
      <c r="BD24" s="724"/>
      <c r="BE24" s="725"/>
      <c r="BF24" s="724"/>
      <c r="BG24" s="725"/>
      <c r="BH24" s="724"/>
      <c r="BI24" s="725"/>
      <c r="BJ24" s="724"/>
      <c r="BK24" s="725"/>
      <c r="BL24" s="724"/>
      <c r="BM24" s="725"/>
      <c r="BN24" s="724"/>
      <c r="BO24" s="725"/>
      <c r="BP24" s="724"/>
      <c r="BQ24" s="725"/>
      <c r="BR24" s="724"/>
      <c r="BS24" s="726"/>
      <c r="BT24" s="724"/>
      <c r="BU24" s="726"/>
      <c r="BV24" s="724"/>
      <c r="BW24" s="726"/>
      <c r="BX24" s="724"/>
      <c r="BY24" s="726"/>
      <c r="BZ24" s="724"/>
      <c r="CA24" s="726"/>
      <c r="CB24" s="726"/>
      <c r="CC24" s="726"/>
      <c r="CD24" s="726"/>
      <c r="CE24" s="726"/>
      <c r="CF24" s="726"/>
      <c r="CG24" s="726"/>
      <c r="CH24" s="726"/>
      <c r="CI24" s="726"/>
      <c r="CJ24" s="726"/>
      <c r="CK24" s="726"/>
      <c r="CL24" s="726"/>
      <c r="CM24" s="726"/>
      <c r="CN24" s="726"/>
      <c r="CO24" s="726"/>
      <c r="CP24" s="726"/>
      <c r="CQ24" s="726"/>
      <c r="CR24" s="726"/>
      <c r="CS24" s="726"/>
      <c r="CT24" s="726"/>
      <c r="CU24" s="726"/>
      <c r="CV24" s="726"/>
      <c r="CW24" s="726"/>
      <c r="CX24" s="726"/>
      <c r="CY24" s="727"/>
      <c r="CZ24" s="714">
        <f t="shared" si="3"/>
        <v>7662.9</v>
      </c>
      <c r="DA24" s="715"/>
    </row>
    <row r="25" spans="1:105" x14ac:dyDescent="0.25">
      <c r="A25" s="711">
        <v>4</v>
      </c>
      <c r="B25" s="712" t="s">
        <v>185</v>
      </c>
      <c r="C25" s="713">
        <v>2020</v>
      </c>
      <c r="D25" s="714">
        <f t="shared" si="2"/>
        <v>0</v>
      </c>
      <c r="E25" s="715">
        <f t="shared" si="2"/>
        <v>35279.53</v>
      </c>
      <c r="F25" s="722"/>
      <c r="G25" s="723"/>
      <c r="H25" s="724"/>
      <c r="I25" s="723"/>
      <c r="J25" s="724"/>
      <c r="K25" s="723"/>
      <c r="L25" s="724"/>
      <c r="M25" s="723"/>
      <c r="N25" s="724"/>
      <c r="O25" s="723"/>
      <c r="P25" s="724">
        <v>70000</v>
      </c>
      <c r="Q25" s="723">
        <v>8.8416000000000008E-2</v>
      </c>
      <c r="R25" s="724">
        <v>1280</v>
      </c>
      <c r="S25" s="723">
        <v>0.64960000000000007</v>
      </c>
      <c r="T25" s="724">
        <v>2139</v>
      </c>
      <c r="U25" s="723">
        <v>6.6462516094904149</v>
      </c>
      <c r="V25" s="724">
        <v>4540</v>
      </c>
      <c r="W25" s="723">
        <v>2.8671100440528638</v>
      </c>
      <c r="X25" s="724">
        <v>6000</v>
      </c>
      <c r="Y25" s="723">
        <v>4.598E-2</v>
      </c>
      <c r="Z25" s="724"/>
      <c r="AA25" s="723"/>
      <c r="AB25" s="724">
        <v>3000</v>
      </c>
      <c r="AC25" s="723">
        <v>7.8649999999999998E-2</v>
      </c>
      <c r="AD25" s="724"/>
      <c r="AE25" s="723"/>
      <c r="AF25" s="724"/>
      <c r="AG25" s="723"/>
      <c r="AH25" s="724"/>
      <c r="AI25" s="723"/>
      <c r="AJ25" s="724"/>
      <c r="AK25" s="723"/>
      <c r="AL25" s="724">
        <v>7950</v>
      </c>
      <c r="AM25" s="725">
        <v>6.466415094339624E-2</v>
      </c>
      <c r="AN25" s="724"/>
      <c r="AO25" s="725"/>
      <c r="AP25" s="724"/>
      <c r="AQ25" s="725"/>
      <c r="AR25" s="724"/>
      <c r="AS25" s="725"/>
      <c r="AT25" s="724"/>
      <c r="AU25" s="725"/>
      <c r="AV25" s="724"/>
      <c r="AW25" s="725"/>
      <c r="AX25" s="724"/>
      <c r="AY25" s="725"/>
      <c r="AZ25" s="724"/>
      <c r="BA25" s="725"/>
      <c r="BB25" s="724"/>
      <c r="BC25" s="725"/>
      <c r="BD25" s="724"/>
      <c r="BE25" s="725"/>
      <c r="BF25" s="724"/>
      <c r="BG25" s="725"/>
      <c r="BH25" s="724"/>
      <c r="BI25" s="725"/>
      <c r="BJ25" s="724"/>
      <c r="BK25" s="725"/>
      <c r="BL25" s="724"/>
      <c r="BM25" s="725"/>
      <c r="BN25" s="724"/>
      <c r="BO25" s="725"/>
      <c r="BP25" s="724"/>
      <c r="BQ25" s="725"/>
      <c r="BR25" s="724"/>
      <c r="BS25" s="726"/>
      <c r="BT25" s="724"/>
      <c r="BU25" s="726"/>
      <c r="BV25" s="724"/>
      <c r="BW25" s="726"/>
      <c r="BX25" s="724"/>
      <c r="BY25" s="726"/>
      <c r="BZ25" s="724"/>
      <c r="CA25" s="726"/>
      <c r="CB25" s="726"/>
      <c r="CC25" s="726"/>
      <c r="CD25" s="726"/>
      <c r="CE25" s="726"/>
      <c r="CF25" s="726"/>
      <c r="CG25" s="726"/>
      <c r="CH25" s="726"/>
      <c r="CI25" s="726"/>
      <c r="CJ25" s="726"/>
      <c r="CK25" s="726"/>
      <c r="CL25" s="726"/>
      <c r="CM25" s="726"/>
      <c r="CN25" s="726"/>
      <c r="CO25" s="726"/>
      <c r="CP25" s="726"/>
      <c r="CQ25" s="726"/>
      <c r="CR25" s="726"/>
      <c r="CS25" s="726"/>
      <c r="CT25" s="726"/>
      <c r="CU25" s="726"/>
      <c r="CV25" s="726"/>
      <c r="CW25" s="726"/>
      <c r="CX25" s="726"/>
      <c r="CY25" s="727"/>
      <c r="CZ25" s="714"/>
      <c r="DA25" s="715">
        <f t="shared" si="4"/>
        <v>35279.53</v>
      </c>
    </row>
    <row r="26" spans="1:105" x14ac:dyDescent="0.25">
      <c r="A26" s="711">
        <v>4</v>
      </c>
      <c r="B26" s="712" t="s">
        <v>189</v>
      </c>
      <c r="C26" s="713">
        <v>2019</v>
      </c>
      <c r="D26" s="714">
        <f t="shared" si="2"/>
        <v>1068.17</v>
      </c>
      <c r="E26" s="715">
        <f t="shared" si="2"/>
        <v>0</v>
      </c>
      <c r="F26" s="722"/>
      <c r="G26" s="723"/>
      <c r="H26" s="724">
        <v>2400</v>
      </c>
      <c r="I26" s="723">
        <v>5.1519999999999996E-2</v>
      </c>
      <c r="J26" s="724"/>
      <c r="K26" s="723"/>
      <c r="L26" s="724">
        <v>0</v>
      </c>
      <c r="M26" s="723">
        <v>0</v>
      </c>
      <c r="N26" s="724">
        <v>0</v>
      </c>
      <c r="O26" s="723">
        <v>0</v>
      </c>
      <c r="P26" s="724"/>
      <c r="Q26" s="723"/>
      <c r="R26" s="724"/>
      <c r="S26" s="723"/>
      <c r="T26" s="724">
        <v>0</v>
      </c>
      <c r="U26" s="723">
        <v>0</v>
      </c>
      <c r="V26" s="724">
        <v>300</v>
      </c>
      <c r="W26" s="723">
        <v>0.21280000000000002</v>
      </c>
      <c r="X26" s="724">
        <v>0</v>
      </c>
      <c r="Y26" s="723">
        <v>0</v>
      </c>
      <c r="Z26" s="724">
        <v>1000</v>
      </c>
      <c r="AA26" s="723">
        <v>1.1979999999999999E-2</v>
      </c>
      <c r="AB26" s="724">
        <v>600</v>
      </c>
      <c r="AC26" s="723">
        <v>5.2639999999999999E-2</v>
      </c>
      <c r="AD26" s="724">
        <v>0</v>
      </c>
      <c r="AE26" s="723">
        <v>0</v>
      </c>
      <c r="AF26" s="724">
        <v>0</v>
      </c>
      <c r="AG26" s="723">
        <v>0</v>
      </c>
      <c r="AH26" s="724">
        <v>44</v>
      </c>
      <c r="AI26" s="723">
        <v>7.330909090909091</v>
      </c>
      <c r="AJ26" s="724">
        <v>120</v>
      </c>
      <c r="AK26" s="723">
        <v>4.2712999999999992</v>
      </c>
      <c r="AL26" s="724">
        <v>200</v>
      </c>
      <c r="AM26" s="725">
        <v>0.01</v>
      </c>
      <c r="AN26" s="724"/>
      <c r="AO26" s="725"/>
      <c r="AP26" s="724"/>
      <c r="AQ26" s="725"/>
      <c r="AR26" s="724"/>
      <c r="AS26" s="725"/>
      <c r="AT26" s="724"/>
      <c r="AU26" s="725"/>
      <c r="AV26" s="724"/>
      <c r="AW26" s="725"/>
      <c r="AX26" s="724"/>
      <c r="AY26" s="725"/>
      <c r="AZ26" s="724"/>
      <c r="BA26" s="725"/>
      <c r="BB26" s="724"/>
      <c r="BC26" s="725"/>
      <c r="BD26" s="724"/>
      <c r="BE26" s="725"/>
      <c r="BF26" s="724"/>
      <c r="BG26" s="725"/>
      <c r="BH26" s="724"/>
      <c r="BI26" s="725"/>
      <c r="BJ26" s="724"/>
      <c r="BK26" s="725"/>
      <c r="BL26" s="724"/>
      <c r="BM26" s="725"/>
      <c r="BN26" s="724"/>
      <c r="BO26" s="725"/>
      <c r="BP26" s="724"/>
      <c r="BQ26" s="725"/>
      <c r="BR26" s="724"/>
      <c r="BS26" s="726"/>
      <c r="BT26" s="724"/>
      <c r="BU26" s="726"/>
      <c r="BV26" s="724"/>
      <c r="BW26" s="726"/>
      <c r="BX26" s="724"/>
      <c r="BY26" s="726"/>
      <c r="BZ26" s="724"/>
      <c r="CA26" s="726"/>
      <c r="CB26" s="726"/>
      <c r="CC26" s="726"/>
      <c r="CD26" s="726"/>
      <c r="CE26" s="726"/>
      <c r="CF26" s="726"/>
      <c r="CG26" s="726"/>
      <c r="CH26" s="726"/>
      <c r="CI26" s="726"/>
      <c r="CJ26" s="726"/>
      <c r="CK26" s="726"/>
      <c r="CL26" s="726"/>
      <c r="CM26" s="726"/>
      <c r="CN26" s="726"/>
      <c r="CO26" s="726"/>
      <c r="CP26" s="726"/>
      <c r="CQ26" s="726"/>
      <c r="CR26" s="726"/>
      <c r="CS26" s="726"/>
      <c r="CT26" s="726"/>
      <c r="CU26" s="726"/>
      <c r="CV26" s="726"/>
      <c r="CW26" s="726"/>
      <c r="CX26" s="726"/>
      <c r="CY26" s="727"/>
      <c r="CZ26" s="714">
        <f t="shared" si="3"/>
        <v>1068.17</v>
      </c>
      <c r="DA26" s="715"/>
    </row>
    <row r="27" spans="1:105" x14ac:dyDescent="0.25">
      <c r="A27" s="711">
        <v>4</v>
      </c>
      <c r="B27" s="712" t="s">
        <v>189</v>
      </c>
      <c r="C27" s="713">
        <v>2020</v>
      </c>
      <c r="D27" s="714">
        <f t="shared" si="2"/>
        <v>0</v>
      </c>
      <c r="E27" s="715">
        <f t="shared" si="2"/>
        <v>86939.22</v>
      </c>
      <c r="F27" s="722"/>
      <c r="G27" s="723"/>
      <c r="H27" s="724">
        <v>3410</v>
      </c>
      <c r="I27" s="723">
        <v>0.32646774193548389</v>
      </c>
      <c r="J27" s="724"/>
      <c r="K27" s="723"/>
      <c r="L27" s="724">
        <v>11800</v>
      </c>
      <c r="M27" s="723">
        <v>3.0145007203389831</v>
      </c>
      <c r="N27" s="724">
        <v>2650</v>
      </c>
      <c r="O27" s="723">
        <v>8.4996603773584898</v>
      </c>
      <c r="P27" s="724"/>
      <c r="Q27" s="723"/>
      <c r="R27" s="724"/>
      <c r="S27" s="723"/>
      <c r="T27" s="724">
        <v>2919</v>
      </c>
      <c r="U27" s="723">
        <v>6.4730354230901002</v>
      </c>
      <c r="V27" s="724">
        <v>1760</v>
      </c>
      <c r="W27" s="723">
        <v>2.2926972727272728</v>
      </c>
      <c r="X27" s="724">
        <v>7000</v>
      </c>
      <c r="Y27" s="723">
        <v>0.11671428571428571</v>
      </c>
      <c r="Z27" s="724">
        <v>8000</v>
      </c>
      <c r="AA27" s="723">
        <v>4.8750000000000002E-2</v>
      </c>
      <c r="AB27" s="724">
        <v>7200</v>
      </c>
      <c r="AC27" s="723">
        <v>8.6815277777777783E-2</v>
      </c>
      <c r="AD27" s="724">
        <v>207</v>
      </c>
      <c r="AE27" s="723">
        <v>1.5823526570048307</v>
      </c>
      <c r="AF27" s="724">
        <v>10</v>
      </c>
      <c r="AG27" s="723">
        <v>3.63</v>
      </c>
      <c r="AH27" s="724">
        <v>192</v>
      </c>
      <c r="AI27" s="723">
        <v>6.09</v>
      </c>
      <c r="AJ27" s="724">
        <v>291</v>
      </c>
      <c r="AK27" s="723">
        <v>3.9702553264604812</v>
      </c>
      <c r="AL27" s="724">
        <v>20000</v>
      </c>
      <c r="AM27" s="725">
        <v>1.4014000000000002E-2</v>
      </c>
      <c r="AN27" s="724"/>
      <c r="AO27" s="725"/>
      <c r="AP27" s="724"/>
      <c r="AQ27" s="725"/>
      <c r="AR27" s="724"/>
      <c r="AS27" s="725"/>
      <c r="AT27" s="724"/>
      <c r="AU27" s="725"/>
      <c r="AV27" s="724"/>
      <c r="AW27" s="725"/>
      <c r="AX27" s="724"/>
      <c r="AY27" s="725"/>
      <c r="AZ27" s="724"/>
      <c r="BA27" s="725"/>
      <c r="BB27" s="724"/>
      <c r="BC27" s="725"/>
      <c r="BD27" s="724"/>
      <c r="BE27" s="725"/>
      <c r="BF27" s="724"/>
      <c r="BG27" s="725"/>
      <c r="BH27" s="724"/>
      <c r="BI27" s="725"/>
      <c r="BJ27" s="724"/>
      <c r="BK27" s="725"/>
      <c r="BL27" s="724"/>
      <c r="BM27" s="725"/>
      <c r="BN27" s="724"/>
      <c r="BO27" s="725"/>
      <c r="BP27" s="724"/>
      <c r="BQ27" s="725"/>
      <c r="BR27" s="724"/>
      <c r="BS27" s="726"/>
      <c r="BT27" s="724"/>
      <c r="BU27" s="726"/>
      <c r="BV27" s="724"/>
      <c r="BW27" s="726"/>
      <c r="BX27" s="724"/>
      <c r="BY27" s="726"/>
      <c r="BZ27" s="724"/>
      <c r="CA27" s="726"/>
      <c r="CB27" s="726"/>
      <c r="CC27" s="726"/>
      <c r="CD27" s="726"/>
      <c r="CE27" s="726"/>
      <c r="CF27" s="726"/>
      <c r="CG27" s="726"/>
      <c r="CH27" s="726"/>
      <c r="CI27" s="726"/>
      <c r="CJ27" s="726"/>
      <c r="CK27" s="726"/>
      <c r="CL27" s="726"/>
      <c r="CM27" s="726"/>
      <c r="CN27" s="726"/>
      <c r="CO27" s="726"/>
      <c r="CP27" s="726"/>
      <c r="CQ27" s="726"/>
      <c r="CR27" s="726"/>
      <c r="CS27" s="726"/>
      <c r="CT27" s="726"/>
      <c r="CU27" s="726"/>
      <c r="CV27" s="726"/>
      <c r="CW27" s="726"/>
      <c r="CX27" s="726"/>
      <c r="CY27" s="727"/>
      <c r="CZ27" s="714"/>
      <c r="DA27" s="715">
        <f t="shared" si="4"/>
        <v>86939.22</v>
      </c>
    </row>
    <row r="28" spans="1:105" x14ac:dyDescent="0.25">
      <c r="A28" s="711">
        <v>4</v>
      </c>
      <c r="B28" s="712" t="s">
        <v>238</v>
      </c>
      <c r="C28" s="713">
        <v>2019</v>
      </c>
      <c r="D28" s="714">
        <f t="shared" si="2"/>
        <v>3851.96</v>
      </c>
      <c r="E28" s="715">
        <f t="shared" si="2"/>
        <v>0</v>
      </c>
      <c r="F28" s="722">
        <v>100</v>
      </c>
      <c r="G28" s="723">
        <v>1.6799999999999999E-2</v>
      </c>
      <c r="H28" s="724"/>
      <c r="I28" s="723"/>
      <c r="J28" s="724"/>
      <c r="K28" s="723"/>
      <c r="L28" s="724"/>
      <c r="M28" s="723"/>
      <c r="N28" s="724"/>
      <c r="O28" s="723"/>
      <c r="P28" s="724">
        <v>79650</v>
      </c>
      <c r="Q28" s="723">
        <v>2.3732E-2</v>
      </c>
      <c r="R28" s="724">
        <v>1354</v>
      </c>
      <c r="S28" s="723">
        <v>0.37369000000000002</v>
      </c>
      <c r="T28" s="724"/>
      <c r="U28" s="723"/>
      <c r="V28" s="724">
        <v>725</v>
      </c>
      <c r="W28" s="723">
        <v>0.35879</v>
      </c>
      <c r="X28" s="724">
        <v>200</v>
      </c>
      <c r="Y28" s="723">
        <v>3.2480000000000002E-2</v>
      </c>
      <c r="Z28" s="724"/>
      <c r="AA28" s="723"/>
      <c r="AB28" s="724"/>
      <c r="AC28" s="723"/>
      <c r="AD28" s="724"/>
      <c r="AE28" s="723"/>
      <c r="AF28" s="724"/>
      <c r="AG28" s="723"/>
      <c r="AH28" s="724">
        <v>97.5</v>
      </c>
      <c r="AI28" s="723">
        <v>6.66831</v>
      </c>
      <c r="AJ28" s="724">
        <v>55.95</v>
      </c>
      <c r="AK28" s="723">
        <v>6.5365900000000003</v>
      </c>
      <c r="AL28" s="724">
        <v>2471</v>
      </c>
      <c r="AM28" s="725">
        <v>6.404E-2</v>
      </c>
      <c r="AN28" s="724"/>
      <c r="AO28" s="725"/>
      <c r="AP28" s="724"/>
      <c r="AQ28" s="725"/>
      <c r="AR28" s="724"/>
      <c r="AS28" s="725"/>
      <c r="AT28" s="724"/>
      <c r="AU28" s="725"/>
      <c r="AV28" s="724"/>
      <c r="AW28" s="725"/>
      <c r="AX28" s="724"/>
      <c r="AY28" s="725"/>
      <c r="AZ28" s="724"/>
      <c r="BA28" s="725"/>
      <c r="BB28" s="724"/>
      <c r="BC28" s="725"/>
      <c r="BD28" s="724"/>
      <c r="BE28" s="725"/>
      <c r="BF28" s="724"/>
      <c r="BG28" s="725"/>
      <c r="BH28" s="724">
        <v>30</v>
      </c>
      <c r="BI28" s="725">
        <v>0.44352000000000003</v>
      </c>
      <c r="BJ28" s="724"/>
      <c r="BK28" s="725"/>
      <c r="BL28" s="724"/>
      <c r="BM28" s="725"/>
      <c r="BN28" s="724"/>
      <c r="BO28" s="725"/>
      <c r="BP28" s="724"/>
      <c r="BQ28" s="725"/>
      <c r="BR28" s="724"/>
      <c r="BS28" s="726"/>
      <c r="BT28" s="724"/>
      <c r="BU28" s="726"/>
      <c r="BV28" s="724"/>
      <c r="BW28" s="726"/>
      <c r="BX28" s="724"/>
      <c r="BY28" s="726"/>
      <c r="BZ28" s="724"/>
      <c r="CA28" s="726"/>
      <c r="CB28" s="726"/>
      <c r="CC28" s="726"/>
      <c r="CD28" s="726"/>
      <c r="CE28" s="726"/>
      <c r="CF28" s="726"/>
      <c r="CG28" s="726"/>
      <c r="CH28" s="726"/>
      <c r="CI28" s="726"/>
      <c r="CJ28" s="726"/>
      <c r="CK28" s="726"/>
      <c r="CL28" s="726"/>
      <c r="CM28" s="726"/>
      <c r="CN28" s="726"/>
      <c r="CO28" s="726"/>
      <c r="CP28" s="726"/>
      <c r="CQ28" s="726"/>
      <c r="CR28" s="726"/>
      <c r="CS28" s="726"/>
      <c r="CT28" s="726"/>
      <c r="CU28" s="726"/>
      <c r="CV28" s="726"/>
      <c r="CW28" s="726"/>
      <c r="CX28" s="726"/>
      <c r="CY28" s="727"/>
      <c r="CZ28" s="714">
        <f t="shared" si="3"/>
        <v>3851.96</v>
      </c>
      <c r="DA28" s="715"/>
    </row>
    <row r="29" spans="1:105" ht="15.75" thickBot="1" x14ac:dyDescent="0.3">
      <c r="A29" s="745">
        <v>4</v>
      </c>
      <c r="B29" s="746" t="s">
        <v>238</v>
      </c>
      <c r="C29" s="747">
        <v>2020</v>
      </c>
      <c r="D29" s="748">
        <f t="shared" si="2"/>
        <v>0</v>
      </c>
      <c r="E29" s="749">
        <f t="shared" si="2"/>
        <v>32421.97</v>
      </c>
      <c r="F29" s="750">
        <v>22400</v>
      </c>
      <c r="G29" s="751">
        <v>0.18604549999999997</v>
      </c>
      <c r="H29" s="752"/>
      <c r="I29" s="751"/>
      <c r="J29" s="752"/>
      <c r="K29" s="751"/>
      <c r="L29" s="752">
        <v>1880</v>
      </c>
      <c r="M29" s="751">
        <v>1.8012583404255318</v>
      </c>
      <c r="N29" s="752"/>
      <c r="O29" s="751"/>
      <c r="P29" s="752">
        <v>131830</v>
      </c>
      <c r="Q29" s="751">
        <v>6.5722077675794577E-2</v>
      </c>
      <c r="R29" s="752">
        <v>750</v>
      </c>
      <c r="S29" s="751">
        <v>0.33794133333333332</v>
      </c>
      <c r="T29" s="752">
        <v>1818</v>
      </c>
      <c r="U29" s="751">
        <v>3.9380599559955995</v>
      </c>
      <c r="V29" s="752">
        <v>3158</v>
      </c>
      <c r="W29" s="751">
        <v>1.5184638378720712</v>
      </c>
      <c r="X29" s="752">
        <v>3900</v>
      </c>
      <c r="Y29" s="751">
        <v>4.5036410256410253E-2</v>
      </c>
      <c r="Z29" s="752">
        <v>1600</v>
      </c>
      <c r="AA29" s="751">
        <v>2.9455999999999996E-2</v>
      </c>
      <c r="AB29" s="752">
        <v>900</v>
      </c>
      <c r="AC29" s="751">
        <v>1.4559999999999998E-2</v>
      </c>
      <c r="AD29" s="752">
        <v>20</v>
      </c>
      <c r="AE29" s="751">
        <v>8.4094999999999995</v>
      </c>
      <c r="AF29" s="752">
        <v>20</v>
      </c>
      <c r="AG29" s="751">
        <v>2.8495499999999998</v>
      </c>
      <c r="AH29" s="752">
        <v>274.5</v>
      </c>
      <c r="AI29" s="751">
        <v>6.0334877504553726</v>
      </c>
      <c r="AJ29" s="752">
        <v>122.6</v>
      </c>
      <c r="AK29" s="751">
        <v>7.0278268515497571</v>
      </c>
      <c r="AL29" s="752">
        <v>9263</v>
      </c>
      <c r="AM29" s="753">
        <v>8.833277339954658E-2</v>
      </c>
      <c r="AN29" s="752"/>
      <c r="AO29" s="753"/>
      <c r="AP29" s="752"/>
      <c r="AQ29" s="753"/>
      <c r="AR29" s="752"/>
      <c r="AS29" s="753"/>
      <c r="AT29" s="752"/>
      <c r="AU29" s="753"/>
      <c r="AV29" s="752"/>
      <c r="AW29" s="753"/>
      <c r="AX29" s="752"/>
      <c r="AY29" s="753"/>
      <c r="AZ29" s="752"/>
      <c r="BA29" s="753"/>
      <c r="BB29" s="752"/>
      <c r="BC29" s="753"/>
      <c r="BD29" s="752"/>
      <c r="BE29" s="753"/>
      <c r="BF29" s="752"/>
      <c r="BG29" s="753"/>
      <c r="BH29" s="752">
        <v>5560</v>
      </c>
      <c r="BI29" s="753">
        <v>3.5755071942446037E-2</v>
      </c>
      <c r="BJ29" s="752"/>
      <c r="BK29" s="753"/>
      <c r="BL29" s="752"/>
      <c r="BM29" s="753"/>
      <c r="BN29" s="752"/>
      <c r="BO29" s="753"/>
      <c r="BP29" s="752"/>
      <c r="BQ29" s="753"/>
      <c r="BR29" s="752"/>
      <c r="BS29" s="754"/>
      <c r="BT29" s="752"/>
      <c r="BU29" s="754"/>
      <c r="BV29" s="752"/>
      <c r="BW29" s="754"/>
      <c r="BX29" s="752"/>
      <c r="BY29" s="754"/>
      <c r="BZ29" s="752"/>
      <c r="CA29" s="754"/>
      <c r="CB29" s="754"/>
      <c r="CC29" s="754"/>
      <c r="CD29" s="754"/>
      <c r="CE29" s="754"/>
      <c r="CF29" s="754"/>
      <c r="CG29" s="754"/>
      <c r="CH29" s="754"/>
      <c r="CI29" s="754"/>
      <c r="CJ29" s="754"/>
      <c r="CK29" s="754"/>
      <c r="CL29" s="754"/>
      <c r="CM29" s="754"/>
      <c r="CN29" s="754"/>
      <c r="CO29" s="754"/>
      <c r="CP29" s="754"/>
      <c r="CQ29" s="754"/>
      <c r="CR29" s="754"/>
      <c r="CS29" s="754"/>
      <c r="CT29" s="754"/>
      <c r="CU29" s="754"/>
      <c r="CV29" s="754"/>
      <c r="CW29" s="754"/>
      <c r="CX29" s="754"/>
      <c r="CY29" s="755"/>
      <c r="CZ29" s="748"/>
      <c r="DA29" s="749">
        <f t="shared" si="4"/>
        <v>32421.97</v>
      </c>
    </row>
    <row r="30" spans="1:105" x14ac:dyDescent="0.25">
      <c r="A30" s="756">
        <v>3</v>
      </c>
      <c r="B30" s="757" t="s">
        <v>239</v>
      </c>
      <c r="C30" s="758">
        <v>2019</v>
      </c>
      <c r="D30" s="759">
        <f t="shared" si="2"/>
        <v>917.12</v>
      </c>
      <c r="E30" s="760">
        <f t="shared" si="2"/>
        <v>0</v>
      </c>
      <c r="F30" s="761"/>
      <c r="G30" s="762"/>
      <c r="H30" s="763">
        <v>150</v>
      </c>
      <c r="I30" s="762">
        <v>2.4799999999999999E-2</v>
      </c>
      <c r="J30" s="763"/>
      <c r="K30" s="762"/>
      <c r="L30" s="763">
        <v>0</v>
      </c>
      <c r="M30" s="762"/>
      <c r="N30" s="763">
        <v>0</v>
      </c>
      <c r="O30" s="762"/>
      <c r="P30" s="763">
        <v>25400</v>
      </c>
      <c r="Q30" s="762">
        <v>3.2599999999999997E-2</v>
      </c>
      <c r="R30" s="763"/>
      <c r="S30" s="762"/>
      <c r="T30" s="763">
        <v>0</v>
      </c>
      <c r="U30" s="762"/>
      <c r="V30" s="763">
        <v>76</v>
      </c>
      <c r="W30" s="762">
        <v>1.089</v>
      </c>
      <c r="X30" s="763"/>
      <c r="Y30" s="762"/>
      <c r="Z30" s="763"/>
      <c r="AA30" s="762"/>
      <c r="AB30" s="763">
        <v>100</v>
      </c>
      <c r="AC30" s="762">
        <v>2.5999999999999999E-2</v>
      </c>
      <c r="AD30" s="763"/>
      <c r="AE30" s="762"/>
      <c r="AF30" s="763"/>
      <c r="AG30" s="762"/>
      <c r="AH30" s="763"/>
      <c r="AI30" s="762"/>
      <c r="AJ30" s="763"/>
      <c r="AK30" s="762"/>
      <c r="AL30" s="763"/>
      <c r="AM30" s="764"/>
      <c r="AN30" s="763"/>
      <c r="AO30" s="764"/>
      <c r="AP30" s="763"/>
      <c r="AQ30" s="764"/>
      <c r="AR30" s="763"/>
      <c r="AS30" s="764"/>
      <c r="AT30" s="763"/>
      <c r="AU30" s="764"/>
      <c r="AV30" s="763"/>
      <c r="AW30" s="764"/>
      <c r="AX30" s="763"/>
      <c r="AY30" s="764"/>
      <c r="AZ30" s="763"/>
      <c r="BA30" s="764"/>
      <c r="BB30" s="763"/>
      <c r="BC30" s="764"/>
      <c r="BD30" s="763"/>
      <c r="BE30" s="764"/>
      <c r="BF30" s="763"/>
      <c r="BG30" s="764"/>
      <c r="BH30" s="763"/>
      <c r="BI30" s="764"/>
      <c r="BJ30" s="763"/>
      <c r="BK30" s="764"/>
      <c r="BL30" s="763"/>
      <c r="BM30" s="764"/>
      <c r="BN30" s="763"/>
      <c r="BO30" s="764"/>
      <c r="BP30" s="763"/>
      <c r="BQ30" s="764"/>
      <c r="BR30" s="763"/>
      <c r="BS30" s="765"/>
      <c r="BT30" s="763"/>
      <c r="BU30" s="765"/>
      <c r="BV30" s="763"/>
      <c r="BW30" s="765"/>
      <c r="BX30" s="763"/>
      <c r="BY30" s="765"/>
      <c r="BZ30" s="763"/>
      <c r="CA30" s="765"/>
      <c r="CB30" s="765"/>
      <c r="CC30" s="765"/>
      <c r="CD30" s="765"/>
      <c r="CE30" s="765"/>
      <c r="CF30" s="765"/>
      <c r="CG30" s="765"/>
      <c r="CH30" s="765"/>
      <c r="CI30" s="765"/>
      <c r="CJ30" s="765"/>
      <c r="CK30" s="765"/>
      <c r="CL30" s="765"/>
      <c r="CM30" s="765"/>
      <c r="CN30" s="765"/>
      <c r="CO30" s="765"/>
      <c r="CP30" s="765"/>
      <c r="CQ30" s="765"/>
      <c r="CR30" s="765"/>
      <c r="CS30" s="765"/>
      <c r="CT30" s="765"/>
      <c r="CU30" s="765"/>
      <c r="CV30" s="765"/>
      <c r="CW30" s="765"/>
      <c r="CX30" s="765"/>
      <c r="CY30" s="766"/>
      <c r="CZ30" s="759">
        <f t="shared" si="3"/>
        <v>917.12</v>
      </c>
      <c r="DA30" s="760"/>
    </row>
    <row r="31" spans="1:105" x14ac:dyDescent="0.25">
      <c r="A31" s="711">
        <v>3</v>
      </c>
      <c r="B31" s="712" t="s">
        <v>239</v>
      </c>
      <c r="C31" s="713">
        <v>2020</v>
      </c>
      <c r="D31" s="714">
        <f t="shared" si="2"/>
        <v>0</v>
      </c>
      <c r="E31" s="715">
        <f t="shared" si="2"/>
        <v>15906.16</v>
      </c>
      <c r="F31" s="722">
        <v>2000</v>
      </c>
      <c r="G31" s="723">
        <v>0.14560000000000001</v>
      </c>
      <c r="H31" s="724">
        <v>2000</v>
      </c>
      <c r="I31" s="723">
        <v>7.2679999999999995E-2</v>
      </c>
      <c r="J31" s="724"/>
      <c r="K31" s="723"/>
      <c r="L31" s="724">
        <v>1820</v>
      </c>
      <c r="M31" s="723">
        <v>3.146664835164835</v>
      </c>
      <c r="N31" s="724">
        <v>550</v>
      </c>
      <c r="O31" s="723">
        <v>4.2404545454545453</v>
      </c>
      <c r="P31" s="724">
        <v>31500</v>
      </c>
      <c r="Q31" s="723">
        <v>7.46E-2</v>
      </c>
      <c r="R31" s="724"/>
      <c r="S31" s="723"/>
      <c r="T31" s="724">
        <v>379</v>
      </c>
      <c r="U31" s="723">
        <v>5.6259999999999994</v>
      </c>
      <c r="V31" s="724">
        <v>1044</v>
      </c>
      <c r="W31" s="723">
        <v>1.3123678160919541</v>
      </c>
      <c r="X31" s="724"/>
      <c r="Y31" s="723"/>
      <c r="Z31" s="724"/>
      <c r="AA31" s="723"/>
      <c r="AB31" s="724">
        <v>1000</v>
      </c>
      <c r="AC31" s="723">
        <v>2.7890000000000002E-2</v>
      </c>
      <c r="AD31" s="724">
        <v>200</v>
      </c>
      <c r="AE31" s="723">
        <v>1.8928</v>
      </c>
      <c r="AF31" s="724">
        <v>50</v>
      </c>
      <c r="AG31" s="723">
        <v>1.1496</v>
      </c>
      <c r="AH31" s="724">
        <v>4</v>
      </c>
      <c r="AI31" s="723">
        <v>7.952</v>
      </c>
      <c r="AJ31" s="724">
        <v>36.5</v>
      </c>
      <c r="AK31" s="723">
        <v>6.45941095890411</v>
      </c>
      <c r="AL31" s="724">
        <v>7700</v>
      </c>
      <c r="AM31" s="725">
        <v>6.1319272727272729E-2</v>
      </c>
      <c r="AN31" s="724"/>
      <c r="AO31" s="725"/>
      <c r="AP31" s="724"/>
      <c r="AQ31" s="725"/>
      <c r="AR31" s="724"/>
      <c r="AS31" s="725"/>
      <c r="AT31" s="724"/>
      <c r="AU31" s="725"/>
      <c r="AV31" s="724"/>
      <c r="AW31" s="725"/>
      <c r="AX31" s="724"/>
      <c r="AY31" s="725"/>
      <c r="AZ31" s="724"/>
      <c r="BA31" s="725"/>
      <c r="BB31" s="724"/>
      <c r="BC31" s="725"/>
      <c r="BD31" s="724"/>
      <c r="BE31" s="725"/>
      <c r="BF31" s="724"/>
      <c r="BG31" s="725"/>
      <c r="BH31" s="724"/>
      <c r="BI31" s="725"/>
      <c r="BJ31" s="724"/>
      <c r="BK31" s="725"/>
      <c r="BL31" s="724"/>
      <c r="BM31" s="725"/>
      <c r="BN31" s="724"/>
      <c r="BO31" s="725"/>
      <c r="BP31" s="724"/>
      <c r="BQ31" s="725"/>
      <c r="BR31" s="724"/>
      <c r="BS31" s="726"/>
      <c r="BT31" s="724"/>
      <c r="BU31" s="726"/>
      <c r="BV31" s="724"/>
      <c r="BW31" s="726"/>
      <c r="BX31" s="724"/>
      <c r="BY31" s="726"/>
      <c r="BZ31" s="724">
        <v>19</v>
      </c>
      <c r="CA31" s="726">
        <v>18.657105263157895</v>
      </c>
      <c r="CB31" s="726"/>
      <c r="CC31" s="726"/>
      <c r="CD31" s="726"/>
      <c r="CE31" s="726"/>
      <c r="CF31" s="726"/>
      <c r="CG31" s="726"/>
      <c r="CH31" s="726"/>
      <c r="CI31" s="726"/>
      <c r="CJ31" s="726"/>
      <c r="CK31" s="726"/>
      <c r="CL31" s="726"/>
      <c r="CM31" s="726"/>
      <c r="CN31" s="726"/>
      <c r="CO31" s="726"/>
      <c r="CP31" s="726"/>
      <c r="CQ31" s="726"/>
      <c r="CR31" s="726"/>
      <c r="CS31" s="726"/>
      <c r="CT31" s="726"/>
      <c r="CU31" s="726"/>
      <c r="CV31" s="726"/>
      <c r="CW31" s="726"/>
      <c r="CX31" s="726"/>
      <c r="CY31" s="727"/>
      <c r="CZ31" s="714"/>
      <c r="DA31" s="715">
        <f t="shared" si="4"/>
        <v>15906.16</v>
      </c>
    </row>
    <row r="32" spans="1:105" x14ac:dyDescent="0.25">
      <c r="A32" s="711">
        <v>3</v>
      </c>
      <c r="B32" s="712" t="s">
        <v>192</v>
      </c>
      <c r="C32" s="713">
        <v>2019</v>
      </c>
      <c r="D32" s="714">
        <f t="shared" si="2"/>
        <v>1750.62</v>
      </c>
      <c r="E32" s="715">
        <f t="shared" si="2"/>
        <v>0</v>
      </c>
      <c r="F32" s="722"/>
      <c r="G32" s="723"/>
      <c r="H32" s="724">
        <v>200</v>
      </c>
      <c r="I32" s="723">
        <v>2.9000000000000001E-2</v>
      </c>
      <c r="J32" s="724"/>
      <c r="K32" s="723"/>
      <c r="L32" s="724">
        <v>0</v>
      </c>
      <c r="M32" s="723"/>
      <c r="N32" s="724">
        <v>0</v>
      </c>
      <c r="O32" s="723"/>
      <c r="P32" s="724">
        <v>31800</v>
      </c>
      <c r="Q32" s="723">
        <v>3.3000000000000002E-2</v>
      </c>
      <c r="R32" s="724">
        <v>495</v>
      </c>
      <c r="S32" s="723">
        <v>0.51700000000000002</v>
      </c>
      <c r="T32" s="724"/>
      <c r="U32" s="723"/>
      <c r="V32" s="724">
        <v>182</v>
      </c>
      <c r="W32" s="723">
        <v>0.41</v>
      </c>
      <c r="X32" s="724"/>
      <c r="Y32" s="723"/>
      <c r="Z32" s="724"/>
      <c r="AA32" s="723"/>
      <c r="AB32" s="724">
        <v>600</v>
      </c>
      <c r="AC32" s="723">
        <v>3.7999999999999999E-2</v>
      </c>
      <c r="AD32" s="724">
        <v>0</v>
      </c>
      <c r="AE32" s="723"/>
      <c r="AF32" s="724"/>
      <c r="AG32" s="723"/>
      <c r="AH32" s="724"/>
      <c r="AI32" s="723"/>
      <c r="AJ32" s="724">
        <v>23</v>
      </c>
      <c r="AK32" s="723">
        <v>2.96</v>
      </c>
      <c r="AL32" s="724">
        <v>6850</v>
      </c>
      <c r="AM32" s="725">
        <v>0.04</v>
      </c>
      <c r="AN32" s="724"/>
      <c r="AO32" s="725"/>
      <c r="AP32" s="724"/>
      <c r="AQ32" s="725"/>
      <c r="AR32" s="724"/>
      <c r="AS32" s="725"/>
      <c r="AT32" s="724"/>
      <c r="AU32" s="725"/>
      <c r="AV32" s="724"/>
      <c r="AW32" s="725"/>
      <c r="AX32" s="724"/>
      <c r="AY32" s="725"/>
      <c r="AZ32" s="724"/>
      <c r="BA32" s="725"/>
      <c r="BB32" s="724"/>
      <c r="BC32" s="725"/>
      <c r="BD32" s="724"/>
      <c r="BE32" s="725"/>
      <c r="BF32" s="724"/>
      <c r="BG32" s="725"/>
      <c r="BH32" s="724"/>
      <c r="BI32" s="725"/>
      <c r="BJ32" s="724"/>
      <c r="BK32" s="725"/>
      <c r="BL32" s="724"/>
      <c r="BM32" s="725"/>
      <c r="BN32" s="724"/>
      <c r="BO32" s="725"/>
      <c r="BP32" s="724"/>
      <c r="BQ32" s="725"/>
      <c r="BR32" s="724"/>
      <c r="BS32" s="726"/>
      <c r="BT32" s="724"/>
      <c r="BU32" s="726"/>
      <c r="BV32" s="724"/>
      <c r="BW32" s="726"/>
      <c r="BX32" s="724"/>
      <c r="BY32" s="726"/>
      <c r="BZ32" s="724"/>
      <c r="CA32" s="726"/>
      <c r="CB32" s="726"/>
      <c r="CC32" s="726"/>
      <c r="CD32" s="726"/>
      <c r="CE32" s="726"/>
      <c r="CF32" s="726"/>
      <c r="CG32" s="726"/>
      <c r="CH32" s="726"/>
      <c r="CI32" s="726"/>
      <c r="CJ32" s="726"/>
      <c r="CK32" s="726"/>
      <c r="CL32" s="726"/>
      <c r="CM32" s="726"/>
      <c r="CN32" s="726"/>
      <c r="CO32" s="726"/>
      <c r="CP32" s="726"/>
      <c r="CQ32" s="726"/>
      <c r="CR32" s="726"/>
      <c r="CS32" s="726"/>
      <c r="CT32" s="726"/>
      <c r="CU32" s="726"/>
      <c r="CV32" s="726"/>
      <c r="CW32" s="726"/>
      <c r="CX32" s="726"/>
      <c r="CY32" s="727"/>
      <c r="CZ32" s="714">
        <f t="shared" si="3"/>
        <v>1750.62</v>
      </c>
      <c r="DA32" s="715"/>
    </row>
    <row r="33" spans="1:105" x14ac:dyDescent="0.25">
      <c r="A33" s="711">
        <v>3</v>
      </c>
      <c r="B33" s="712" t="s">
        <v>192</v>
      </c>
      <c r="C33" s="713">
        <v>2020</v>
      </c>
      <c r="D33" s="714">
        <f t="shared" si="2"/>
        <v>0</v>
      </c>
      <c r="E33" s="715">
        <f t="shared" si="2"/>
        <v>8130.5</v>
      </c>
      <c r="F33" s="722"/>
      <c r="G33" s="723"/>
      <c r="H33" s="724">
        <v>1360</v>
      </c>
      <c r="I33" s="723">
        <v>0.12</v>
      </c>
      <c r="J33" s="724">
        <v>0</v>
      </c>
      <c r="K33" s="723">
        <v>0</v>
      </c>
      <c r="L33" s="724">
        <v>678</v>
      </c>
      <c r="M33" s="723">
        <v>3.3635999999999999</v>
      </c>
      <c r="N33" s="724">
        <v>100</v>
      </c>
      <c r="O33" s="723">
        <v>6.7275999999999998</v>
      </c>
      <c r="P33" s="724">
        <v>38000</v>
      </c>
      <c r="Q33" s="723">
        <v>6.8599999999999994E-2</v>
      </c>
      <c r="R33" s="724">
        <v>740</v>
      </c>
      <c r="S33" s="723">
        <v>0.5897</v>
      </c>
      <c r="T33" s="724">
        <v>0</v>
      </c>
      <c r="U33" s="723">
        <v>0</v>
      </c>
      <c r="V33" s="724">
        <v>872</v>
      </c>
      <c r="W33" s="723">
        <v>0.44550000000000001</v>
      </c>
      <c r="X33" s="724">
        <v>0</v>
      </c>
      <c r="Y33" s="723">
        <v>0</v>
      </c>
      <c r="Z33" s="724">
        <v>0</v>
      </c>
      <c r="AA33" s="723">
        <v>0</v>
      </c>
      <c r="AB33" s="724">
        <v>1450</v>
      </c>
      <c r="AC33" s="723">
        <v>5.5E-2</v>
      </c>
      <c r="AD33" s="724">
        <v>63</v>
      </c>
      <c r="AE33" s="723">
        <v>1.7248000000000001</v>
      </c>
      <c r="AF33" s="724">
        <v>0</v>
      </c>
      <c r="AG33" s="723">
        <v>0</v>
      </c>
      <c r="AH33" s="724">
        <v>0</v>
      </c>
      <c r="AI33" s="723">
        <v>0</v>
      </c>
      <c r="AJ33" s="724">
        <v>49</v>
      </c>
      <c r="AK33" s="723">
        <v>5.95</v>
      </c>
      <c r="AL33" s="724">
        <v>20800</v>
      </c>
      <c r="AM33" s="725">
        <v>5.2999999999999999E-2</v>
      </c>
      <c r="AN33" s="724"/>
      <c r="AO33" s="725"/>
      <c r="AP33" s="724"/>
      <c r="AQ33" s="725"/>
      <c r="AR33" s="724"/>
      <c r="AS33" s="725"/>
      <c r="AT33" s="724"/>
      <c r="AU33" s="725"/>
      <c r="AV33" s="724"/>
      <c r="AW33" s="725"/>
      <c r="AX33" s="724"/>
      <c r="AY33" s="725"/>
      <c r="AZ33" s="724"/>
      <c r="BA33" s="725"/>
      <c r="BB33" s="724"/>
      <c r="BC33" s="725"/>
      <c r="BD33" s="724"/>
      <c r="BE33" s="725"/>
      <c r="BF33" s="724"/>
      <c r="BG33" s="725"/>
      <c r="BH33" s="724"/>
      <c r="BI33" s="725"/>
      <c r="BJ33" s="724"/>
      <c r="BK33" s="725"/>
      <c r="BL33" s="724"/>
      <c r="BM33" s="725"/>
      <c r="BN33" s="724"/>
      <c r="BO33" s="725"/>
      <c r="BP33" s="724"/>
      <c r="BQ33" s="725"/>
      <c r="BR33" s="724"/>
      <c r="BS33" s="726"/>
      <c r="BT33" s="724"/>
      <c r="BU33" s="726"/>
      <c r="BV33" s="724"/>
      <c r="BW33" s="726"/>
      <c r="BX33" s="724"/>
      <c r="BY33" s="726"/>
      <c r="BZ33" s="724"/>
      <c r="CA33" s="726"/>
      <c r="CB33" s="726"/>
      <c r="CC33" s="726"/>
      <c r="CD33" s="726"/>
      <c r="CE33" s="726"/>
      <c r="CF33" s="726"/>
      <c r="CG33" s="726"/>
      <c r="CH33" s="726"/>
      <c r="CI33" s="726"/>
      <c r="CJ33" s="726"/>
      <c r="CK33" s="726"/>
      <c r="CL33" s="726"/>
      <c r="CM33" s="726"/>
      <c r="CN33" s="726"/>
      <c r="CO33" s="726"/>
      <c r="CP33" s="726"/>
      <c r="CQ33" s="726"/>
      <c r="CR33" s="726"/>
      <c r="CS33" s="726"/>
      <c r="CT33" s="726"/>
      <c r="CU33" s="726"/>
      <c r="CV33" s="726"/>
      <c r="CW33" s="726"/>
      <c r="CX33" s="726"/>
      <c r="CY33" s="727"/>
      <c r="CZ33" s="714"/>
      <c r="DA33" s="715">
        <f t="shared" si="4"/>
        <v>8130.5</v>
      </c>
    </row>
    <row r="34" spans="1:105" x14ac:dyDescent="0.25">
      <c r="A34" s="711">
        <v>3</v>
      </c>
      <c r="B34" s="712" t="s">
        <v>240</v>
      </c>
      <c r="C34" s="713">
        <v>2019</v>
      </c>
      <c r="D34" s="714">
        <f t="shared" si="2"/>
        <v>631.5</v>
      </c>
      <c r="E34" s="715">
        <f t="shared" si="2"/>
        <v>0</v>
      </c>
      <c r="F34" s="722"/>
      <c r="G34" s="723"/>
      <c r="H34" s="724"/>
      <c r="I34" s="723"/>
      <c r="J34" s="724"/>
      <c r="K34" s="723"/>
      <c r="L34" s="724"/>
      <c r="M34" s="723"/>
      <c r="N34" s="724"/>
      <c r="O34" s="723"/>
      <c r="P34" s="724">
        <v>6000</v>
      </c>
      <c r="Q34" s="723">
        <v>0.08</v>
      </c>
      <c r="R34" s="724">
        <v>50</v>
      </c>
      <c r="S34" s="723">
        <v>0.46</v>
      </c>
      <c r="T34" s="724"/>
      <c r="U34" s="723"/>
      <c r="V34" s="724">
        <v>50</v>
      </c>
      <c r="W34" s="723">
        <v>2.4900000000000002</v>
      </c>
      <c r="X34" s="724"/>
      <c r="Y34" s="723"/>
      <c r="Z34" s="724"/>
      <c r="AA34" s="723"/>
      <c r="AB34" s="724">
        <v>400</v>
      </c>
      <c r="AC34" s="723">
        <v>0.01</v>
      </c>
      <c r="AD34" s="724"/>
      <c r="AE34" s="723"/>
      <c r="AF34" s="724"/>
      <c r="AG34" s="723"/>
      <c r="AH34" s="724"/>
      <c r="AI34" s="723"/>
      <c r="AJ34" s="724"/>
      <c r="AK34" s="723"/>
      <c r="AL34" s="724"/>
      <c r="AM34" s="725"/>
      <c r="AN34" s="724"/>
      <c r="AO34" s="725"/>
      <c r="AP34" s="724"/>
      <c r="AQ34" s="725"/>
      <c r="AR34" s="724"/>
      <c r="AS34" s="725"/>
      <c r="AT34" s="724"/>
      <c r="AU34" s="725"/>
      <c r="AV34" s="724"/>
      <c r="AW34" s="725"/>
      <c r="AX34" s="724"/>
      <c r="AY34" s="725"/>
      <c r="AZ34" s="724"/>
      <c r="BA34" s="725"/>
      <c r="BB34" s="724"/>
      <c r="BC34" s="725"/>
      <c r="BD34" s="724"/>
      <c r="BE34" s="725"/>
      <c r="BF34" s="724"/>
      <c r="BG34" s="725"/>
      <c r="BH34" s="724"/>
      <c r="BI34" s="725"/>
      <c r="BJ34" s="724"/>
      <c r="BK34" s="725"/>
      <c r="BL34" s="724"/>
      <c r="BM34" s="725"/>
      <c r="BN34" s="724"/>
      <c r="BO34" s="725"/>
      <c r="BP34" s="724"/>
      <c r="BQ34" s="725"/>
      <c r="BR34" s="724"/>
      <c r="BS34" s="726"/>
      <c r="BT34" s="724"/>
      <c r="BU34" s="726"/>
      <c r="BV34" s="724"/>
      <c r="BW34" s="726"/>
      <c r="BX34" s="724"/>
      <c r="BY34" s="726"/>
      <c r="BZ34" s="724"/>
      <c r="CA34" s="726"/>
      <c r="CB34" s="726"/>
      <c r="CC34" s="726"/>
      <c r="CD34" s="726"/>
      <c r="CE34" s="726"/>
      <c r="CF34" s="726"/>
      <c r="CG34" s="726"/>
      <c r="CH34" s="726"/>
      <c r="CI34" s="726"/>
      <c r="CJ34" s="726"/>
      <c r="CK34" s="726"/>
      <c r="CL34" s="726"/>
      <c r="CM34" s="726"/>
      <c r="CN34" s="726"/>
      <c r="CO34" s="726"/>
      <c r="CP34" s="726"/>
      <c r="CQ34" s="726"/>
      <c r="CR34" s="726"/>
      <c r="CS34" s="726"/>
      <c r="CT34" s="726"/>
      <c r="CU34" s="726"/>
      <c r="CV34" s="726"/>
      <c r="CW34" s="726"/>
      <c r="CX34" s="726"/>
      <c r="CY34" s="727"/>
      <c r="CZ34" s="714">
        <f t="shared" si="3"/>
        <v>631.5</v>
      </c>
      <c r="DA34" s="715"/>
    </row>
    <row r="35" spans="1:105" x14ac:dyDescent="0.25">
      <c r="A35" s="711">
        <v>3</v>
      </c>
      <c r="B35" s="712" t="s">
        <v>240</v>
      </c>
      <c r="C35" s="713">
        <v>2020</v>
      </c>
      <c r="D35" s="714">
        <f t="shared" si="2"/>
        <v>0</v>
      </c>
      <c r="E35" s="715">
        <f t="shared" si="2"/>
        <v>7492.29</v>
      </c>
      <c r="F35" s="722"/>
      <c r="G35" s="723"/>
      <c r="H35" s="724"/>
      <c r="I35" s="723"/>
      <c r="J35" s="724"/>
      <c r="K35" s="723"/>
      <c r="L35" s="724">
        <v>235</v>
      </c>
      <c r="M35" s="723">
        <v>2.69298085106383</v>
      </c>
      <c r="N35" s="724"/>
      <c r="O35" s="723"/>
      <c r="P35" s="724">
        <v>37486</v>
      </c>
      <c r="Q35" s="723">
        <v>0.1329174567921553</v>
      </c>
      <c r="R35" s="724">
        <v>650</v>
      </c>
      <c r="S35" s="723">
        <v>0.34244583333333334</v>
      </c>
      <c r="T35" s="724">
        <v>20</v>
      </c>
      <c r="U35" s="723">
        <v>3.5695000000000001</v>
      </c>
      <c r="V35" s="724">
        <v>370</v>
      </c>
      <c r="W35" s="723">
        <v>1.6613149688149689</v>
      </c>
      <c r="X35" s="724"/>
      <c r="Y35" s="723"/>
      <c r="Z35" s="724">
        <v>100</v>
      </c>
      <c r="AA35" s="723">
        <v>0.18647999999999995</v>
      </c>
      <c r="AB35" s="724">
        <v>99</v>
      </c>
      <c r="AC35" s="723">
        <v>0.59363636363636363</v>
      </c>
      <c r="AD35" s="724"/>
      <c r="AE35" s="723"/>
      <c r="AF35" s="724">
        <v>3</v>
      </c>
      <c r="AG35" s="723">
        <v>12.753333333333332</v>
      </c>
      <c r="AH35" s="724"/>
      <c r="AI35" s="723"/>
      <c r="AJ35" s="724"/>
      <c r="AK35" s="723"/>
      <c r="AL35" s="724"/>
      <c r="AM35" s="725"/>
      <c r="AN35" s="724"/>
      <c r="AO35" s="725"/>
      <c r="AP35" s="724"/>
      <c r="AQ35" s="725"/>
      <c r="AR35" s="724"/>
      <c r="AS35" s="725"/>
      <c r="AT35" s="724"/>
      <c r="AU35" s="725"/>
      <c r="AV35" s="724">
        <v>400</v>
      </c>
      <c r="AW35" s="725">
        <v>1.169</v>
      </c>
      <c r="AX35" s="724">
        <v>596</v>
      </c>
      <c r="AY35" s="725">
        <v>0.64589798657718123</v>
      </c>
      <c r="AZ35" s="724"/>
      <c r="BA35" s="725"/>
      <c r="BB35" s="724"/>
      <c r="BC35" s="725"/>
      <c r="BD35" s="724"/>
      <c r="BE35" s="725"/>
      <c r="BF35" s="724"/>
      <c r="BG35" s="725"/>
      <c r="BH35" s="724"/>
      <c r="BI35" s="725"/>
      <c r="BJ35" s="724"/>
      <c r="BK35" s="725"/>
      <c r="BL35" s="724"/>
      <c r="BM35" s="725"/>
      <c r="BN35" s="724"/>
      <c r="BO35" s="725"/>
      <c r="BP35" s="724"/>
      <c r="BQ35" s="725"/>
      <c r="BR35" s="724"/>
      <c r="BS35" s="726"/>
      <c r="BT35" s="724"/>
      <c r="BU35" s="726"/>
      <c r="BV35" s="724"/>
      <c r="BW35" s="726"/>
      <c r="BX35" s="724"/>
      <c r="BY35" s="726"/>
      <c r="BZ35" s="724"/>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7"/>
      <c r="CZ35" s="714"/>
      <c r="DA35" s="715">
        <f t="shared" si="4"/>
        <v>7492.29</v>
      </c>
    </row>
    <row r="36" spans="1:105" x14ac:dyDescent="0.25">
      <c r="A36" s="711">
        <v>3</v>
      </c>
      <c r="B36" s="712" t="s">
        <v>195</v>
      </c>
      <c r="C36" s="713">
        <v>2019</v>
      </c>
      <c r="D36" s="714">
        <f t="shared" si="2"/>
        <v>2277.31</v>
      </c>
      <c r="E36" s="715">
        <f t="shared" si="2"/>
        <v>0</v>
      </c>
      <c r="F36" s="722"/>
      <c r="G36" s="723"/>
      <c r="H36" s="724">
        <v>1050</v>
      </c>
      <c r="I36" s="723">
        <v>1.9E-2</v>
      </c>
      <c r="J36" s="724">
        <v>0</v>
      </c>
      <c r="K36" s="723">
        <v>0</v>
      </c>
      <c r="L36" s="724">
        <v>0</v>
      </c>
      <c r="M36" s="723">
        <v>0</v>
      </c>
      <c r="N36" s="724">
        <v>0</v>
      </c>
      <c r="O36" s="723">
        <v>0</v>
      </c>
      <c r="P36" s="724">
        <v>37300</v>
      </c>
      <c r="Q36" s="723">
        <v>2.53E-2</v>
      </c>
      <c r="R36" s="724">
        <v>1650</v>
      </c>
      <c r="S36" s="723">
        <v>0.54800000000000004</v>
      </c>
      <c r="T36" s="724">
        <v>0</v>
      </c>
      <c r="U36" s="723">
        <v>0</v>
      </c>
      <c r="V36" s="724">
        <v>220</v>
      </c>
      <c r="W36" s="723">
        <v>1.37</v>
      </c>
      <c r="X36" s="724">
        <v>0</v>
      </c>
      <c r="Y36" s="723">
        <v>0</v>
      </c>
      <c r="Z36" s="724">
        <v>0</v>
      </c>
      <c r="AA36" s="723">
        <v>0</v>
      </c>
      <c r="AB36" s="724">
        <v>1000</v>
      </c>
      <c r="AC36" s="723">
        <v>2.9000000000000001E-2</v>
      </c>
      <c r="AD36" s="724">
        <v>0</v>
      </c>
      <c r="AE36" s="723">
        <v>0</v>
      </c>
      <c r="AF36" s="724">
        <v>0</v>
      </c>
      <c r="AG36" s="723">
        <v>0</v>
      </c>
      <c r="AH36" s="724">
        <v>14</v>
      </c>
      <c r="AI36" s="723">
        <v>3.3</v>
      </c>
      <c r="AJ36" s="724">
        <v>9.5</v>
      </c>
      <c r="AK36" s="723">
        <v>3.46</v>
      </c>
      <c r="AL36" s="724"/>
      <c r="AM36" s="725"/>
      <c r="AN36" s="724"/>
      <c r="AO36" s="725"/>
      <c r="AP36" s="724"/>
      <c r="AQ36" s="725"/>
      <c r="AR36" s="724"/>
      <c r="AS36" s="725"/>
      <c r="AT36" s="724"/>
      <c r="AU36" s="725"/>
      <c r="AV36" s="724"/>
      <c r="AW36" s="725"/>
      <c r="AX36" s="724"/>
      <c r="AY36" s="725"/>
      <c r="AZ36" s="724"/>
      <c r="BA36" s="725"/>
      <c r="BB36" s="724"/>
      <c r="BC36" s="725"/>
      <c r="BD36" s="724"/>
      <c r="BE36" s="725"/>
      <c r="BF36" s="724"/>
      <c r="BG36" s="725"/>
      <c r="BH36" s="724"/>
      <c r="BI36" s="725"/>
      <c r="BJ36" s="724"/>
      <c r="BK36" s="725"/>
      <c r="BL36" s="724"/>
      <c r="BM36" s="725"/>
      <c r="BN36" s="724"/>
      <c r="BO36" s="725"/>
      <c r="BP36" s="724"/>
      <c r="BQ36" s="725"/>
      <c r="BR36" s="724"/>
      <c r="BS36" s="726"/>
      <c r="BT36" s="724"/>
      <c r="BU36" s="726"/>
      <c r="BV36" s="724"/>
      <c r="BW36" s="726"/>
      <c r="BX36" s="724"/>
      <c r="BY36" s="726"/>
      <c r="BZ36" s="724"/>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7"/>
      <c r="CZ36" s="714">
        <f t="shared" si="3"/>
        <v>2277.31</v>
      </c>
      <c r="DA36" s="715"/>
    </row>
    <row r="37" spans="1:105" x14ac:dyDescent="0.25">
      <c r="A37" s="711">
        <v>3</v>
      </c>
      <c r="B37" s="712" t="s">
        <v>195</v>
      </c>
      <c r="C37" s="713">
        <v>2020</v>
      </c>
      <c r="D37" s="714">
        <f t="shared" si="2"/>
        <v>0</v>
      </c>
      <c r="E37" s="715">
        <f t="shared" si="2"/>
        <v>15130.09</v>
      </c>
      <c r="F37" s="722"/>
      <c r="G37" s="723"/>
      <c r="H37" s="724">
        <v>4550</v>
      </c>
      <c r="I37" s="723">
        <v>0.26707692307692305</v>
      </c>
      <c r="J37" s="724"/>
      <c r="K37" s="723"/>
      <c r="L37" s="724">
        <v>300</v>
      </c>
      <c r="M37" s="723">
        <v>3.7871666666666668</v>
      </c>
      <c r="N37" s="724">
        <v>429</v>
      </c>
      <c r="O37" s="723">
        <v>7.9267762237762236</v>
      </c>
      <c r="P37" s="724">
        <v>54200</v>
      </c>
      <c r="Q37" s="723">
        <v>0.10302398523985239</v>
      </c>
      <c r="R37" s="724">
        <v>2300</v>
      </c>
      <c r="S37" s="723">
        <v>0.56699999999999995</v>
      </c>
      <c r="T37" s="724">
        <v>26</v>
      </c>
      <c r="U37" s="723">
        <v>16.920000000000002</v>
      </c>
      <c r="V37" s="724">
        <v>966</v>
      </c>
      <c r="W37" s="723">
        <v>0.88089026915113877</v>
      </c>
      <c r="X37" s="724">
        <v>50</v>
      </c>
      <c r="Y37" s="723">
        <v>0.14000000000000001</v>
      </c>
      <c r="Z37" s="724"/>
      <c r="AA37" s="723"/>
      <c r="AB37" s="724">
        <v>1000</v>
      </c>
      <c r="AC37" s="723">
        <v>3.2000000000000001E-2</v>
      </c>
      <c r="AD37" s="724">
        <v>42</v>
      </c>
      <c r="AE37" s="723">
        <v>6.05</v>
      </c>
      <c r="AF37" s="724">
        <v>23</v>
      </c>
      <c r="AG37" s="723">
        <v>4.2300000000000004</v>
      </c>
      <c r="AH37" s="724">
        <v>163</v>
      </c>
      <c r="AI37" s="723">
        <v>3.1808588957055215</v>
      </c>
      <c r="AJ37" s="724">
        <v>64.900000000000006</v>
      </c>
      <c r="AK37" s="723">
        <v>4.4748536209553151</v>
      </c>
      <c r="AL37" s="724"/>
      <c r="AM37" s="725"/>
      <c r="AN37" s="724"/>
      <c r="AO37" s="725"/>
      <c r="AP37" s="724"/>
      <c r="AQ37" s="725"/>
      <c r="AR37" s="724"/>
      <c r="AS37" s="725"/>
      <c r="AT37" s="724"/>
      <c r="AU37" s="725"/>
      <c r="AV37" s="724"/>
      <c r="AW37" s="725"/>
      <c r="AX37" s="724"/>
      <c r="AY37" s="725"/>
      <c r="AZ37" s="724"/>
      <c r="BA37" s="725"/>
      <c r="BB37" s="724"/>
      <c r="BC37" s="725"/>
      <c r="BD37" s="724"/>
      <c r="BE37" s="725"/>
      <c r="BF37" s="724"/>
      <c r="BG37" s="725"/>
      <c r="BH37" s="724"/>
      <c r="BI37" s="725"/>
      <c r="BJ37" s="724"/>
      <c r="BK37" s="725"/>
      <c r="BL37" s="724"/>
      <c r="BM37" s="725"/>
      <c r="BN37" s="724"/>
      <c r="BO37" s="725"/>
      <c r="BP37" s="724"/>
      <c r="BQ37" s="725"/>
      <c r="BR37" s="724"/>
      <c r="BS37" s="726"/>
      <c r="BT37" s="724"/>
      <c r="BU37" s="726"/>
      <c r="BV37" s="724"/>
      <c r="BW37" s="726"/>
      <c r="BX37" s="724"/>
      <c r="BY37" s="726"/>
      <c r="BZ37" s="724"/>
      <c r="CA37" s="726"/>
      <c r="CB37" s="726"/>
      <c r="CC37" s="726"/>
      <c r="CD37" s="726"/>
      <c r="CE37" s="726"/>
      <c r="CF37" s="726"/>
      <c r="CG37" s="726"/>
      <c r="CH37" s="726"/>
      <c r="CI37" s="726"/>
      <c r="CJ37" s="726"/>
      <c r="CK37" s="726"/>
      <c r="CL37" s="726"/>
      <c r="CM37" s="726"/>
      <c r="CN37" s="726"/>
      <c r="CO37" s="726"/>
      <c r="CP37" s="726"/>
      <c r="CQ37" s="726"/>
      <c r="CR37" s="726"/>
      <c r="CS37" s="726"/>
      <c r="CT37" s="726"/>
      <c r="CU37" s="726"/>
      <c r="CV37" s="726"/>
      <c r="CW37" s="726"/>
      <c r="CX37" s="726"/>
      <c r="CY37" s="727"/>
      <c r="CZ37" s="714"/>
      <c r="DA37" s="715">
        <f t="shared" si="4"/>
        <v>15130.09</v>
      </c>
    </row>
    <row r="38" spans="1:105" x14ac:dyDescent="0.25">
      <c r="A38" s="711">
        <v>3</v>
      </c>
      <c r="B38" s="712" t="s">
        <v>241</v>
      </c>
      <c r="C38" s="713">
        <v>2019</v>
      </c>
      <c r="D38" s="714">
        <f t="shared" si="2"/>
        <v>2187.2800000000002</v>
      </c>
      <c r="E38" s="715">
        <f t="shared" si="2"/>
        <v>0</v>
      </c>
      <c r="F38" s="722"/>
      <c r="G38" s="723"/>
      <c r="H38" s="724">
        <v>900</v>
      </c>
      <c r="I38" s="723">
        <v>0.03</v>
      </c>
      <c r="J38" s="724"/>
      <c r="K38" s="723"/>
      <c r="L38" s="724"/>
      <c r="M38" s="723"/>
      <c r="N38" s="724"/>
      <c r="O38" s="723"/>
      <c r="P38" s="724">
        <v>39300</v>
      </c>
      <c r="Q38" s="723">
        <v>0.03</v>
      </c>
      <c r="R38" s="724">
        <v>690</v>
      </c>
      <c r="S38" s="723">
        <v>0.37</v>
      </c>
      <c r="T38" s="724"/>
      <c r="U38" s="723"/>
      <c r="V38" s="724">
        <v>215</v>
      </c>
      <c r="W38" s="723">
        <v>2.19</v>
      </c>
      <c r="X38" s="724">
        <v>300</v>
      </c>
      <c r="Y38" s="723">
        <v>0.02</v>
      </c>
      <c r="Z38" s="724"/>
      <c r="AA38" s="723"/>
      <c r="AB38" s="724">
        <v>900</v>
      </c>
      <c r="AC38" s="723">
        <v>0.03</v>
      </c>
      <c r="AD38" s="724"/>
      <c r="AE38" s="723"/>
      <c r="AF38" s="724"/>
      <c r="AG38" s="723"/>
      <c r="AH38" s="724">
        <v>9.5</v>
      </c>
      <c r="AI38" s="723">
        <v>6.55</v>
      </c>
      <c r="AJ38" s="724">
        <v>20.5</v>
      </c>
      <c r="AK38" s="723">
        <v>7.8</v>
      </c>
      <c r="AL38" s="724"/>
      <c r="AM38" s="725"/>
      <c r="AN38" s="724"/>
      <c r="AO38" s="725"/>
      <c r="AP38" s="724"/>
      <c r="AQ38" s="725"/>
      <c r="AR38" s="724"/>
      <c r="AS38" s="725"/>
      <c r="AT38" s="724"/>
      <c r="AU38" s="725"/>
      <c r="AV38" s="724"/>
      <c r="AW38" s="725"/>
      <c r="AX38" s="724"/>
      <c r="AY38" s="725"/>
      <c r="AZ38" s="724"/>
      <c r="BA38" s="725"/>
      <c r="BB38" s="724"/>
      <c r="BC38" s="725"/>
      <c r="BD38" s="724"/>
      <c r="BE38" s="725"/>
      <c r="BF38" s="724"/>
      <c r="BG38" s="725"/>
      <c r="BH38" s="724"/>
      <c r="BI38" s="725"/>
      <c r="BJ38" s="724"/>
      <c r="BK38" s="725"/>
      <c r="BL38" s="724"/>
      <c r="BM38" s="725"/>
      <c r="BN38" s="724"/>
      <c r="BO38" s="725"/>
      <c r="BP38" s="724"/>
      <c r="BQ38" s="725"/>
      <c r="BR38" s="724"/>
      <c r="BS38" s="726"/>
      <c r="BT38" s="724"/>
      <c r="BU38" s="726"/>
      <c r="BV38" s="724"/>
      <c r="BW38" s="726"/>
      <c r="BX38" s="724"/>
      <c r="BY38" s="726"/>
      <c r="BZ38" s="724"/>
      <c r="CA38" s="726"/>
      <c r="CB38" s="726"/>
      <c r="CC38" s="726"/>
      <c r="CD38" s="726"/>
      <c r="CE38" s="726"/>
      <c r="CF38" s="726"/>
      <c r="CG38" s="726"/>
      <c r="CH38" s="726"/>
      <c r="CI38" s="726"/>
      <c r="CJ38" s="726"/>
      <c r="CK38" s="726"/>
      <c r="CL38" s="726"/>
      <c r="CM38" s="726"/>
      <c r="CN38" s="726"/>
      <c r="CO38" s="726"/>
      <c r="CP38" s="726"/>
      <c r="CQ38" s="726"/>
      <c r="CR38" s="726"/>
      <c r="CS38" s="726"/>
      <c r="CT38" s="726"/>
      <c r="CU38" s="726"/>
      <c r="CV38" s="726"/>
      <c r="CW38" s="726"/>
      <c r="CX38" s="726"/>
      <c r="CY38" s="727"/>
      <c r="CZ38" s="714">
        <f t="shared" si="3"/>
        <v>2187.2800000000002</v>
      </c>
      <c r="DA38" s="715"/>
    </row>
    <row r="39" spans="1:105" x14ac:dyDescent="0.25">
      <c r="A39" s="711">
        <v>3</v>
      </c>
      <c r="B39" s="712" t="s">
        <v>241</v>
      </c>
      <c r="C39" s="713">
        <v>2020</v>
      </c>
      <c r="D39" s="714">
        <f t="shared" si="2"/>
        <v>0</v>
      </c>
      <c r="E39" s="715">
        <f t="shared" si="2"/>
        <v>8684.2999999999993</v>
      </c>
      <c r="F39" s="722"/>
      <c r="G39" s="723"/>
      <c r="H39" s="724">
        <v>6000</v>
      </c>
      <c r="I39" s="723">
        <v>0.17908333333333334</v>
      </c>
      <c r="J39" s="724"/>
      <c r="K39" s="723"/>
      <c r="L39" s="724">
        <v>370</v>
      </c>
      <c r="M39" s="723">
        <v>1.7459729729729729</v>
      </c>
      <c r="N39" s="724"/>
      <c r="O39" s="723"/>
      <c r="P39" s="724">
        <v>53520</v>
      </c>
      <c r="Q39" s="723">
        <v>7.9902840059790745E-2</v>
      </c>
      <c r="R39" s="724">
        <v>128</v>
      </c>
      <c r="S39" s="723">
        <v>0.41054687500000003</v>
      </c>
      <c r="T39" s="724"/>
      <c r="U39" s="723"/>
      <c r="V39" s="724">
        <v>1115</v>
      </c>
      <c r="W39" s="723">
        <v>1.7469506726457398</v>
      </c>
      <c r="X39" s="724">
        <v>400</v>
      </c>
      <c r="Y39" s="723">
        <v>6.25E-2</v>
      </c>
      <c r="Z39" s="724"/>
      <c r="AA39" s="723"/>
      <c r="AB39" s="724">
        <v>780</v>
      </c>
      <c r="AC39" s="723">
        <v>7.7307692307692299E-2</v>
      </c>
      <c r="AD39" s="724">
        <v>20</v>
      </c>
      <c r="AE39" s="723">
        <v>9.01</v>
      </c>
      <c r="AF39" s="724">
        <v>3</v>
      </c>
      <c r="AG39" s="723">
        <v>2.06</v>
      </c>
      <c r="AH39" s="724">
        <v>52.5</v>
      </c>
      <c r="AI39" s="723">
        <v>5.6373333333333342</v>
      </c>
      <c r="AJ39" s="724">
        <v>20.5</v>
      </c>
      <c r="AK39" s="723">
        <v>5.8217073170731704</v>
      </c>
      <c r="AL39" s="724"/>
      <c r="AM39" s="725"/>
      <c r="AN39" s="724"/>
      <c r="AO39" s="725"/>
      <c r="AP39" s="724"/>
      <c r="AQ39" s="725"/>
      <c r="AR39" s="724"/>
      <c r="AS39" s="725"/>
      <c r="AT39" s="724"/>
      <c r="AU39" s="725"/>
      <c r="AV39" s="724"/>
      <c r="AW39" s="725"/>
      <c r="AX39" s="724"/>
      <c r="AY39" s="725"/>
      <c r="AZ39" s="724"/>
      <c r="BA39" s="725"/>
      <c r="BB39" s="724"/>
      <c r="BC39" s="725"/>
      <c r="BD39" s="724"/>
      <c r="BE39" s="725"/>
      <c r="BF39" s="724"/>
      <c r="BG39" s="725"/>
      <c r="BH39" s="724"/>
      <c r="BI39" s="725"/>
      <c r="BJ39" s="724"/>
      <c r="BK39" s="725"/>
      <c r="BL39" s="724"/>
      <c r="BM39" s="725"/>
      <c r="BN39" s="724"/>
      <c r="BO39" s="725"/>
      <c r="BP39" s="724"/>
      <c r="BQ39" s="725"/>
      <c r="BR39" s="724"/>
      <c r="BS39" s="726"/>
      <c r="BT39" s="724"/>
      <c r="BU39" s="726"/>
      <c r="BV39" s="724"/>
      <c r="BW39" s="726"/>
      <c r="BX39" s="724"/>
      <c r="BY39" s="726"/>
      <c r="BZ39" s="724"/>
      <c r="CA39" s="726"/>
      <c r="CB39" s="726"/>
      <c r="CC39" s="726"/>
      <c r="CD39" s="726"/>
      <c r="CE39" s="726"/>
      <c r="CF39" s="726"/>
      <c r="CG39" s="726"/>
      <c r="CH39" s="726"/>
      <c r="CI39" s="726"/>
      <c r="CJ39" s="726"/>
      <c r="CK39" s="726"/>
      <c r="CL39" s="726"/>
      <c r="CM39" s="726"/>
      <c r="CN39" s="726"/>
      <c r="CO39" s="726"/>
      <c r="CP39" s="726"/>
      <c r="CQ39" s="726"/>
      <c r="CR39" s="726"/>
      <c r="CS39" s="726"/>
      <c r="CT39" s="726"/>
      <c r="CU39" s="726"/>
      <c r="CV39" s="726"/>
      <c r="CW39" s="726"/>
      <c r="CX39" s="726"/>
      <c r="CY39" s="727"/>
      <c r="CZ39" s="714"/>
      <c r="DA39" s="715">
        <f t="shared" si="4"/>
        <v>8684.2999999999993</v>
      </c>
    </row>
    <row r="40" spans="1:105" x14ac:dyDescent="0.25">
      <c r="A40" s="711">
        <v>3</v>
      </c>
      <c r="B40" s="712" t="s">
        <v>188</v>
      </c>
      <c r="C40" s="713">
        <v>2019</v>
      </c>
      <c r="D40" s="714">
        <f t="shared" si="2"/>
        <v>1088.8499999999999</v>
      </c>
      <c r="E40" s="715">
        <f t="shared" si="2"/>
        <v>0</v>
      </c>
      <c r="F40" s="722"/>
      <c r="G40" s="723"/>
      <c r="H40" s="724"/>
      <c r="I40" s="723"/>
      <c r="J40" s="724"/>
      <c r="K40" s="723"/>
      <c r="L40" s="724"/>
      <c r="M40" s="723"/>
      <c r="N40" s="724"/>
      <c r="O40" s="723"/>
      <c r="P40" s="724">
        <v>27000</v>
      </c>
      <c r="Q40" s="723">
        <v>3.3715555555555554E-2</v>
      </c>
      <c r="R40" s="724">
        <v>200</v>
      </c>
      <c r="S40" s="723">
        <v>0.21279999999999999</v>
      </c>
      <c r="T40" s="724"/>
      <c r="U40" s="723"/>
      <c r="V40" s="724">
        <v>0</v>
      </c>
      <c r="W40" s="723">
        <v>0</v>
      </c>
      <c r="X40" s="724">
        <v>400</v>
      </c>
      <c r="Y40" s="723">
        <v>4.3049999999999998E-2</v>
      </c>
      <c r="Z40" s="724"/>
      <c r="AA40" s="723"/>
      <c r="AB40" s="724"/>
      <c r="AC40" s="723"/>
      <c r="AD40" s="724"/>
      <c r="AE40" s="723"/>
      <c r="AF40" s="724"/>
      <c r="AG40" s="723"/>
      <c r="AH40" s="724">
        <v>20.53</v>
      </c>
      <c r="AI40" s="723">
        <v>5.1660983925962007</v>
      </c>
      <c r="AJ40" s="724">
        <v>1.5</v>
      </c>
      <c r="AK40" s="723">
        <v>8.457866666666666</v>
      </c>
      <c r="AL40" s="724"/>
      <c r="AM40" s="725"/>
      <c r="AN40" s="724"/>
      <c r="AO40" s="725"/>
      <c r="AP40" s="724"/>
      <c r="AQ40" s="725"/>
      <c r="AR40" s="724"/>
      <c r="AS40" s="725"/>
      <c r="AT40" s="724"/>
      <c r="AU40" s="725"/>
      <c r="AV40" s="724"/>
      <c r="AW40" s="725"/>
      <c r="AX40" s="724"/>
      <c r="AY40" s="725"/>
      <c r="AZ40" s="724"/>
      <c r="BA40" s="725"/>
      <c r="BB40" s="724"/>
      <c r="BC40" s="725"/>
      <c r="BD40" s="724"/>
      <c r="BE40" s="725"/>
      <c r="BF40" s="724"/>
      <c r="BG40" s="725"/>
      <c r="BH40" s="724"/>
      <c r="BI40" s="725"/>
      <c r="BJ40" s="724"/>
      <c r="BK40" s="725"/>
      <c r="BL40" s="724"/>
      <c r="BM40" s="725"/>
      <c r="BN40" s="724"/>
      <c r="BO40" s="725"/>
      <c r="BP40" s="724"/>
      <c r="BQ40" s="725"/>
      <c r="BR40" s="724"/>
      <c r="BS40" s="726"/>
      <c r="BT40" s="724"/>
      <c r="BU40" s="726"/>
      <c r="BV40" s="724"/>
      <c r="BW40" s="726"/>
      <c r="BX40" s="724"/>
      <c r="BY40" s="726"/>
      <c r="BZ40" s="724"/>
      <c r="CA40" s="726"/>
      <c r="CB40" s="726"/>
      <c r="CC40" s="726"/>
      <c r="CD40" s="726"/>
      <c r="CE40" s="726"/>
      <c r="CF40" s="726"/>
      <c r="CG40" s="726"/>
      <c r="CH40" s="726"/>
      <c r="CI40" s="726"/>
      <c r="CJ40" s="726"/>
      <c r="CK40" s="726"/>
      <c r="CL40" s="726"/>
      <c r="CM40" s="726"/>
      <c r="CN40" s="726"/>
      <c r="CO40" s="726"/>
      <c r="CP40" s="726"/>
      <c r="CQ40" s="726"/>
      <c r="CR40" s="726"/>
      <c r="CS40" s="726"/>
      <c r="CT40" s="726"/>
      <c r="CU40" s="726"/>
      <c r="CV40" s="726"/>
      <c r="CW40" s="726"/>
      <c r="CX40" s="726"/>
      <c r="CY40" s="727"/>
      <c r="CZ40" s="714">
        <f t="shared" si="3"/>
        <v>1088.8499999999999</v>
      </c>
      <c r="DA40" s="715"/>
    </row>
    <row r="41" spans="1:105" x14ac:dyDescent="0.25">
      <c r="A41" s="711">
        <v>3</v>
      </c>
      <c r="B41" s="712" t="s">
        <v>188</v>
      </c>
      <c r="C41" s="713">
        <v>2020</v>
      </c>
      <c r="D41" s="714">
        <f t="shared" si="2"/>
        <v>0</v>
      </c>
      <c r="E41" s="715">
        <f t="shared" si="2"/>
        <v>2581.0500000000002</v>
      </c>
      <c r="F41" s="722"/>
      <c r="G41" s="723"/>
      <c r="H41" s="724"/>
      <c r="I41" s="723"/>
      <c r="J41" s="724"/>
      <c r="K41" s="723"/>
      <c r="L41" s="724"/>
      <c r="M41" s="723"/>
      <c r="N41" s="724"/>
      <c r="O41" s="723"/>
      <c r="P41" s="724">
        <v>21600</v>
      </c>
      <c r="Q41" s="723">
        <v>3.9199999999999999E-2</v>
      </c>
      <c r="R41" s="724">
        <v>850</v>
      </c>
      <c r="S41" s="723">
        <v>0.23831835294117648</v>
      </c>
      <c r="T41" s="724"/>
      <c r="U41" s="723"/>
      <c r="V41" s="724">
        <v>819</v>
      </c>
      <c r="W41" s="723">
        <v>0.81319658119658123</v>
      </c>
      <c r="X41" s="724">
        <v>300</v>
      </c>
      <c r="Y41" s="723">
        <v>7.5870000000000007E-2</v>
      </c>
      <c r="Z41" s="724"/>
      <c r="AA41" s="723"/>
      <c r="AB41" s="724"/>
      <c r="AC41" s="723"/>
      <c r="AD41" s="724"/>
      <c r="AE41" s="723"/>
      <c r="AF41" s="724"/>
      <c r="AG41" s="723"/>
      <c r="AH41" s="724">
        <v>79.56</v>
      </c>
      <c r="AI41" s="723">
        <v>5.4086957013574661</v>
      </c>
      <c r="AJ41" s="724">
        <v>46.2</v>
      </c>
      <c r="AK41" s="723">
        <v>8.9322575757575748</v>
      </c>
      <c r="AL41" s="724"/>
      <c r="AM41" s="725"/>
      <c r="AN41" s="724"/>
      <c r="AO41" s="725"/>
      <c r="AP41" s="724"/>
      <c r="AQ41" s="725"/>
      <c r="AR41" s="724"/>
      <c r="AS41" s="725"/>
      <c r="AT41" s="724"/>
      <c r="AU41" s="725"/>
      <c r="AV41" s="724"/>
      <c r="AW41" s="725"/>
      <c r="AX41" s="724"/>
      <c r="AY41" s="725"/>
      <c r="AZ41" s="724"/>
      <c r="BA41" s="725"/>
      <c r="BB41" s="724"/>
      <c r="BC41" s="725"/>
      <c r="BD41" s="724"/>
      <c r="BE41" s="725"/>
      <c r="BF41" s="724"/>
      <c r="BG41" s="725"/>
      <c r="BH41" s="724"/>
      <c r="BI41" s="725"/>
      <c r="BJ41" s="724"/>
      <c r="BK41" s="725"/>
      <c r="BL41" s="724"/>
      <c r="BM41" s="725"/>
      <c r="BN41" s="724"/>
      <c r="BO41" s="725"/>
      <c r="BP41" s="724"/>
      <c r="BQ41" s="725"/>
      <c r="BR41" s="724"/>
      <c r="BS41" s="726"/>
      <c r="BT41" s="724"/>
      <c r="BU41" s="726"/>
      <c r="BV41" s="724"/>
      <c r="BW41" s="726"/>
      <c r="BX41" s="724"/>
      <c r="BY41" s="726"/>
      <c r="BZ41" s="724"/>
      <c r="CA41" s="726"/>
      <c r="CB41" s="726"/>
      <c r="CC41" s="726"/>
      <c r="CD41" s="726"/>
      <c r="CE41" s="726"/>
      <c r="CF41" s="726"/>
      <c r="CG41" s="726"/>
      <c r="CH41" s="726"/>
      <c r="CI41" s="726"/>
      <c r="CJ41" s="726"/>
      <c r="CK41" s="726"/>
      <c r="CL41" s="726"/>
      <c r="CM41" s="726"/>
      <c r="CN41" s="726"/>
      <c r="CO41" s="726"/>
      <c r="CP41" s="726"/>
      <c r="CQ41" s="726"/>
      <c r="CR41" s="726"/>
      <c r="CS41" s="726"/>
      <c r="CT41" s="726"/>
      <c r="CU41" s="726"/>
      <c r="CV41" s="726"/>
      <c r="CW41" s="726"/>
      <c r="CX41" s="726"/>
      <c r="CY41" s="727"/>
      <c r="CZ41" s="714"/>
      <c r="DA41" s="715">
        <f t="shared" si="4"/>
        <v>2581.0500000000002</v>
      </c>
    </row>
    <row r="42" spans="1:105" x14ac:dyDescent="0.25">
      <c r="A42" s="711">
        <v>3</v>
      </c>
      <c r="B42" s="712" t="s">
        <v>242</v>
      </c>
      <c r="C42" s="713">
        <v>2019</v>
      </c>
      <c r="D42" s="714">
        <f t="shared" si="2"/>
        <v>0</v>
      </c>
      <c r="E42" s="715">
        <f t="shared" si="2"/>
        <v>0</v>
      </c>
      <c r="F42" s="722"/>
      <c r="G42" s="723"/>
      <c r="H42" s="724"/>
      <c r="I42" s="723"/>
      <c r="J42" s="724"/>
      <c r="K42" s="723"/>
      <c r="L42" s="724"/>
      <c r="M42" s="723"/>
      <c r="N42" s="724"/>
      <c r="O42" s="723"/>
      <c r="P42" s="724"/>
      <c r="Q42" s="723"/>
      <c r="R42" s="724"/>
      <c r="S42" s="723"/>
      <c r="T42" s="724"/>
      <c r="U42" s="723"/>
      <c r="V42" s="724"/>
      <c r="W42" s="723"/>
      <c r="X42" s="724"/>
      <c r="Y42" s="723"/>
      <c r="Z42" s="724"/>
      <c r="AA42" s="723"/>
      <c r="AB42" s="724"/>
      <c r="AC42" s="723"/>
      <c r="AD42" s="724"/>
      <c r="AE42" s="723"/>
      <c r="AF42" s="724"/>
      <c r="AG42" s="723"/>
      <c r="AH42" s="724"/>
      <c r="AI42" s="723"/>
      <c r="AJ42" s="724"/>
      <c r="AK42" s="723"/>
      <c r="AL42" s="724"/>
      <c r="AM42" s="725"/>
      <c r="AN42" s="724"/>
      <c r="AO42" s="725"/>
      <c r="AP42" s="724"/>
      <c r="AQ42" s="725"/>
      <c r="AR42" s="724"/>
      <c r="AS42" s="725"/>
      <c r="AT42" s="724"/>
      <c r="AU42" s="725"/>
      <c r="AV42" s="724"/>
      <c r="AW42" s="725"/>
      <c r="AX42" s="724"/>
      <c r="AY42" s="725"/>
      <c r="AZ42" s="724"/>
      <c r="BA42" s="725"/>
      <c r="BB42" s="724"/>
      <c r="BC42" s="725"/>
      <c r="BD42" s="724"/>
      <c r="BE42" s="725"/>
      <c r="BF42" s="724"/>
      <c r="BG42" s="725"/>
      <c r="BH42" s="724"/>
      <c r="BI42" s="725"/>
      <c r="BJ42" s="724"/>
      <c r="BK42" s="725"/>
      <c r="BL42" s="724"/>
      <c r="BM42" s="725"/>
      <c r="BN42" s="724"/>
      <c r="BO42" s="725"/>
      <c r="BP42" s="724"/>
      <c r="BQ42" s="725"/>
      <c r="BR42" s="724"/>
      <c r="BS42" s="726"/>
      <c r="BT42" s="724"/>
      <c r="BU42" s="726"/>
      <c r="BV42" s="724"/>
      <c r="BW42" s="726"/>
      <c r="BX42" s="724"/>
      <c r="BY42" s="726"/>
      <c r="BZ42" s="724"/>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7"/>
      <c r="CZ42" s="714">
        <f t="shared" si="3"/>
        <v>0</v>
      </c>
      <c r="DA42" s="715"/>
    </row>
    <row r="43" spans="1:105" x14ac:dyDescent="0.25">
      <c r="A43" s="711">
        <v>3</v>
      </c>
      <c r="B43" s="712" t="s">
        <v>242</v>
      </c>
      <c r="C43" s="713">
        <v>2020</v>
      </c>
      <c r="D43" s="714">
        <f t="shared" si="2"/>
        <v>0</v>
      </c>
      <c r="E43" s="715">
        <f t="shared" si="2"/>
        <v>3352.47</v>
      </c>
      <c r="F43" s="722">
        <v>11150</v>
      </c>
      <c r="G43" s="723">
        <v>0.1089</v>
      </c>
      <c r="H43" s="724"/>
      <c r="I43" s="723"/>
      <c r="J43" s="724"/>
      <c r="K43" s="723"/>
      <c r="L43" s="724"/>
      <c r="M43" s="723"/>
      <c r="N43" s="724"/>
      <c r="O43" s="723"/>
      <c r="P43" s="724">
        <v>20000</v>
      </c>
      <c r="Q43" s="723">
        <v>9.4920000000000004E-2</v>
      </c>
      <c r="R43" s="724"/>
      <c r="S43" s="723"/>
      <c r="T43" s="724"/>
      <c r="U43" s="723"/>
      <c r="V43" s="724"/>
      <c r="W43" s="723"/>
      <c r="X43" s="724"/>
      <c r="Y43" s="723"/>
      <c r="Z43" s="724"/>
      <c r="AA43" s="723"/>
      <c r="AB43" s="724"/>
      <c r="AC43" s="723"/>
      <c r="AD43" s="724"/>
      <c r="AE43" s="723"/>
      <c r="AF43" s="724">
        <v>59</v>
      </c>
      <c r="AG43" s="723">
        <v>4.064984745762712</v>
      </c>
      <c r="AH43" s="724"/>
      <c r="AI43" s="723"/>
      <c r="AJ43" s="724"/>
      <c r="AK43" s="723"/>
      <c r="AL43" s="724"/>
      <c r="AM43" s="725"/>
      <c r="AN43" s="724"/>
      <c r="AO43" s="725"/>
      <c r="AP43" s="724"/>
      <c r="AQ43" s="725"/>
      <c r="AR43" s="724"/>
      <c r="AS43" s="725"/>
      <c r="AT43" s="724"/>
      <c r="AU43" s="725"/>
      <c r="AV43" s="724"/>
      <c r="AW43" s="725"/>
      <c r="AX43" s="724"/>
      <c r="AY43" s="725"/>
      <c r="AZ43" s="724"/>
      <c r="BA43" s="725"/>
      <c r="BB43" s="724"/>
      <c r="BC43" s="725"/>
      <c r="BD43" s="724"/>
      <c r="BE43" s="725"/>
      <c r="BF43" s="724"/>
      <c r="BG43" s="725"/>
      <c r="BH43" s="724"/>
      <c r="BI43" s="725"/>
      <c r="BJ43" s="724"/>
      <c r="BK43" s="725"/>
      <c r="BL43" s="724"/>
      <c r="BM43" s="725"/>
      <c r="BN43" s="724"/>
      <c r="BO43" s="725"/>
      <c r="BP43" s="724"/>
      <c r="BQ43" s="725"/>
      <c r="BR43" s="724"/>
      <c r="BS43" s="726"/>
      <c r="BT43" s="724"/>
      <c r="BU43" s="726"/>
      <c r="BV43" s="724"/>
      <c r="BW43" s="726"/>
      <c r="BX43" s="724"/>
      <c r="BY43" s="726"/>
      <c r="BZ43" s="724"/>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7"/>
      <c r="CZ43" s="714"/>
      <c r="DA43" s="715">
        <f t="shared" si="4"/>
        <v>3352.47</v>
      </c>
    </row>
    <row r="44" spans="1:105" ht="15.75" thickBot="1" x14ac:dyDescent="0.3">
      <c r="A44" s="728">
        <v>2</v>
      </c>
      <c r="B44" s="729" t="s">
        <v>187</v>
      </c>
      <c r="C44" s="730">
        <v>2019</v>
      </c>
      <c r="D44" s="731">
        <f t="shared" si="2"/>
        <v>1043.8</v>
      </c>
      <c r="E44" s="732">
        <f t="shared" si="2"/>
        <v>0</v>
      </c>
      <c r="F44" s="733"/>
      <c r="G44" s="734"/>
      <c r="H44" s="735"/>
      <c r="I44" s="734"/>
      <c r="J44" s="735">
        <v>100</v>
      </c>
      <c r="K44" s="734">
        <v>3.5700000000000003E-2</v>
      </c>
      <c r="L44" s="735"/>
      <c r="M44" s="734"/>
      <c r="N44" s="735"/>
      <c r="O44" s="734"/>
      <c r="P44" s="735">
        <v>16900</v>
      </c>
      <c r="Q44" s="734">
        <v>3.3399999999999999E-2</v>
      </c>
      <c r="R44" s="735"/>
      <c r="S44" s="734"/>
      <c r="T44" s="735"/>
      <c r="U44" s="734"/>
      <c r="V44" s="735">
        <v>0</v>
      </c>
      <c r="W44" s="734">
        <v>0</v>
      </c>
      <c r="X44" s="735">
        <v>250</v>
      </c>
      <c r="Y44" s="734">
        <v>8.9200000000000002E-2</v>
      </c>
      <c r="Z44" s="735"/>
      <c r="AA44" s="734"/>
      <c r="AB44" s="735">
        <v>400</v>
      </c>
      <c r="AC44" s="734">
        <v>2.4799999999999999E-2</v>
      </c>
      <c r="AD44" s="735"/>
      <c r="AE44" s="734"/>
      <c r="AF44" s="735"/>
      <c r="AG44" s="734"/>
      <c r="AH44" s="735">
        <v>20</v>
      </c>
      <c r="AI44" s="734">
        <v>6.4512</v>
      </c>
      <c r="AJ44" s="735">
        <v>20</v>
      </c>
      <c r="AK44" s="734">
        <v>15.076599999999999</v>
      </c>
      <c r="AL44" s="735"/>
      <c r="AM44" s="736"/>
      <c r="AN44" s="735"/>
      <c r="AO44" s="736"/>
      <c r="AP44" s="735"/>
      <c r="AQ44" s="736"/>
      <c r="AR44" s="735"/>
      <c r="AS44" s="736"/>
      <c r="AT44" s="735"/>
      <c r="AU44" s="736"/>
      <c r="AV44" s="735"/>
      <c r="AW44" s="736"/>
      <c r="AX44" s="735"/>
      <c r="AY44" s="736"/>
      <c r="AZ44" s="735"/>
      <c r="BA44" s="736"/>
      <c r="BB44" s="735"/>
      <c r="BC44" s="736"/>
      <c r="BD44" s="735"/>
      <c r="BE44" s="736"/>
      <c r="BF44" s="735"/>
      <c r="BG44" s="736"/>
      <c r="BH44" s="735"/>
      <c r="BI44" s="736"/>
      <c r="BJ44" s="735"/>
      <c r="BK44" s="736"/>
      <c r="BL44" s="735"/>
      <c r="BM44" s="736"/>
      <c r="BN44" s="735"/>
      <c r="BO44" s="736"/>
      <c r="BP44" s="735"/>
      <c r="BQ44" s="736"/>
      <c r="BR44" s="735">
        <v>30</v>
      </c>
      <c r="BS44" s="737">
        <v>0.433</v>
      </c>
      <c r="BT44" s="735"/>
      <c r="BU44" s="737"/>
      <c r="BV44" s="735"/>
      <c r="BW44" s="737"/>
      <c r="BX44" s="735"/>
      <c r="BY44" s="737"/>
      <c r="BZ44" s="735"/>
      <c r="CA44" s="737"/>
      <c r="CB44" s="737"/>
      <c r="CC44" s="737"/>
      <c r="CD44" s="737"/>
      <c r="CE44" s="737"/>
      <c r="CF44" s="737"/>
      <c r="CG44" s="737"/>
      <c r="CH44" s="737"/>
      <c r="CI44" s="737"/>
      <c r="CJ44" s="737"/>
      <c r="CK44" s="737"/>
      <c r="CL44" s="737"/>
      <c r="CM44" s="737"/>
      <c r="CN44" s="737"/>
      <c r="CO44" s="737"/>
      <c r="CP44" s="737"/>
      <c r="CQ44" s="737"/>
      <c r="CR44" s="737"/>
      <c r="CS44" s="737"/>
      <c r="CT44" s="737"/>
      <c r="CU44" s="737"/>
      <c r="CV44" s="737"/>
      <c r="CW44" s="737"/>
      <c r="CX44" s="737"/>
      <c r="CY44" s="738"/>
      <c r="CZ44" s="731">
        <f t="shared" si="3"/>
        <v>1043.8</v>
      </c>
      <c r="DA44" s="732"/>
    </row>
    <row r="45" spans="1:105" x14ac:dyDescent="0.25">
      <c r="A45" s="700">
        <v>2</v>
      </c>
      <c r="B45" s="701" t="s">
        <v>187</v>
      </c>
      <c r="C45" s="702">
        <v>2020</v>
      </c>
      <c r="D45" s="703">
        <f t="shared" si="2"/>
        <v>0</v>
      </c>
      <c r="E45" s="704">
        <f t="shared" si="2"/>
        <v>3069.89</v>
      </c>
      <c r="F45" s="739"/>
      <c r="G45" s="740"/>
      <c r="H45" s="741">
        <v>600</v>
      </c>
      <c r="I45" s="740">
        <v>0.31359999999999999</v>
      </c>
      <c r="J45" s="741">
        <v>1000</v>
      </c>
      <c r="K45" s="740">
        <v>7.2700000000000001E-2</v>
      </c>
      <c r="L45" s="741"/>
      <c r="M45" s="740"/>
      <c r="N45" s="741"/>
      <c r="O45" s="740"/>
      <c r="P45" s="741">
        <v>17000</v>
      </c>
      <c r="Q45" s="740">
        <v>7.3711764705882352E-2</v>
      </c>
      <c r="R45" s="741"/>
      <c r="S45" s="740"/>
      <c r="T45" s="741"/>
      <c r="U45" s="740"/>
      <c r="V45" s="741">
        <v>130</v>
      </c>
      <c r="W45" s="740">
        <v>4.0567076923076932</v>
      </c>
      <c r="X45" s="741">
        <v>900</v>
      </c>
      <c r="Y45" s="740">
        <v>6.7466666666666661E-2</v>
      </c>
      <c r="Z45" s="741"/>
      <c r="AA45" s="740"/>
      <c r="AB45" s="741">
        <v>900</v>
      </c>
      <c r="AC45" s="740">
        <v>2.7899999999999998E-2</v>
      </c>
      <c r="AD45" s="741"/>
      <c r="AE45" s="740"/>
      <c r="AF45" s="741"/>
      <c r="AG45" s="740"/>
      <c r="AH45" s="741">
        <v>36</v>
      </c>
      <c r="AI45" s="740">
        <v>6.4512</v>
      </c>
      <c r="AJ45" s="741">
        <v>10</v>
      </c>
      <c r="AK45" s="740">
        <v>15.076599999999999</v>
      </c>
      <c r="AL45" s="741"/>
      <c r="AM45" s="742"/>
      <c r="AN45" s="741"/>
      <c r="AO45" s="742"/>
      <c r="AP45" s="741"/>
      <c r="AQ45" s="742"/>
      <c r="AR45" s="741"/>
      <c r="AS45" s="742"/>
      <c r="AT45" s="741"/>
      <c r="AU45" s="742"/>
      <c r="AV45" s="741"/>
      <c r="AW45" s="742"/>
      <c r="AX45" s="741"/>
      <c r="AY45" s="742"/>
      <c r="AZ45" s="741"/>
      <c r="BA45" s="742"/>
      <c r="BB45" s="741"/>
      <c r="BC45" s="742"/>
      <c r="BD45" s="741"/>
      <c r="BE45" s="742"/>
      <c r="BF45" s="741"/>
      <c r="BG45" s="742"/>
      <c r="BH45" s="741"/>
      <c r="BI45" s="742"/>
      <c r="BJ45" s="741"/>
      <c r="BK45" s="742"/>
      <c r="BL45" s="741"/>
      <c r="BM45" s="742"/>
      <c r="BN45" s="741"/>
      <c r="BO45" s="742"/>
      <c r="BP45" s="741"/>
      <c r="BQ45" s="742"/>
      <c r="BR45" s="741">
        <v>235</v>
      </c>
      <c r="BS45" s="743">
        <v>2.3817872340425534</v>
      </c>
      <c r="BT45" s="741"/>
      <c r="BU45" s="743"/>
      <c r="BV45" s="741"/>
      <c r="BW45" s="743"/>
      <c r="BX45" s="741"/>
      <c r="BY45" s="743"/>
      <c r="BZ45" s="741"/>
      <c r="CA45" s="743"/>
      <c r="CB45" s="743"/>
      <c r="CC45" s="743"/>
      <c r="CD45" s="743"/>
      <c r="CE45" s="743"/>
      <c r="CF45" s="743"/>
      <c r="CG45" s="743"/>
      <c r="CH45" s="743"/>
      <c r="CI45" s="743"/>
      <c r="CJ45" s="743"/>
      <c r="CK45" s="743"/>
      <c r="CL45" s="743"/>
      <c r="CM45" s="743"/>
      <c r="CN45" s="743"/>
      <c r="CO45" s="743"/>
      <c r="CP45" s="743"/>
      <c r="CQ45" s="743"/>
      <c r="CR45" s="743"/>
      <c r="CS45" s="743"/>
      <c r="CT45" s="743"/>
      <c r="CU45" s="743"/>
      <c r="CV45" s="743"/>
      <c r="CW45" s="743"/>
      <c r="CX45" s="743"/>
      <c r="CY45" s="744"/>
      <c r="CZ45" s="703"/>
      <c r="DA45" s="704">
        <f t="shared" si="4"/>
        <v>3069.89</v>
      </c>
    </row>
    <row r="46" spans="1:105" x14ac:dyDescent="0.25">
      <c r="A46" s="711">
        <v>2</v>
      </c>
      <c r="B46" s="712" t="s">
        <v>243</v>
      </c>
      <c r="C46" s="713">
        <v>2019</v>
      </c>
      <c r="D46" s="714">
        <f t="shared" si="2"/>
        <v>1044.69</v>
      </c>
      <c r="E46" s="715">
        <f t="shared" si="2"/>
        <v>0</v>
      </c>
      <c r="F46" s="722"/>
      <c r="G46" s="723"/>
      <c r="H46" s="724"/>
      <c r="I46" s="723"/>
      <c r="J46" s="724">
        <v>50</v>
      </c>
      <c r="K46" s="723">
        <v>1.72E-2</v>
      </c>
      <c r="L46" s="724"/>
      <c r="M46" s="723"/>
      <c r="N46" s="724"/>
      <c r="O46" s="723"/>
      <c r="P46" s="724">
        <v>11600</v>
      </c>
      <c r="Q46" s="723">
        <v>2.5899999999999999E-2</v>
      </c>
      <c r="R46" s="724">
        <v>100</v>
      </c>
      <c r="S46" s="723">
        <v>0.54879999999999995</v>
      </c>
      <c r="T46" s="724"/>
      <c r="U46" s="723"/>
      <c r="V46" s="724">
        <v>38</v>
      </c>
      <c r="W46" s="723">
        <v>1.3282</v>
      </c>
      <c r="X46" s="724">
        <v>0</v>
      </c>
      <c r="Y46" s="723">
        <v>0</v>
      </c>
      <c r="Z46" s="724"/>
      <c r="AA46" s="723"/>
      <c r="AB46" s="724">
        <v>220</v>
      </c>
      <c r="AC46" s="723">
        <v>0.1903</v>
      </c>
      <c r="AD46" s="724"/>
      <c r="AE46" s="723"/>
      <c r="AF46" s="724"/>
      <c r="AG46" s="723"/>
      <c r="AH46" s="724">
        <v>45</v>
      </c>
      <c r="AI46" s="723">
        <v>6.6889000000000003</v>
      </c>
      <c r="AJ46" s="724">
        <v>19</v>
      </c>
      <c r="AK46" s="723">
        <v>7.3879000000000001</v>
      </c>
      <c r="AL46" s="724"/>
      <c r="AM46" s="725"/>
      <c r="AN46" s="724"/>
      <c r="AO46" s="725"/>
      <c r="AP46" s="724"/>
      <c r="AQ46" s="725"/>
      <c r="AR46" s="724"/>
      <c r="AS46" s="725"/>
      <c r="AT46" s="724"/>
      <c r="AU46" s="725"/>
      <c r="AV46" s="724"/>
      <c r="AW46" s="725"/>
      <c r="AX46" s="724"/>
      <c r="AY46" s="725"/>
      <c r="AZ46" s="724"/>
      <c r="BA46" s="725"/>
      <c r="BB46" s="724"/>
      <c r="BC46" s="725"/>
      <c r="BD46" s="724"/>
      <c r="BE46" s="725"/>
      <c r="BF46" s="724"/>
      <c r="BG46" s="725"/>
      <c r="BH46" s="724"/>
      <c r="BI46" s="725"/>
      <c r="BJ46" s="724">
        <v>1800</v>
      </c>
      <c r="BK46" s="725">
        <v>8.5999999999999993E-2</v>
      </c>
      <c r="BL46" s="724"/>
      <c r="BM46" s="725"/>
      <c r="BN46" s="724"/>
      <c r="BO46" s="725"/>
      <c r="BP46" s="724"/>
      <c r="BQ46" s="725"/>
      <c r="BR46" s="724"/>
      <c r="BS46" s="726"/>
      <c r="BT46" s="724"/>
      <c r="BU46" s="726"/>
      <c r="BV46" s="724"/>
      <c r="BW46" s="726"/>
      <c r="BX46" s="724"/>
      <c r="BY46" s="726"/>
      <c r="BZ46" s="724"/>
      <c r="CA46" s="726"/>
      <c r="CB46" s="726"/>
      <c r="CC46" s="726"/>
      <c r="CD46" s="726"/>
      <c r="CE46" s="726"/>
      <c r="CF46" s="726"/>
      <c r="CG46" s="726"/>
      <c r="CH46" s="726"/>
      <c r="CI46" s="726"/>
      <c r="CJ46" s="726"/>
      <c r="CK46" s="726"/>
      <c r="CL46" s="726"/>
      <c r="CM46" s="726"/>
      <c r="CN46" s="726"/>
      <c r="CO46" s="726"/>
      <c r="CP46" s="726"/>
      <c r="CQ46" s="726"/>
      <c r="CR46" s="726"/>
      <c r="CS46" s="726"/>
      <c r="CT46" s="726"/>
      <c r="CU46" s="726"/>
      <c r="CV46" s="726"/>
      <c r="CW46" s="726"/>
      <c r="CX46" s="726"/>
      <c r="CY46" s="727"/>
      <c r="CZ46" s="714">
        <f t="shared" si="3"/>
        <v>1044.69</v>
      </c>
      <c r="DA46" s="715"/>
    </row>
    <row r="47" spans="1:105" x14ac:dyDescent="0.25">
      <c r="A47" s="711">
        <v>2</v>
      </c>
      <c r="B47" s="712" t="s">
        <v>243</v>
      </c>
      <c r="C47" s="713">
        <v>2020</v>
      </c>
      <c r="D47" s="714">
        <f t="shared" si="2"/>
        <v>0</v>
      </c>
      <c r="E47" s="715">
        <f t="shared" si="2"/>
        <v>2855.64</v>
      </c>
      <c r="F47" s="722"/>
      <c r="G47" s="723"/>
      <c r="H47" s="724"/>
      <c r="I47" s="723"/>
      <c r="J47" s="724"/>
      <c r="K47" s="723"/>
      <c r="L47" s="724"/>
      <c r="M47" s="723"/>
      <c r="N47" s="724"/>
      <c r="O47" s="723"/>
      <c r="P47" s="724">
        <v>12700</v>
      </c>
      <c r="Q47" s="723">
        <v>0.13219984251968506</v>
      </c>
      <c r="R47" s="724">
        <v>250</v>
      </c>
      <c r="S47" s="723">
        <v>0.32220000000000004</v>
      </c>
      <c r="T47" s="724"/>
      <c r="U47" s="723"/>
      <c r="V47" s="724">
        <v>188</v>
      </c>
      <c r="W47" s="723">
        <v>1.8062978723404255</v>
      </c>
      <c r="X47" s="724">
        <v>94</v>
      </c>
      <c r="Y47" s="723">
        <v>3.7999999999999999E-2</v>
      </c>
      <c r="Z47" s="724"/>
      <c r="AA47" s="723"/>
      <c r="AB47" s="724">
        <v>150</v>
      </c>
      <c r="AC47" s="723">
        <v>3.3799999999999997E-2</v>
      </c>
      <c r="AD47" s="724"/>
      <c r="AE47" s="723"/>
      <c r="AF47" s="724"/>
      <c r="AG47" s="723"/>
      <c r="AH47" s="724">
        <v>45</v>
      </c>
      <c r="AI47" s="723">
        <v>6.9253333333333327</v>
      </c>
      <c r="AJ47" s="724">
        <v>12.5</v>
      </c>
      <c r="AK47" s="723">
        <v>9.2782800000000005</v>
      </c>
      <c r="AL47" s="724"/>
      <c r="AM47" s="725"/>
      <c r="AN47" s="724"/>
      <c r="AO47" s="725"/>
      <c r="AP47" s="724"/>
      <c r="AQ47" s="725"/>
      <c r="AR47" s="724"/>
      <c r="AS47" s="725"/>
      <c r="AT47" s="724">
        <v>1</v>
      </c>
      <c r="AU47" s="725">
        <v>30.71</v>
      </c>
      <c r="AV47" s="724"/>
      <c r="AW47" s="725"/>
      <c r="AX47" s="724"/>
      <c r="AY47" s="725"/>
      <c r="AZ47" s="724"/>
      <c r="BA47" s="725"/>
      <c r="BB47" s="724"/>
      <c r="BC47" s="725"/>
      <c r="BD47" s="724"/>
      <c r="BE47" s="725"/>
      <c r="BF47" s="724"/>
      <c r="BG47" s="725"/>
      <c r="BH47" s="724"/>
      <c r="BI47" s="725"/>
      <c r="BJ47" s="724">
        <v>2100</v>
      </c>
      <c r="BK47" s="725">
        <v>0.10285</v>
      </c>
      <c r="BL47" s="724"/>
      <c r="BM47" s="725"/>
      <c r="BN47" s="724"/>
      <c r="BO47" s="725"/>
      <c r="BP47" s="724"/>
      <c r="BQ47" s="725"/>
      <c r="BR47" s="724"/>
      <c r="BS47" s="726"/>
      <c r="BT47" s="724">
        <v>39</v>
      </c>
      <c r="BU47" s="726">
        <v>1.8875999999999999</v>
      </c>
      <c r="BV47" s="724"/>
      <c r="BW47" s="726"/>
      <c r="BX47" s="724"/>
      <c r="BY47" s="726"/>
      <c r="BZ47" s="724"/>
      <c r="CA47" s="726"/>
      <c r="CB47" s="726"/>
      <c r="CC47" s="726"/>
      <c r="CD47" s="726"/>
      <c r="CE47" s="726"/>
      <c r="CF47" s="726"/>
      <c r="CG47" s="726"/>
      <c r="CH47" s="726"/>
      <c r="CI47" s="726"/>
      <c r="CJ47" s="726"/>
      <c r="CK47" s="726"/>
      <c r="CL47" s="726"/>
      <c r="CM47" s="726"/>
      <c r="CN47" s="726"/>
      <c r="CO47" s="726"/>
      <c r="CP47" s="726"/>
      <c r="CQ47" s="726"/>
      <c r="CR47" s="726"/>
      <c r="CS47" s="726"/>
      <c r="CT47" s="726"/>
      <c r="CU47" s="726"/>
      <c r="CV47" s="726"/>
      <c r="CW47" s="726"/>
      <c r="CX47" s="726"/>
      <c r="CY47" s="727"/>
      <c r="CZ47" s="714"/>
      <c r="DA47" s="715">
        <f t="shared" si="4"/>
        <v>2855.64</v>
      </c>
    </row>
    <row r="48" spans="1:105" x14ac:dyDescent="0.25">
      <c r="A48" s="711">
        <v>2</v>
      </c>
      <c r="B48" s="712" t="s">
        <v>244</v>
      </c>
      <c r="C48" s="713">
        <v>2019</v>
      </c>
      <c r="D48" s="714">
        <f t="shared" si="2"/>
        <v>297.51</v>
      </c>
      <c r="E48" s="715">
        <f t="shared" si="2"/>
        <v>0</v>
      </c>
      <c r="F48" s="722"/>
      <c r="G48" s="723"/>
      <c r="H48" s="724">
        <v>350</v>
      </c>
      <c r="I48" s="723">
        <v>7.0000000000000007E-2</v>
      </c>
      <c r="J48" s="724"/>
      <c r="K48" s="723"/>
      <c r="L48" s="724"/>
      <c r="M48" s="723"/>
      <c r="N48" s="724">
        <v>0</v>
      </c>
      <c r="O48" s="723">
        <v>0</v>
      </c>
      <c r="P48" s="724">
        <v>9500</v>
      </c>
      <c r="Q48" s="723">
        <v>2.4894736842105265E-2</v>
      </c>
      <c r="R48" s="724"/>
      <c r="S48" s="723"/>
      <c r="T48" s="724"/>
      <c r="U48" s="723"/>
      <c r="V48" s="724">
        <v>0</v>
      </c>
      <c r="W48" s="723">
        <v>0</v>
      </c>
      <c r="X48" s="724"/>
      <c r="Y48" s="723"/>
      <c r="Z48" s="724"/>
      <c r="AA48" s="723"/>
      <c r="AB48" s="724"/>
      <c r="AC48" s="723"/>
      <c r="AD48" s="724">
        <v>0</v>
      </c>
      <c r="AE48" s="723">
        <v>0</v>
      </c>
      <c r="AF48" s="724"/>
      <c r="AG48" s="723"/>
      <c r="AH48" s="724">
        <v>3.5</v>
      </c>
      <c r="AI48" s="723">
        <v>3.39</v>
      </c>
      <c r="AJ48" s="724">
        <v>5.2</v>
      </c>
      <c r="AK48" s="723">
        <v>4.74</v>
      </c>
      <c r="AL48" s="724"/>
      <c r="AM48" s="725"/>
      <c r="AN48" s="724"/>
      <c r="AO48" s="725"/>
      <c r="AP48" s="724"/>
      <c r="AQ48" s="725"/>
      <c r="AR48" s="724"/>
      <c r="AS48" s="725"/>
      <c r="AT48" s="724"/>
      <c r="AU48" s="725"/>
      <c r="AV48" s="724"/>
      <c r="AW48" s="725"/>
      <c r="AX48" s="724"/>
      <c r="AY48" s="725"/>
      <c r="AZ48" s="724"/>
      <c r="BA48" s="725"/>
      <c r="BB48" s="724"/>
      <c r="BC48" s="725"/>
      <c r="BD48" s="724"/>
      <c r="BE48" s="725"/>
      <c r="BF48" s="724"/>
      <c r="BG48" s="725"/>
      <c r="BH48" s="724"/>
      <c r="BI48" s="725"/>
      <c r="BJ48" s="724"/>
      <c r="BK48" s="725"/>
      <c r="BL48" s="724"/>
      <c r="BM48" s="725"/>
      <c r="BN48" s="724"/>
      <c r="BO48" s="725"/>
      <c r="BP48" s="724"/>
      <c r="BQ48" s="725"/>
      <c r="BR48" s="724"/>
      <c r="BS48" s="726"/>
      <c r="BT48" s="724"/>
      <c r="BU48" s="726"/>
      <c r="BV48" s="724"/>
      <c r="BW48" s="726"/>
      <c r="BX48" s="724"/>
      <c r="BY48" s="726"/>
      <c r="BZ48" s="724"/>
      <c r="CA48" s="726"/>
      <c r="CB48" s="726"/>
      <c r="CC48" s="726"/>
      <c r="CD48" s="726"/>
      <c r="CE48" s="726"/>
      <c r="CF48" s="726"/>
      <c r="CG48" s="726"/>
      <c r="CH48" s="726"/>
      <c r="CI48" s="726"/>
      <c r="CJ48" s="726"/>
      <c r="CK48" s="726"/>
      <c r="CL48" s="726"/>
      <c r="CM48" s="726"/>
      <c r="CN48" s="726"/>
      <c r="CO48" s="726"/>
      <c r="CP48" s="726"/>
      <c r="CQ48" s="726"/>
      <c r="CR48" s="726"/>
      <c r="CS48" s="726"/>
      <c r="CT48" s="726"/>
      <c r="CU48" s="726"/>
      <c r="CV48" s="726"/>
      <c r="CW48" s="726"/>
      <c r="CX48" s="726"/>
      <c r="CY48" s="727"/>
      <c r="CZ48" s="714">
        <f t="shared" si="3"/>
        <v>297.51</v>
      </c>
      <c r="DA48" s="715"/>
    </row>
    <row r="49" spans="1:105" x14ac:dyDescent="0.25">
      <c r="A49" s="711">
        <v>2</v>
      </c>
      <c r="B49" s="712" t="s">
        <v>244</v>
      </c>
      <c r="C49" s="713">
        <v>2020</v>
      </c>
      <c r="D49" s="714">
        <f t="shared" si="2"/>
        <v>0</v>
      </c>
      <c r="E49" s="715">
        <f t="shared" si="2"/>
        <v>2179.1999999999998</v>
      </c>
      <c r="F49" s="722"/>
      <c r="G49" s="723"/>
      <c r="H49" s="724">
        <v>2350</v>
      </c>
      <c r="I49" s="723">
        <v>0.20760000000000001</v>
      </c>
      <c r="J49" s="724"/>
      <c r="K49" s="723"/>
      <c r="L49" s="724"/>
      <c r="M49" s="723"/>
      <c r="N49" s="724">
        <v>7</v>
      </c>
      <c r="O49" s="723">
        <v>9.0749999999999993</v>
      </c>
      <c r="P49" s="724">
        <v>9600</v>
      </c>
      <c r="Q49" s="723">
        <v>0.13218958333333333</v>
      </c>
      <c r="R49" s="724"/>
      <c r="S49" s="723"/>
      <c r="T49" s="724"/>
      <c r="U49" s="723"/>
      <c r="V49" s="724">
        <v>100</v>
      </c>
      <c r="W49" s="723">
        <v>1.8</v>
      </c>
      <c r="X49" s="724"/>
      <c r="Y49" s="723"/>
      <c r="Z49" s="724"/>
      <c r="AA49" s="723"/>
      <c r="AB49" s="724"/>
      <c r="AC49" s="723"/>
      <c r="AD49" s="724">
        <v>12</v>
      </c>
      <c r="AE49" s="723">
        <v>6.05</v>
      </c>
      <c r="AF49" s="724"/>
      <c r="AG49" s="723"/>
      <c r="AH49" s="724">
        <v>13.5</v>
      </c>
      <c r="AI49" s="723">
        <v>4.8279000000000005</v>
      </c>
      <c r="AJ49" s="724">
        <v>7</v>
      </c>
      <c r="AK49" s="723">
        <v>5.86</v>
      </c>
      <c r="AL49" s="724"/>
      <c r="AM49" s="725"/>
      <c r="AN49" s="724"/>
      <c r="AO49" s="725"/>
      <c r="AP49" s="724"/>
      <c r="AQ49" s="725"/>
      <c r="AR49" s="724"/>
      <c r="AS49" s="725"/>
      <c r="AT49" s="724"/>
      <c r="AU49" s="725"/>
      <c r="AV49" s="724"/>
      <c r="AW49" s="725"/>
      <c r="AX49" s="724"/>
      <c r="AY49" s="725"/>
      <c r="AZ49" s="724"/>
      <c r="BA49" s="725"/>
      <c r="BB49" s="724"/>
      <c r="BC49" s="725"/>
      <c r="BD49" s="724"/>
      <c r="BE49" s="725"/>
      <c r="BF49" s="724"/>
      <c r="BG49" s="725"/>
      <c r="BH49" s="724"/>
      <c r="BI49" s="725"/>
      <c r="BJ49" s="724"/>
      <c r="BK49" s="725"/>
      <c r="BL49" s="724"/>
      <c r="BM49" s="725"/>
      <c r="BN49" s="724"/>
      <c r="BO49" s="725"/>
      <c r="BP49" s="724"/>
      <c r="BQ49" s="725"/>
      <c r="BR49" s="724"/>
      <c r="BS49" s="726"/>
      <c r="BT49" s="724"/>
      <c r="BU49" s="726"/>
      <c r="BV49" s="724"/>
      <c r="BW49" s="726"/>
      <c r="BX49" s="724"/>
      <c r="BY49" s="726"/>
      <c r="BZ49" s="724"/>
      <c r="CA49" s="726"/>
      <c r="CB49" s="726"/>
      <c r="CC49" s="726"/>
      <c r="CD49" s="726"/>
      <c r="CE49" s="726"/>
      <c r="CF49" s="726"/>
      <c r="CG49" s="726"/>
      <c r="CH49" s="726"/>
      <c r="CI49" s="726"/>
      <c r="CJ49" s="726"/>
      <c r="CK49" s="726"/>
      <c r="CL49" s="726"/>
      <c r="CM49" s="726"/>
      <c r="CN49" s="726"/>
      <c r="CO49" s="726"/>
      <c r="CP49" s="726"/>
      <c r="CQ49" s="726"/>
      <c r="CR49" s="726"/>
      <c r="CS49" s="726"/>
      <c r="CT49" s="726"/>
      <c r="CU49" s="726"/>
      <c r="CV49" s="726"/>
      <c r="CW49" s="726"/>
      <c r="CX49" s="726"/>
      <c r="CY49" s="727"/>
      <c r="CZ49" s="714"/>
      <c r="DA49" s="715">
        <f t="shared" si="4"/>
        <v>2179.1999999999998</v>
      </c>
    </row>
    <row r="50" spans="1:105" x14ac:dyDescent="0.25">
      <c r="A50" s="711">
        <v>2</v>
      </c>
      <c r="B50" s="712" t="s">
        <v>198</v>
      </c>
      <c r="C50" s="713">
        <v>2019</v>
      </c>
      <c r="D50" s="714">
        <f t="shared" si="2"/>
        <v>1901.56</v>
      </c>
      <c r="E50" s="715">
        <f t="shared" si="2"/>
        <v>0</v>
      </c>
      <c r="F50" s="722">
        <v>0</v>
      </c>
      <c r="G50" s="723">
        <v>0</v>
      </c>
      <c r="H50" s="724">
        <v>296</v>
      </c>
      <c r="I50" s="723">
        <v>0.03</v>
      </c>
      <c r="J50" s="724">
        <v>0</v>
      </c>
      <c r="K50" s="723">
        <v>0</v>
      </c>
      <c r="L50" s="724">
        <v>0</v>
      </c>
      <c r="M50" s="723">
        <v>0</v>
      </c>
      <c r="N50" s="724">
        <v>0</v>
      </c>
      <c r="O50" s="723">
        <v>0</v>
      </c>
      <c r="P50" s="724">
        <v>36776</v>
      </c>
      <c r="Q50" s="723">
        <v>3.5000000000000003E-2</v>
      </c>
      <c r="R50" s="724">
        <v>41</v>
      </c>
      <c r="S50" s="723">
        <v>0.26</v>
      </c>
      <c r="T50" s="724">
        <v>0</v>
      </c>
      <c r="U50" s="723">
        <v>0</v>
      </c>
      <c r="V50" s="724">
        <v>152</v>
      </c>
      <c r="W50" s="723">
        <v>1.27</v>
      </c>
      <c r="X50" s="724">
        <v>104</v>
      </c>
      <c r="Y50" s="723">
        <v>7.0000000000000007E-2</v>
      </c>
      <c r="Z50" s="724">
        <v>0</v>
      </c>
      <c r="AA50" s="723">
        <v>0</v>
      </c>
      <c r="AB50" s="724">
        <v>446</v>
      </c>
      <c r="AC50" s="723">
        <v>0.11</v>
      </c>
      <c r="AD50" s="724">
        <v>0</v>
      </c>
      <c r="AE50" s="723">
        <v>0</v>
      </c>
      <c r="AF50" s="724">
        <v>0</v>
      </c>
      <c r="AG50" s="723"/>
      <c r="AH50" s="767">
        <v>58</v>
      </c>
      <c r="AI50" s="723">
        <v>3.46</v>
      </c>
      <c r="AJ50" s="767">
        <v>24</v>
      </c>
      <c r="AK50" s="723">
        <v>5.7</v>
      </c>
      <c r="AL50" s="724">
        <v>200</v>
      </c>
      <c r="AM50" s="725">
        <v>0.04</v>
      </c>
      <c r="AN50" s="724"/>
      <c r="AO50" s="725"/>
      <c r="AP50" s="724"/>
      <c r="AQ50" s="725"/>
      <c r="AR50" s="724"/>
      <c r="AS50" s="725"/>
      <c r="AT50" s="724"/>
      <c r="AU50" s="725"/>
      <c r="AV50" s="724"/>
      <c r="AW50" s="725"/>
      <c r="AX50" s="724"/>
      <c r="AY50" s="725"/>
      <c r="AZ50" s="724"/>
      <c r="BA50" s="725"/>
      <c r="BB50" s="724"/>
      <c r="BC50" s="725"/>
      <c r="BD50" s="724"/>
      <c r="BE50" s="725"/>
      <c r="BF50" s="724"/>
      <c r="BG50" s="725"/>
      <c r="BH50" s="724"/>
      <c r="BI50" s="725"/>
      <c r="BJ50" s="724"/>
      <c r="BK50" s="725"/>
      <c r="BL50" s="724"/>
      <c r="BM50" s="725"/>
      <c r="BN50" s="724"/>
      <c r="BO50" s="725"/>
      <c r="BP50" s="724"/>
      <c r="BQ50" s="725"/>
      <c r="BR50" s="724"/>
      <c r="BS50" s="726"/>
      <c r="BT50" s="724"/>
      <c r="BU50" s="726"/>
      <c r="BV50" s="724"/>
      <c r="BW50" s="726"/>
      <c r="BX50" s="724"/>
      <c r="BY50" s="726"/>
      <c r="BZ50" s="724"/>
      <c r="CA50" s="726"/>
      <c r="CB50" s="726"/>
      <c r="CC50" s="726"/>
      <c r="CD50" s="726"/>
      <c r="CE50" s="726"/>
      <c r="CF50" s="726"/>
      <c r="CG50" s="726"/>
      <c r="CH50" s="726"/>
      <c r="CI50" s="726"/>
      <c r="CJ50" s="726"/>
      <c r="CK50" s="726"/>
      <c r="CL50" s="726"/>
      <c r="CM50" s="726"/>
      <c r="CN50" s="726"/>
      <c r="CO50" s="726"/>
      <c r="CP50" s="726"/>
      <c r="CQ50" s="726"/>
      <c r="CR50" s="726"/>
      <c r="CS50" s="726"/>
      <c r="CT50" s="726"/>
      <c r="CU50" s="726"/>
      <c r="CV50" s="726"/>
      <c r="CW50" s="726"/>
      <c r="CX50" s="726"/>
      <c r="CY50" s="727"/>
      <c r="CZ50" s="714">
        <f t="shared" si="3"/>
        <v>1901.56</v>
      </c>
      <c r="DA50" s="715"/>
    </row>
    <row r="51" spans="1:105" ht="15.75" thickBot="1" x14ac:dyDescent="0.3">
      <c r="A51" s="745">
        <v>2</v>
      </c>
      <c r="B51" s="746" t="s">
        <v>198</v>
      </c>
      <c r="C51" s="747">
        <v>2020</v>
      </c>
      <c r="D51" s="748">
        <f t="shared" si="2"/>
        <v>0</v>
      </c>
      <c r="E51" s="749">
        <f t="shared" si="2"/>
        <v>6441.74</v>
      </c>
      <c r="F51" s="750">
        <v>750</v>
      </c>
      <c r="G51" s="751">
        <v>0.15</v>
      </c>
      <c r="H51" s="752">
        <v>1190</v>
      </c>
      <c r="I51" s="751">
        <v>0.12714285714285714</v>
      </c>
      <c r="J51" s="752">
        <v>4000</v>
      </c>
      <c r="K51" s="751">
        <v>7.8E-2</v>
      </c>
      <c r="L51" s="752">
        <v>343</v>
      </c>
      <c r="M51" s="751">
        <v>2.2620991253644314</v>
      </c>
      <c r="N51" s="752">
        <v>8</v>
      </c>
      <c r="O51" s="751">
        <v>6.6420000000000003</v>
      </c>
      <c r="P51" s="752">
        <v>31820</v>
      </c>
      <c r="Q51" s="751">
        <v>9.9189189189189189E-2</v>
      </c>
      <c r="R51" s="752">
        <v>455</v>
      </c>
      <c r="S51" s="751">
        <v>0.25758241758241757</v>
      </c>
      <c r="T51" s="752">
        <v>2</v>
      </c>
      <c r="U51" s="751">
        <v>52.018000000000001</v>
      </c>
      <c r="V51" s="752">
        <v>477</v>
      </c>
      <c r="W51" s="751">
        <v>1.732012578616352</v>
      </c>
      <c r="X51" s="752">
        <v>311</v>
      </c>
      <c r="Y51" s="751">
        <v>9.6000000000000002E-2</v>
      </c>
      <c r="Z51" s="752">
        <v>2</v>
      </c>
      <c r="AA51" s="751">
        <v>0.56000000000000005</v>
      </c>
      <c r="AB51" s="752">
        <v>693</v>
      </c>
      <c r="AC51" s="751">
        <v>0.25</v>
      </c>
      <c r="AD51" s="752"/>
      <c r="AE51" s="751"/>
      <c r="AF51" s="752"/>
      <c r="AG51" s="751"/>
      <c r="AH51" s="768">
        <v>113</v>
      </c>
      <c r="AI51" s="751">
        <v>3.4653097345132746</v>
      </c>
      <c r="AJ51" s="768">
        <v>39</v>
      </c>
      <c r="AK51" s="751">
        <v>3.8715384615384618</v>
      </c>
      <c r="AL51" s="752">
        <v>1850</v>
      </c>
      <c r="AM51" s="753">
        <v>4.6756756756756758E-2</v>
      </c>
      <c r="AN51" s="752"/>
      <c r="AO51" s="753"/>
      <c r="AP51" s="752"/>
      <c r="AQ51" s="753"/>
      <c r="AR51" s="752"/>
      <c r="AS51" s="753"/>
      <c r="AT51" s="752"/>
      <c r="AU51" s="753"/>
      <c r="AV51" s="752"/>
      <c r="AW51" s="753"/>
      <c r="AX51" s="752"/>
      <c r="AY51" s="753"/>
      <c r="AZ51" s="752"/>
      <c r="BA51" s="753"/>
      <c r="BB51" s="752"/>
      <c r="BC51" s="753"/>
      <c r="BD51" s="752"/>
      <c r="BE51" s="753"/>
      <c r="BF51" s="752"/>
      <c r="BG51" s="753"/>
      <c r="BH51" s="752"/>
      <c r="BI51" s="753"/>
      <c r="BJ51" s="752"/>
      <c r="BK51" s="753"/>
      <c r="BL51" s="752"/>
      <c r="BM51" s="753"/>
      <c r="BN51" s="752"/>
      <c r="BO51" s="753"/>
      <c r="BP51" s="752"/>
      <c r="BQ51" s="753"/>
      <c r="BR51" s="752"/>
      <c r="BS51" s="754"/>
      <c r="BT51" s="752"/>
      <c r="BU51" s="754"/>
      <c r="BV51" s="752"/>
      <c r="BW51" s="754"/>
      <c r="BX51" s="752"/>
      <c r="BY51" s="754"/>
      <c r="BZ51" s="752"/>
      <c r="CA51" s="754"/>
      <c r="CB51" s="754"/>
      <c r="CC51" s="754"/>
      <c r="CD51" s="754"/>
      <c r="CE51" s="754"/>
      <c r="CF51" s="754"/>
      <c r="CG51" s="754"/>
      <c r="CH51" s="754"/>
      <c r="CI51" s="754"/>
      <c r="CJ51" s="754"/>
      <c r="CK51" s="754"/>
      <c r="CL51" s="754"/>
      <c r="CM51" s="754"/>
      <c r="CN51" s="754"/>
      <c r="CO51" s="754"/>
      <c r="CP51" s="754"/>
      <c r="CQ51" s="754"/>
      <c r="CR51" s="754"/>
      <c r="CS51" s="754"/>
      <c r="CT51" s="754"/>
      <c r="CU51" s="754"/>
      <c r="CV51" s="754"/>
      <c r="CW51" s="754"/>
      <c r="CX51" s="754"/>
      <c r="CY51" s="755"/>
      <c r="CZ51" s="748"/>
      <c r="DA51" s="749">
        <f t="shared" si="4"/>
        <v>6441.74</v>
      </c>
    </row>
    <row r="52" spans="1:105" x14ac:dyDescent="0.25">
      <c r="A52" s="756">
        <v>1</v>
      </c>
      <c r="B52" s="757" t="s">
        <v>245</v>
      </c>
      <c r="C52" s="758">
        <v>2019</v>
      </c>
      <c r="D52" s="759">
        <f t="shared" si="2"/>
        <v>635.5</v>
      </c>
      <c r="E52" s="760">
        <f t="shared" si="2"/>
        <v>0</v>
      </c>
      <c r="F52" s="761"/>
      <c r="G52" s="762"/>
      <c r="H52" s="763"/>
      <c r="I52" s="762"/>
      <c r="J52" s="763"/>
      <c r="K52" s="762"/>
      <c r="L52" s="763"/>
      <c r="M52" s="762"/>
      <c r="N52" s="763"/>
      <c r="O52" s="762"/>
      <c r="P52" s="763">
        <v>9800</v>
      </c>
      <c r="Q52" s="762">
        <v>0.04</v>
      </c>
      <c r="R52" s="763"/>
      <c r="S52" s="762"/>
      <c r="T52" s="763"/>
      <c r="U52" s="762"/>
      <c r="V52" s="763"/>
      <c r="W52" s="762"/>
      <c r="X52" s="763"/>
      <c r="Y52" s="762"/>
      <c r="Z52" s="763"/>
      <c r="AA52" s="762"/>
      <c r="AB52" s="763"/>
      <c r="AC52" s="762"/>
      <c r="AD52" s="763"/>
      <c r="AE52" s="762"/>
      <c r="AF52" s="763"/>
      <c r="AG52" s="762"/>
      <c r="AH52" s="763">
        <v>45</v>
      </c>
      <c r="AI52" s="762">
        <v>4.4000000000000004</v>
      </c>
      <c r="AJ52" s="763">
        <v>10</v>
      </c>
      <c r="AK52" s="762">
        <v>4.55</v>
      </c>
      <c r="AL52" s="763"/>
      <c r="AM52" s="764"/>
      <c r="AN52" s="763"/>
      <c r="AO52" s="764"/>
      <c r="AP52" s="763"/>
      <c r="AQ52" s="764"/>
      <c r="AR52" s="763"/>
      <c r="AS52" s="764"/>
      <c r="AT52" s="763"/>
      <c r="AU52" s="764"/>
      <c r="AV52" s="763"/>
      <c r="AW52" s="764"/>
      <c r="AX52" s="763"/>
      <c r="AY52" s="764"/>
      <c r="AZ52" s="763"/>
      <c r="BA52" s="764"/>
      <c r="BB52" s="763"/>
      <c r="BC52" s="764"/>
      <c r="BD52" s="763"/>
      <c r="BE52" s="764"/>
      <c r="BF52" s="763"/>
      <c r="BG52" s="764"/>
      <c r="BH52" s="763"/>
      <c r="BI52" s="764"/>
      <c r="BJ52" s="763"/>
      <c r="BK52" s="764"/>
      <c r="BL52" s="763"/>
      <c r="BM52" s="764"/>
      <c r="BN52" s="763"/>
      <c r="BO52" s="764"/>
      <c r="BP52" s="763"/>
      <c r="BQ52" s="764"/>
      <c r="BR52" s="763"/>
      <c r="BS52" s="765"/>
      <c r="BT52" s="763"/>
      <c r="BU52" s="765"/>
      <c r="BV52" s="763"/>
      <c r="BW52" s="765"/>
      <c r="BX52" s="763"/>
      <c r="BY52" s="765"/>
      <c r="BZ52" s="763"/>
      <c r="CA52" s="765"/>
      <c r="CB52" s="765"/>
      <c r="CC52" s="765"/>
      <c r="CD52" s="765"/>
      <c r="CE52" s="765"/>
      <c r="CF52" s="765"/>
      <c r="CG52" s="765"/>
      <c r="CH52" s="765"/>
      <c r="CI52" s="765"/>
      <c r="CJ52" s="765"/>
      <c r="CK52" s="765"/>
      <c r="CL52" s="765"/>
      <c r="CM52" s="765"/>
      <c r="CN52" s="765"/>
      <c r="CO52" s="765"/>
      <c r="CP52" s="765"/>
      <c r="CQ52" s="765"/>
      <c r="CR52" s="765"/>
      <c r="CS52" s="765"/>
      <c r="CT52" s="765"/>
      <c r="CU52" s="765"/>
      <c r="CV52" s="765"/>
      <c r="CW52" s="765"/>
      <c r="CX52" s="765"/>
      <c r="CY52" s="766"/>
      <c r="CZ52" s="759">
        <f t="shared" si="3"/>
        <v>635.5</v>
      </c>
      <c r="DA52" s="760"/>
    </row>
    <row r="53" spans="1:105" x14ac:dyDescent="0.25">
      <c r="A53" s="711">
        <v>1</v>
      </c>
      <c r="B53" s="712" t="s">
        <v>245</v>
      </c>
      <c r="C53" s="713">
        <v>2020</v>
      </c>
      <c r="D53" s="714">
        <f t="shared" si="2"/>
        <v>0</v>
      </c>
      <c r="E53" s="715">
        <f t="shared" si="2"/>
        <v>6254.17</v>
      </c>
      <c r="F53" s="722">
        <v>1650</v>
      </c>
      <c r="G53" s="723">
        <v>0.16</v>
      </c>
      <c r="H53" s="724">
        <v>500</v>
      </c>
      <c r="I53" s="723">
        <v>0.22</v>
      </c>
      <c r="J53" s="724"/>
      <c r="K53" s="723"/>
      <c r="L53" s="724">
        <v>539</v>
      </c>
      <c r="M53" s="723">
        <v>3.11</v>
      </c>
      <c r="N53" s="724"/>
      <c r="O53" s="723"/>
      <c r="P53" s="724">
        <v>13400</v>
      </c>
      <c r="Q53" s="723">
        <v>0.08</v>
      </c>
      <c r="R53" s="724"/>
      <c r="S53" s="723"/>
      <c r="T53" s="724">
        <v>20</v>
      </c>
      <c r="U53" s="723">
        <v>28.42</v>
      </c>
      <c r="V53" s="724">
        <v>92</v>
      </c>
      <c r="W53" s="723">
        <v>1.5</v>
      </c>
      <c r="X53" s="724">
        <v>50</v>
      </c>
      <c r="Y53" s="723">
        <v>7.0000000000000007E-2</v>
      </c>
      <c r="Z53" s="724">
        <v>20</v>
      </c>
      <c r="AA53" s="723">
        <v>1.28</v>
      </c>
      <c r="AB53" s="724"/>
      <c r="AC53" s="723"/>
      <c r="AD53" s="724">
        <v>20</v>
      </c>
      <c r="AE53" s="723">
        <v>24.2</v>
      </c>
      <c r="AF53" s="724">
        <v>20</v>
      </c>
      <c r="AG53" s="723">
        <v>12.55</v>
      </c>
      <c r="AH53" s="724">
        <v>185</v>
      </c>
      <c r="AI53" s="723">
        <v>4.6500000000000004</v>
      </c>
      <c r="AJ53" s="724">
        <v>53</v>
      </c>
      <c r="AK53" s="723">
        <v>5.0599999999999996</v>
      </c>
      <c r="AL53" s="724">
        <v>3350</v>
      </c>
      <c r="AM53" s="725">
        <v>0.06</v>
      </c>
      <c r="AN53" s="724">
        <v>380</v>
      </c>
      <c r="AO53" s="725">
        <v>0.69</v>
      </c>
      <c r="AP53" s="724">
        <v>15</v>
      </c>
      <c r="AQ53" s="725">
        <v>4.6500000000000004</v>
      </c>
      <c r="AR53" s="724"/>
      <c r="AS53" s="725"/>
      <c r="AT53" s="724"/>
      <c r="AU53" s="725"/>
      <c r="AV53" s="724"/>
      <c r="AW53" s="725"/>
      <c r="AX53" s="724"/>
      <c r="AY53" s="725"/>
      <c r="AZ53" s="724"/>
      <c r="BA53" s="725"/>
      <c r="BB53" s="724"/>
      <c r="BC53" s="725"/>
      <c r="BD53" s="724"/>
      <c r="BE53" s="725"/>
      <c r="BF53" s="724"/>
      <c r="BG53" s="725"/>
      <c r="BH53" s="724"/>
      <c r="BI53" s="725"/>
      <c r="BJ53" s="724"/>
      <c r="BK53" s="725"/>
      <c r="BL53" s="724"/>
      <c r="BM53" s="725"/>
      <c r="BN53" s="724"/>
      <c r="BO53" s="725"/>
      <c r="BP53" s="724"/>
      <c r="BQ53" s="725"/>
      <c r="BR53" s="724"/>
      <c r="BS53" s="726"/>
      <c r="BT53" s="724"/>
      <c r="BU53" s="726"/>
      <c r="BV53" s="724"/>
      <c r="BW53" s="726"/>
      <c r="BX53" s="724"/>
      <c r="BY53" s="726"/>
      <c r="BZ53" s="724"/>
      <c r="CA53" s="726"/>
      <c r="CB53" s="726"/>
      <c r="CC53" s="726"/>
      <c r="CD53" s="726"/>
      <c r="CE53" s="726"/>
      <c r="CF53" s="726"/>
      <c r="CG53" s="726"/>
      <c r="CH53" s="726"/>
      <c r="CI53" s="726"/>
      <c r="CJ53" s="726"/>
      <c r="CK53" s="726"/>
      <c r="CL53" s="726"/>
      <c r="CM53" s="726"/>
      <c r="CN53" s="726"/>
      <c r="CO53" s="726"/>
      <c r="CP53" s="726"/>
      <c r="CQ53" s="726"/>
      <c r="CR53" s="726"/>
      <c r="CS53" s="726"/>
      <c r="CT53" s="726"/>
      <c r="CU53" s="726"/>
      <c r="CV53" s="726"/>
      <c r="CW53" s="726"/>
      <c r="CX53" s="726"/>
      <c r="CY53" s="727"/>
      <c r="CZ53" s="714"/>
      <c r="DA53" s="715">
        <f t="shared" si="4"/>
        <v>6254.17</v>
      </c>
    </row>
    <row r="54" spans="1:105" x14ac:dyDescent="0.25">
      <c r="A54" s="711">
        <v>1</v>
      </c>
      <c r="B54" s="712" t="s">
        <v>246</v>
      </c>
      <c r="C54" s="713">
        <v>2019</v>
      </c>
      <c r="D54" s="714">
        <f t="shared" si="2"/>
        <v>371.84</v>
      </c>
      <c r="E54" s="715">
        <f t="shared" si="2"/>
        <v>0</v>
      </c>
      <c r="F54" s="722"/>
      <c r="G54" s="723"/>
      <c r="H54" s="724"/>
      <c r="I54" s="725"/>
      <c r="J54" s="724"/>
      <c r="K54" s="723"/>
      <c r="L54" s="724"/>
      <c r="M54" s="723"/>
      <c r="N54" s="724"/>
      <c r="O54" s="723"/>
      <c r="P54" s="724">
        <v>10650</v>
      </c>
      <c r="Q54" s="723">
        <v>2.8000000000000001E-2</v>
      </c>
      <c r="R54" s="724"/>
      <c r="S54" s="723"/>
      <c r="T54" s="724"/>
      <c r="U54" s="723"/>
      <c r="V54" s="724"/>
      <c r="W54" s="723"/>
      <c r="X54" s="724">
        <v>300</v>
      </c>
      <c r="Y54" s="723">
        <v>4.8000000000000001E-2</v>
      </c>
      <c r="Z54" s="724"/>
      <c r="AA54" s="723"/>
      <c r="AB54" s="724"/>
      <c r="AC54" s="723"/>
      <c r="AD54" s="724"/>
      <c r="AE54" s="723"/>
      <c r="AF54" s="724"/>
      <c r="AG54" s="723"/>
      <c r="AH54" s="724"/>
      <c r="AI54" s="723"/>
      <c r="AJ54" s="724">
        <v>5</v>
      </c>
      <c r="AK54" s="723">
        <v>6.97</v>
      </c>
      <c r="AL54" s="724">
        <v>450</v>
      </c>
      <c r="AM54" s="725">
        <v>5.4199999999999998E-2</v>
      </c>
      <c r="AN54" s="724"/>
      <c r="AO54" s="725"/>
      <c r="AP54" s="724"/>
      <c r="AQ54" s="725"/>
      <c r="AR54" s="724"/>
      <c r="AS54" s="725"/>
      <c r="AT54" s="724"/>
      <c r="AU54" s="725"/>
      <c r="AV54" s="724"/>
      <c r="AW54" s="725"/>
      <c r="AX54" s="724"/>
      <c r="AY54" s="725"/>
      <c r="AZ54" s="724"/>
      <c r="BA54" s="725"/>
      <c r="BB54" s="724"/>
      <c r="BC54" s="725"/>
      <c r="BD54" s="724"/>
      <c r="BE54" s="725"/>
      <c r="BF54" s="724"/>
      <c r="BG54" s="725"/>
      <c r="BH54" s="724"/>
      <c r="BI54" s="725"/>
      <c r="BJ54" s="724"/>
      <c r="BK54" s="725"/>
      <c r="BL54" s="724"/>
      <c r="BM54" s="725"/>
      <c r="BN54" s="724"/>
      <c r="BO54" s="725"/>
      <c r="BP54" s="724"/>
      <c r="BQ54" s="725"/>
      <c r="BR54" s="724"/>
      <c r="BS54" s="726"/>
      <c r="BT54" s="724"/>
      <c r="BU54" s="726"/>
      <c r="BV54" s="724"/>
      <c r="BW54" s="726"/>
      <c r="BX54" s="724"/>
      <c r="BY54" s="726"/>
      <c r="BZ54" s="724"/>
      <c r="CA54" s="726"/>
      <c r="CB54" s="726"/>
      <c r="CC54" s="726"/>
      <c r="CD54" s="726"/>
      <c r="CE54" s="726"/>
      <c r="CF54" s="726"/>
      <c r="CG54" s="726"/>
      <c r="CH54" s="726"/>
      <c r="CI54" s="726"/>
      <c r="CJ54" s="726"/>
      <c r="CK54" s="726"/>
      <c r="CL54" s="726"/>
      <c r="CM54" s="726"/>
      <c r="CN54" s="726"/>
      <c r="CO54" s="726"/>
      <c r="CP54" s="726"/>
      <c r="CQ54" s="726"/>
      <c r="CR54" s="726"/>
      <c r="CS54" s="726"/>
      <c r="CT54" s="726"/>
      <c r="CU54" s="726"/>
      <c r="CV54" s="726"/>
      <c r="CW54" s="726"/>
      <c r="CX54" s="726"/>
      <c r="CY54" s="727"/>
      <c r="CZ54" s="714">
        <f t="shared" si="3"/>
        <v>371.84</v>
      </c>
      <c r="DA54" s="715"/>
    </row>
    <row r="55" spans="1:105" x14ac:dyDescent="0.25">
      <c r="A55" s="711">
        <v>1</v>
      </c>
      <c r="B55" s="712" t="s">
        <v>246</v>
      </c>
      <c r="C55" s="713">
        <v>2020</v>
      </c>
      <c r="D55" s="714">
        <f t="shared" si="2"/>
        <v>0</v>
      </c>
      <c r="E55" s="715">
        <f t="shared" si="2"/>
        <v>1316.09</v>
      </c>
      <c r="F55" s="722"/>
      <c r="G55" s="723"/>
      <c r="H55" s="724"/>
      <c r="I55" s="725"/>
      <c r="J55" s="724"/>
      <c r="K55" s="723"/>
      <c r="L55" s="724">
        <v>120</v>
      </c>
      <c r="M55" s="723">
        <v>1.3843000000000001</v>
      </c>
      <c r="N55" s="724"/>
      <c r="O55" s="723"/>
      <c r="P55" s="724">
        <v>10200</v>
      </c>
      <c r="Q55" s="723">
        <v>7.6730980392156853E-2</v>
      </c>
      <c r="R55" s="724"/>
      <c r="S55" s="723"/>
      <c r="T55" s="724"/>
      <c r="U55" s="723"/>
      <c r="V55" s="724">
        <v>70</v>
      </c>
      <c r="W55" s="723">
        <v>2.2587000000000002</v>
      </c>
      <c r="X55" s="724">
        <v>100</v>
      </c>
      <c r="Y55" s="723">
        <v>4.7199999999999999E-2</v>
      </c>
      <c r="Z55" s="724"/>
      <c r="AA55" s="723"/>
      <c r="AB55" s="724"/>
      <c r="AC55" s="723"/>
      <c r="AD55" s="724">
        <v>6</v>
      </c>
      <c r="AE55" s="723">
        <v>3.36</v>
      </c>
      <c r="AF55" s="724"/>
      <c r="AG55" s="723"/>
      <c r="AH55" s="724">
        <v>30</v>
      </c>
      <c r="AI55" s="723">
        <v>4.1749000000000001</v>
      </c>
      <c r="AJ55" s="724">
        <v>1</v>
      </c>
      <c r="AK55" s="723">
        <v>7.72</v>
      </c>
      <c r="AL55" s="724">
        <v>800</v>
      </c>
      <c r="AM55" s="725">
        <v>6.4199999999999993E-2</v>
      </c>
      <c r="AN55" s="724"/>
      <c r="AO55" s="725"/>
      <c r="AP55" s="724"/>
      <c r="AQ55" s="725"/>
      <c r="AR55" s="724"/>
      <c r="AS55" s="725"/>
      <c r="AT55" s="724"/>
      <c r="AU55" s="725"/>
      <c r="AV55" s="724"/>
      <c r="AW55" s="725"/>
      <c r="AX55" s="724"/>
      <c r="AY55" s="725"/>
      <c r="AZ55" s="724"/>
      <c r="BA55" s="725"/>
      <c r="BB55" s="724"/>
      <c r="BC55" s="725"/>
      <c r="BD55" s="724"/>
      <c r="BE55" s="725"/>
      <c r="BF55" s="724"/>
      <c r="BG55" s="725"/>
      <c r="BH55" s="724"/>
      <c r="BI55" s="725"/>
      <c r="BJ55" s="724"/>
      <c r="BK55" s="725"/>
      <c r="BL55" s="724"/>
      <c r="BM55" s="725"/>
      <c r="BN55" s="724"/>
      <c r="BO55" s="725"/>
      <c r="BP55" s="724"/>
      <c r="BQ55" s="725"/>
      <c r="BR55" s="724"/>
      <c r="BS55" s="726"/>
      <c r="BT55" s="724"/>
      <c r="BU55" s="726"/>
      <c r="BV55" s="724"/>
      <c r="BW55" s="726"/>
      <c r="BX55" s="724"/>
      <c r="BY55" s="726"/>
      <c r="BZ55" s="724"/>
      <c r="CA55" s="726"/>
      <c r="CB55" s="726"/>
      <c r="CC55" s="726"/>
      <c r="CD55" s="726"/>
      <c r="CE55" s="726"/>
      <c r="CF55" s="726"/>
      <c r="CG55" s="726"/>
      <c r="CH55" s="726"/>
      <c r="CI55" s="726"/>
      <c r="CJ55" s="726"/>
      <c r="CK55" s="726"/>
      <c r="CL55" s="726"/>
      <c r="CM55" s="726"/>
      <c r="CN55" s="726"/>
      <c r="CO55" s="726"/>
      <c r="CP55" s="726"/>
      <c r="CQ55" s="726"/>
      <c r="CR55" s="726"/>
      <c r="CS55" s="726"/>
      <c r="CT55" s="726"/>
      <c r="CU55" s="726"/>
      <c r="CV55" s="726"/>
      <c r="CW55" s="726"/>
      <c r="CX55" s="726"/>
      <c r="CY55" s="727"/>
      <c r="CZ55" s="714"/>
      <c r="DA55" s="715">
        <f t="shared" si="4"/>
        <v>1316.09</v>
      </c>
    </row>
    <row r="56" spans="1:105" x14ac:dyDescent="0.25">
      <c r="A56" s="711">
        <v>1</v>
      </c>
      <c r="B56" s="712" t="s">
        <v>212</v>
      </c>
      <c r="C56" s="713">
        <v>2019</v>
      </c>
      <c r="D56" s="714">
        <f t="shared" si="2"/>
        <v>186.31</v>
      </c>
      <c r="E56" s="715">
        <f t="shared" si="2"/>
        <v>0</v>
      </c>
      <c r="F56" s="722">
        <v>0</v>
      </c>
      <c r="G56" s="723">
        <v>0</v>
      </c>
      <c r="H56" s="724"/>
      <c r="I56" s="723"/>
      <c r="J56" s="724">
        <v>0</v>
      </c>
      <c r="K56" s="723">
        <v>0</v>
      </c>
      <c r="L56" s="724"/>
      <c r="M56" s="723"/>
      <c r="N56" s="724"/>
      <c r="O56" s="723"/>
      <c r="P56" s="724">
        <v>8000</v>
      </c>
      <c r="Q56" s="723">
        <v>5.3689999999999996E-3</v>
      </c>
      <c r="R56" s="724"/>
      <c r="S56" s="723"/>
      <c r="T56" s="724"/>
      <c r="U56" s="723"/>
      <c r="V56" s="724"/>
      <c r="W56" s="723"/>
      <c r="X56" s="724">
        <v>0</v>
      </c>
      <c r="Y56" s="723">
        <v>0</v>
      </c>
      <c r="Z56" s="724"/>
      <c r="AA56" s="723"/>
      <c r="AB56" s="724"/>
      <c r="AC56" s="723"/>
      <c r="AD56" s="724"/>
      <c r="AE56" s="723"/>
      <c r="AF56" s="724"/>
      <c r="AG56" s="723"/>
      <c r="AH56" s="724">
        <v>0</v>
      </c>
      <c r="AI56" s="723">
        <v>0</v>
      </c>
      <c r="AJ56" s="724">
        <v>0</v>
      </c>
      <c r="AK56" s="723">
        <v>0</v>
      </c>
      <c r="AL56" s="724">
        <v>0</v>
      </c>
      <c r="AM56" s="725">
        <v>0</v>
      </c>
      <c r="AN56" s="724"/>
      <c r="AO56" s="725"/>
      <c r="AP56" s="724"/>
      <c r="AQ56" s="725"/>
      <c r="AR56" s="724"/>
      <c r="AS56" s="725"/>
      <c r="AT56" s="724"/>
      <c r="AU56" s="725"/>
      <c r="AV56" s="724"/>
      <c r="AW56" s="725"/>
      <c r="AX56" s="724"/>
      <c r="AY56" s="725"/>
      <c r="AZ56" s="724"/>
      <c r="BA56" s="725"/>
      <c r="BB56" s="724"/>
      <c r="BC56" s="725"/>
      <c r="BD56" s="724"/>
      <c r="BE56" s="725"/>
      <c r="BF56" s="724"/>
      <c r="BG56" s="725"/>
      <c r="BH56" s="724"/>
      <c r="BI56" s="725"/>
      <c r="BJ56" s="724"/>
      <c r="BK56" s="725"/>
      <c r="BL56" s="724"/>
      <c r="BM56" s="725"/>
      <c r="BN56" s="724"/>
      <c r="BO56" s="725"/>
      <c r="BP56" s="724"/>
      <c r="BQ56" s="725"/>
      <c r="BR56" s="724"/>
      <c r="BS56" s="726"/>
      <c r="BT56" s="724"/>
      <c r="BU56" s="726"/>
      <c r="BV56" s="724"/>
      <c r="BW56" s="726"/>
      <c r="BX56" s="724"/>
      <c r="BY56" s="726"/>
      <c r="BZ56" s="724"/>
      <c r="CA56" s="726"/>
      <c r="CB56" s="726"/>
      <c r="CC56" s="726"/>
      <c r="CD56" s="726"/>
      <c r="CE56" s="726"/>
      <c r="CF56" s="726"/>
      <c r="CG56" s="726"/>
      <c r="CH56" s="726"/>
      <c r="CI56" s="726"/>
      <c r="CJ56" s="726"/>
      <c r="CK56" s="726"/>
      <c r="CL56" s="726"/>
      <c r="CM56" s="726"/>
      <c r="CN56" s="726"/>
      <c r="CO56" s="726"/>
      <c r="CP56" s="726"/>
      <c r="CQ56" s="726"/>
      <c r="CR56" s="726"/>
      <c r="CS56" s="726"/>
      <c r="CT56" s="726"/>
      <c r="CU56" s="726"/>
      <c r="CV56" s="726"/>
      <c r="CW56" s="726"/>
      <c r="CX56" s="726">
        <v>80</v>
      </c>
      <c r="CY56" s="727">
        <v>1.792</v>
      </c>
      <c r="CZ56" s="714">
        <f t="shared" si="3"/>
        <v>186.31</v>
      </c>
      <c r="DA56" s="715"/>
    </row>
    <row r="57" spans="1:105" x14ac:dyDescent="0.25">
      <c r="A57" s="711">
        <v>1</v>
      </c>
      <c r="B57" s="712" t="s">
        <v>212</v>
      </c>
      <c r="C57" s="713">
        <v>2020</v>
      </c>
      <c r="D57" s="714">
        <f t="shared" si="2"/>
        <v>0</v>
      </c>
      <c r="E57" s="715">
        <f t="shared" si="2"/>
        <v>8197.51</v>
      </c>
      <c r="F57" s="722">
        <v>12500</v>
      </c>
      <c r="G57" s="723">
        <v>0.17616000000000001</v>
      </c>
      <c r="H57" s="724"/>
      <c r="I57" s="723"/>
      <c r="J57" s="724">
        <v>4500</v>
      </c>
      <c r="K57" s="723">
        <v>0.1452</v>
      </c>
      <c r="L57" s="724"/>
      <c r="M57" s="723"/>
      <c r="N57" s="724"/>
      <c r="O57" s="723"/>
      <c r="P57" s="724">
        <v>23750</v>
      </c>
      <c r="Q57" s="723">
        <v>0.12403073684210528</v>
      </c>
      <c r="R57" s="724"/>
      <c r="S57" s="723"/>
      <c r="T57" s="724"/>
      <c r="U57" s="723"/>
      <c r="V57" s="724"/>
      <c r="W57" s="723"/>
      <c r="X57" s="724">
        <v>500</v>
      </c>
      <c r="Y57" s="723">
        <v>7.8399999999999997E-2</v>
      </c>
      <c r="Z57" s="724"/>
      <c r="AA57" s="723"/>
      <c r="AB57" s="724"/>
      <c r="AC57" s="723"/>
      <c r="AD57" s="724"/>
      <c r="AE57" s="723"/>
      <c r="AF57" s="724"/>
      <c r="AG57" s="723"/>
      <c r="AH57" s="724">
        <v>80</v>
      </c>
      <c r="AI57" s="723">
        <v>4.8289999999999997</v>
      </c>
      <c r="AJ57" s="724">
        <v>141</v>
      </c>
      <c r="AK57" s="723">
        <v>6.5556276595744682</v>
      </c>
      <c r="AL57" s="724">
        <v>4200</v>
      </c>
      <c r="AM57" s="725">
        <v>7.7759999999999996E-2</v>
      </c>
      <c r="AN57" s="724"/>
      <c r="AO57" s="725"/>
      <c r="AP57" s="724"/>
      <c r="AQ57" s="725"/>
      <c r="AR57" s="724"/>
      <c r="AS57" s="725"/>
      <c r="AT57" s="724"/>
      <c r="AU57" s="725"/>
      <c r="AV57" s="724"/>
      <c r="AW57" s="725"/>
      <c r="AX57" s="724"/>
      <c r="AY57" s="725"/>
      <c r="AZ57" s="724"/>
      <c r="BA57" s="725"/>
      <c r="BB57" s="724"/>
      <c r="BC57" s="725"/>
      <c r="BD57" s="724"/>
      <c r="BE57" s="725"/>
      <c r="BF57" s="724"/>
      <c r="BG57" s="725"/>
      <c r="BH57" s="724"/>
      <c r="BI57" s="725"/>
      <c r="BJ57" s="724"/>
      <c r="BK57" s="725"/>
      <c r="BL57" s="724"/>
      <c r="BM57" s="725"/>
      <c r="BN57" s="724"/>
      <c r="BO57" s="725"/>
      <c r="BP57" s="724"/>
      <c r="BQ57" s="725"/>
      <c r="BR57" s="724"/>
      <c r="BS57" s="726"/>
      <c r="BT57" s="724"/>
      <c r="BU57" s="726"/>
      <c r="BV57" s="724"/>
      <c r="BW57" s="726"/>
      <c r="BX57" s="724"/>
      <c r="BY57" s="726"/>
      <c r="BZ57" s="724"/>
      <c r="CA57" s="726"/>
      <c r="CB57" s="726"/>
      <c r="CC57" s="726"/>
      <c r="CD57" s="726"/>
      <c r="CE57" s="726"/>
      <c r="CF57" s="726"/>
      <c r="CG57" s="726"/>
      <c r="CH57" s="726"/>
      <c r="CI57" s="726"/>
      <c r="CJ57" s="726"/>
      <c r="CK57" s="726"/>
      <c r="CL57" s="726"/>
      <c r="CM57" s="726"/>
      <c r="CN57" s="726"/>
      <c r="CO57" s="726"/>
      <c r="CP57" s="726"/>
      <c r="CQ57" s="726"/>
      <c r="CR57" s="726"/>
      <c r="CS57" s="726"/>
      <c r="CT57" s="726"/>
      <c r="CU57" s="726"/>
      <c r="CV57" s="726"/>
      <c r="CW57" s="726"/>
      <c r="CX57" s="726">
        <v>400</v>
      </c>
      <c r="CY57" s="727">
        <v>1.7998000000000003</v>
      </c>
      <c r="CZ57" s="714"/>
      <c r="DA57" s="715">
        <f t="shared" si="4"/>
        <v>8197.51</v>
      </c>
    </row>
    <row r="58" spans="1:105" x14ac:dyDescent="0.25">
      <c r="A58" s="711">
        <v>1</v>
      </c>
      <c r="B58" s="712" t="s">
        <v>247</v>
      </c>
      <c r="C58" s="713">
        <v>2019</v>
      </c>
      <c r="D58" s="714">
        <f t="shared" si="2"/>
        <v>0</v>
      </c>
      <c r="E58" s="715">
        <f t="shared" si="2"/>
        <v>0</v>
      </c>
      <c r="F58" s="722"/>
      <c r="G58" s="723"/>
      <c r="H58" s="724"/>
      <c r="I58" s="723"/>
      <c r="J58" s="724"/>
      <c r="K58" s="723"/>
      <c r="L58" s="724"/>
      <c r="M58" s="723"/>
      <c r="N58" s="724"/>
      <c r="O58" s="723"/>
      <c r="P58" s="724"/>
      <c r="Q58" s="723"/>
      <c r="R58" s="724"/>
      <c r="S58" s="723"/>
      <c r="T58" s="724"/>
      <c r="U58" s="723"/>
      <c r="V58" s="724"/>
      <c r="W58" s="723"/>
      <c r="X58" s="724"/>
      <c r="Y58" s="723"/>
      <c r="Z58" s="724"/>
      <c r="AA58" s="723"/>
      <c r="AB58" s="724"/>
      <c r="AC58" s="723"/>
      <c r="AD58" s="724"/>
      <c r="AE58" s="723"/>
      <c r="AF58" s="724"/>
      <c r="AG58" s="723"/>
      <c r="AH58" s="724"/>
      <c r="AI58" s="723"/>
      <c r="AJ58" s="724"/>
      <c r="AK58" s="723"/>
      <c r="AL58" s="724"/>
      <c r="AM58" s="725"/>
      <c r="AN58" s="724"/>
      <c r="AO58" s="725"/>
      <c r="AP58" s="724"/>
      <c r="AQ58" s="725"/>
      <c r="AR58" s="724"/>
      <c r="AS58" s="725"/>
      <c r="AT58" s="724"/>
      <c r="AU58" s="725"/>
      <c r="AV58" s="724"/>
      <c r="AW58" s="725"/>
      <c r="AX58" s="724"/>
      <c r="AY58" s="725"/>
      <c r="AZ58" s="724"/>
      <c r="BA58" s="725"/>
      <c r="BB58" s="724"/>
      <c r="BC58" s="725"/>
      <c r="BD58" s="724"/>
      <c r="BE58" s="725"/>
      <c r="BF58" s="724"/>
      <c r="BG58" s="725"/>
      <c r="BH58" s="724"/>
      <c r="BI58" s="725"/>
      <c r="BJ58" s="724"/>
      <c r="BK58" s="725"/>
      <c r="BL58" s="724"/>
      <c r="BM58" s="725"/>
      <c r="BN58" s="724"/>
      <c r="BO58" s="725"/>
      <c r="BP58" s="724"/>
      <c r="BQ58" s="725"/>
      <c r="BR58" s="724"/>
      <c r="BS58" s="726"/>
      <c r="BT58" s="724"/>
      <c r="BU58" s="726"/>
      <c r="BV58" s="724"/>
      <c r="BW58" s="726"/>
      <c r="BX58" s="724"/>
      <c r="BY58" s="726"/>
      <c r="BZ58" s="724"/>
      <c r="CA58" s="726"/>
      <c r="CB58" s="726"/>
      <c r="CC58" s="726"/>
      <c r="CD58" s="726"/>
      <c r="CE58" s="726"/>
      <c r="CF58" s="726"/>
      <c r="CG58" s="726"/>
      <c r="CH58" s="726"/>
      <c r="CI58" s="726"/>
      <c r="CJ58" s="726"/>
      <c r="CK58" s="726"/>
      <c r="CL58" s="726"/>
      <c r="CM58" s="726"/>
      <c r="CN58" s="726"/>
      <c r="CO58" s="726"/>
      <c r="CP58" s="726"/>
      <c r="CQ58" s="726"/>
      <c r="CR58" s="726"/>
      <c r="CS58" s="726"/>
      <c r="CT58" s="726"/>
      <c r="CU58" s="726"/>
      <c r="CV58" s="726"/>
      <c r="CW58" s="726"/>
      <c r="CX58" s="726"/>
      <c r="CY58" s="727"/>
      <c r="CZ58" s="714">
        <f t="shared" si="3"/>
        <v>0</v>
      </c>
      <c r="DA58" s="715"/>
    </row>
    <row r="59" spans="1:105" x14ac:dyDescent="0.25">
      <c r="A59" s="711">
        <v>1</v>
      </c>
      <c r="B59" s="712" t="s">
        <v>247</v>
      </c>
      <c r="C59" s="713">
        <v>2020</v>
      </c>
      <c r="D59" s="714">
        <f t="shared" si="2"/>
        <v>0</v>
      </c>
      <c r="E59" s="715">
        <f t="shared" si="2"/>
        <v>325.24</v>
      </c>
      <c r="F59" s="722"/>
      <c r="G59" s="723"/>
      <c r="H59" s="724"/>
      <c r="I59" s="723"/>
      <c r="J59" s="724"/>
      <c r="K59" s="723"/>
      <c r="L59" s="724"/>
      <c r="M59" s="723"/>
      <c r="N59" s="724"/>
      <c r="O59" s="723"/>
      <c r="P59" s="724"/>
      <c r="Q59" s="723"/>
      <c r="R59" s="724"/>
      <c r="S59" s="723"/>
      <c r="T59" s="724"/>
      <c r="U59" s="723"/>
      <c r="V59" s="724"/>
      <c r="W59" s="723"/>
      <c r="X59" s="724"/>
      <c r="Y59" s="723"/>
      <c r="Z59" s="724"/>
      <c r="AA59" s="723"/>
      <c r="AB59" s="724"/>
      <c r="AC59" s="723"/>
      <c r="AD59" s="724">
        <v>30</v>
      </c>
      <c r="AE59" s="723">
        <v>7.8407</v>
      </c>
      <c r="AF59" s="724">
        <v>0</v>
      </c>
      <c r="AG59" s="723">
        <v>0</v>
      </c>
      <c r="AH59" s="724">
        <v>0</v>
      </c>
      <c r="AI59" s="723">
        <v>0</v>
      </c>
      <c r="AJ59" s="724">
        <v>10</v>
      </c>
      <c r="AK59" s="723">
        <v>9.0020000000000007</v>
      </c>
      <c r="AL59" s="724"/>
      <c r="AM59" s="725"/>
      <c r="AN59" s="724"/>
      <c r="AO59" s="725"/>
      <c r="AP59" s="724"/>
      <c r="AQ59" s="725"/>
      <c r="AR59" s="724"/>
      <c r="AS59" s="725"/>
      <c r="AT59" s="724"/>
      <c r="AU59" s="725"/>
      <c r="AV59" s="724"/>
      <c r="AW59" s="725"/>
      <c r="AX59" s="724"/>
      <c r="AY59" s="725"/>
      <c r="AZ59" s="724"/>
      <c r="BA59" s="725"/>
      <c r="BB59" s="724"/>
      <c r="BC59" s="725"/>
      <c r="BD59" s="724"/>
      <c r="BE59" s="725"/>
      <c r="BF59" s="724"/>
      <c r="BG59" s="725"/>
      <c r="BH59" s="724"/>
      <c r="BI59" s="725"/>
      <c r="BJ59" s="724"/>
      <c r="BK59" s="725"/>
      <c r="BL59" s="724"/>
      <c r="BM59" s="725"/>
      <c r="BN59" s="724"/>
      <c r="BO59" s="725"/>
      <c r="BP59" s="724"/>
      <c r="BQ59" s="725"/>
      <c r="BR59" s="724"/>
      <c r="BS59" s="726"/>
      <c r="BT59" s="724"/>
      <c r="BU59" s="726"/>
      <c r="BV59" s="724"/>
      <c r="BW59" s="726"/>
      <c r="BX59" s="724"/>
      <c r="BY59" s="726"/>
      <c r="BZ59" s="724"/>
      <c r="CA59" s="726"/>
      <c r="CB59" s="726"/>
      <c r="CC59" s="726"/>
      <c r="CD59" s="726"/>
      <c r="CE59" s="726"/>
      <c r="CF59" s="726"/>
      <c r="CG59" s="726"/>
      <c r="CH59" s="726"/>
      <c r="CI59" s="726"/>
      <c r="CJ59" s="726"/>
      <c r="CK59" s="726"/>
      <c r="CL59" s="726"/>
      <c r="CM59" s="726"/>
      <c r="CN59" s="726"/>
      <c r="CO59" s="726"/>
      <c r="CP59" s="726"/>
      <c r="CQ59" s="726"/>
      <c r="CR59" s="726"/>
      <c r="CS59" s="726"/>
      <c r="CT59" s="726"/>
      <c r="CU59" s="726"/>
      <c r="CV59" s="726"/>
      <c r="CW59" s="726"/>
      <c r="CX59" s="726"/>
      <c r="CY59" s="727"/>
      <c r="CZ59" s="714"/>
      <c r="DA59" s="715">
        <f t="shared" si="4"/>
        <v>325.24</v>
      </c>
    </row>
    <row r="60" spans="1:105" x14ac:dyDescent="0.25">
      <c r="A60" s="711">
        <v>1</v>
      </c>
      <c r="B60" s="712" t="s">
        <v>248</v>
      </c>
      <c r="C60" s="713">
        <v>2019</v>
      </c>
      <c r="D60" s="714">
        <f t="shared" si="2"/>
        <v>384.4</v>
      </c>
      <c r="E60" s="715">
        <f t="shared" si="2"/>
        <v>0</v>
      </c>
      <c r="F60" s="722"/>
      <c r="G60" s="723"/>
      <c r="H60" s="724"/>
      <c r="I60" s="723"/>
      <c r="J60" s="724"/>
      <c r="K60" s="723"/>
      <c r="L60" s="724"/>
      <c r="M60" s="723"/>
      <c r="N60" s="724"/>
      <c r="O60" s="723"/>
      <c r="P60" s="724">
        <v>9000</v>
      </c>
      <c r="Q60" s="723">
        <v>0.03</v>
      </c>
      <c r="R60" s="724">
        <v>100</v>
      </c>
      <c r="S60" s="723">
        <v>0.4</v>
      </c>
      <c r="T60" s="724"/>
      <c r="U60" s="723"/>
      <c r="V60" s="724">
        <v>20</v>
      </c>
      <c r="W60" s="723">
        <v>2.2200000000000002</v>
      </c>
      <c r="X60" s="724">
        <v>400</v>
      </c>
      <c r="Y60" s="723">
        <v>0.05</v>
      </c>
      <c r="Z60" s="724"/>
      <c r="AA60" s="723"/>
      <c r="AB60" s="724"/>
      <c r="AC60" s="723"/>
      <c r="AD60" s="724"/>
      <c r="AE60" s="723"/>
      <c r="AF60" s="724"/>
      <c r="AG60" s="723"/>
      <c r="AH60" s="724"/>
      <c r="AI60" s="723"/>
      <c r="AJ60" s="724"/>
      <c r="AK60" s="723"/>
      <c r="AL60" s="724"/>
      <c r="AM60" s="725"/>
      <c r="AN60" s="724"/>
      <c r="AO60" s="725"/>
      <c r="AP60" s="724"/>
      <c r="AQ60" s="725"/>
      <c r="AR60" s="724"/>
      <c r="AS60" s="725"/>
      <c r="AT60" s="724"/>
      <c r="AU60" s="725"/>
      <c r="AV60" s="724"/>
      <c r="AW60" s="725"/>
      <c r="AX60" s="724">
        <v>500</v>
      </c>
      <c r="AY60" s="725">
        <v>0.02</v>
      </c>
      <c r="AZ60" s="724"/>
      <c r="BA60" s="725"/>
      <c r="BB60" s="724"/>
      <c r="BC60" s="725"/>
      <c r="BD60" s="724"/>
      <c r="BE60" s="725"/>
      <c r="BF60" s="724"/>
      <c r="BG60" s="725"/>
      <c r="BH60" s="724"/>
      <c r="BI60" s="725"/>
      <c r="BJ60" s="724"/>
      <c r="BK60" s="725"/>
      <c r="BL60" s="724"/>
      <c r="BM60" s="725"/>
      <c r="BN60" s="724"/>
      <c r="BO60" s="725"/>
      <c r="BP60" s="724"/>
      <c r="BQ60" s="725"/>
      <c r="BR60" s="724"/>
      <c r="BS60" s="726"/>
      <c r="BT60" s="724"/>
      <c r="BU60" s="726"/>
      <c r="BV60" s="724"/>
      <c r="BW60" s="726"/>
      <c r="BX60" s="724"/>
      <c r="BY60" s="726"/>
      <c r="BZ60" s="724"/>
      <c r="CA60" s="726"/>
      <c r="CB60" s="726"/>
      <c r="CC60" s="726"/>
      <c r="CD60" s="726"/>
      <c r="CE60" s="726"/>
      <c r="CF60" s="726"/>
      <c r="CG60" s="726"/>
      <c r="CH60" s="726"/>
      <c r="CI60" s="726"/>
      <c r="CJ60" s="726"/>
      <c r="CK60" s="726"/>
      <c r="CL60" s="726"/>
      <c r="CM60" s="726"/>
      <c r="CN60" s="726"/>
      <c r="CO60" s="726"/>
      <c r="CP60" s="726"/>
      <c r="CQ60" s="726"/>
      <c r="CR60" s="726"/>
      <c r="CS60" s="726"/>
      <c r="CT60" s="726"/>
      <c r="CU60" s="726"/>
      <c r="CV60" s="726"/>
      <c r="CW60" s="726"/>
      <c r="CX60" s="726"/>
      <c r="CY60" s="727"/>
      <c r="CZ60" s="714">
        <f t="shared" si="3"/>
        <v>384.4</v>
      </c>
      <c r="DA60" s="715"/>
    </row>
    <row r="61" spans="1:105" ht="15.75" thickBot="1" x14ac:dyDescent="0.3">
      <c r="A61" s="728">
        <v>1</v>
      </c>
      <c r="B61" s="729" t="s">
        <v>248</v>
      </c>
      <c r="C61" s="730">
        <v>2020</v>
      </c>
      <c r="D61" s="731">
        <f t="shared" si="2"/>
        <v>0</v>
      </c>
      <c r="E61" s="732">
        <f t="shared" si="2"/>
        <v>4235.55</v>
      </c>
      <c r="F61" s="733"/>
      <c r="G61" s="734"/>
      <c r="H61" s="735"/>
      <c r="I61" s="734"/>
      <c r="J61" s="735"/>
      <c r="K61" s="734"/>
      <c r="L61" s="735">
        <v>800</v>
      </c>
      <c r="M61" s="734">
        <v>4.2077499999999999</v>
      </c>
      <c r="N61" s="735"/>
      <c r="O61" s="734"/>
      <c r="P61" s="735">
        <v>3000</v>
      </c>
      <c r="Q61" s="734">
        <v>0.13</v>
      </c>
      <c r="R61" s="735"/>
      <c r="S61" s="734"/>
      <c r="T61" s="735"/>
      <c r="U61" s="734"/>
      <c r="V61" s="735"/>
      <c r="W61" s="734"/>
      <c r="X61" s="735"/>
      <c r="Y61" s="734"/>
      <c r="Z61" s="735"/>
      <c r="AA61" s="734"/>
      <c r="AB61" s="735"/>
      <c r="AC61" s="734"/>
      <c r="AD61" s="735"/>
      <c r="AE61" s="734"/>
      <c r="AF61" s="735"/>
      <c r="AG61" s="734"/>
      <c r="AH61" s="735">
        <v>30</v>
      </c>
      <c r="AI61" s="734">
        <v>6.0533333333333328</v>
      </c>
      <c r="AJ61" s="735">
        <v>30</v>
      </c>
      <c r="AK61" s="734">
        <v>7.1749999999999998</v>
      </c>
      <c r="AL61" s="735"/>
      <c r="AM61" s="736"/>
      <c r="AN61" s="735"/>
      <c r="AO61" s="736"/>
      <c r="AP61" s="735"/>
      <c r="AQ61" s="736"/>
      <c r="AR61" s="735"/>
      <c r="AS61" s="736"/>
      <c r="AT61" s="735"/>
      <c r="AU61" s="736"/>
      <c r="AV61" s="735"/>
      <c r="AW61" s="736"/>
      <c r="AX61" s="735">
        <v>250</v>
      </c>
      <c r="AY61" s="736">
        <v>0.33</v>
      </c>
      <c r="AZ61" s="735"/>
      <c r="BA61" s="736"/>
      <c r="BB61" s="735"/>
      <c r="BC61" s="736"/>
      <c r="BD61" s="735"/>
      <c r="BE61" s="736"/>
      <c r="BF61" s="735"/>
      <c r="BG61" s="736"/>
      <c r="BH61" s="735"/>
      <c r="BI61" s="736"/>
      <c r="BJ61" s="735"/>
      <c r="BK61" s="736"/>
      <c r="BL61" s="735"/>
      <c r="BM61" s="736"/>
      <c r="BN61" s="735"/>
      <c r="BO61" s="736"/>
      <c r="BP61" s="735"/>
      <c r="BQ61" s="736"/>
      <c r="BR61" s="735"/>
      <c r="BS61" s="737"/>
      <c r="BT61" s="735"/>
      <c r="BU61" s="737"/>
      <c r="BV61" s="735"/>
      <c r="BW61" s="737"/>
      <c r="BX61" s="735"/>
      <c r="BY61" s="737"/>
      <c r="BZ61" s="735"/>
      <c r="CA61" s="737"/>
      <c r="CB61" s="737"/>
      <c r="CC61" s="737"/>
      <c r="CD61" s="737"/>
      <c r="CE61" s="737"/>
      <c r="CF61" s="737"/>
      <c r="CG61" s="737"/>
      <c r="CH61" s="737"/>
      <c r="CI61" s="737"/>
      <c r="CJ61" s="737"/>
      <c r="CK61" s="737"/>
      <c r="CL61" s="737"/>
      <c r="CM61" s="737"/>
      <c r="CN61" s="737"/>
      <c r="CO61" s="737"/>
      <c r="CP61" s="737"/>
      <c r="CQ61" s="737"/>
      <c r="CR61" s="737"/>
      <c r="CS61" s="737"/>
      <c r="CT61" s="737"/>
      <c r="CU61" s="737"/>
      <c r="CV61" s="737"/>
      <c r="CW61" s="737"/>
      <c r="CX61" s="737"/>
      <c r="CY61" s="738"/>
      <c r="CZ61" s="731"/>
      <c r="DA61" s="732">
        <f t="shared" si="4"/>
        <v>4235.55</v>
      </c>
    </row>
    <row r="62" spans="1:105" x14ac:dyDescent="0.25">
      <c r="A62" s="769" t="s">
        <v>249</v>
      </c>
      <c r="B62" s="701" t="s">
        <v>250</v>
      </c>
      <c r="C62" s="702">
        <v>2019</v>
      </c>
      <c r="D62" s="703">
        <f t="shared" si="2"/>
        <v>532.96</v>
      </c>
      <c r="E62" s="704">
        <f t="shared" si="2"/>
        <v>0</v>
      </c>
      <c r="F62" s="739"/>
      <c r="G62" s="740"/>
      <c r="H62" s="741"/>
      <c r="I62" s="740"/>
      <c r="J62" s="741"/>
      <c r="K62" s="740"/>
      <c r="L62" s="741"/>
      <c r="M62" s="740"/>
      <c r="N62" s="741"/>
      <c r="O62" s="740"/>
      <c r="P62" s="741">
        <v>10000</v>
      </c>
      <c r="Q62" s="740">
        <v>0.03</v>
      </c>
      <c r="R62" s="741">
        <v>0</v>
      </c>
      <c r="S62" s="740">
        <v>0</v>
      </c>
      <c r="T62" s="741">
        <v>0</v>
      </c>
      <c r="U62" s="740">
        <v>0</v>
      </c>
      <c r="V62" s="741">
        <v>0</v>
      </c>
      <c r="W62" s="740">
        <v>0</v>
      </c>
      <c r="X62" s="741">
        <v>0</v>
      </c>
      <c r="Y62" s="740">
        <v>0</v>
      </c>
      <c r="Z62" s="741">
        <v>0</v>
      </c>
      <c r="AA62" s="740">
        <v>0</v>
      </c>
      <c r="AB62" s="741">
        <v>0</v>
      </c>
      <c r="AC62" s="740">
        <v>0</v>
      </c>
      <c r="AD62" s="741">
        <v>0</v>
      </c>
      <c r="AE62" s="740">
        <v>0</v>
      </c>
      <c r="AF62" s="741">
        <v>0</v>
      </c>
      <c r="AG62" s="740">
        <v>0</v>
      </c>
      <c r="AH62" s="741">
        <v>52</v>
      </c>
      <c r="AI62" s="740">
        <v>4.4800000000000004</v>
      </c>
      <c r="AJ62" s="741">
        <v>0</v>
      </c>
      <c r="AK62" s="740">
        <v>0</v>
      </c>
      <c r="AL62" s="741"/>
      <c r="AM62" s="742"/>
      <c r="AN62" s="741"/>
      <c r="AO62" s="742"/>
      <c r="AP62" s="741"/>
      <c r="AQ62" s="742"/>
      <c r="AR62" s="741"/>
      <c r="AS62" s="742"/>
      <c r="AT62" s="741"/>
      <c r="AU62" s="742"/>
      <c r="AV62" s="741"/>
      <c r="AW62" s="742"/>
      <c r="AX62" s="741"/>
      <c r="AY62" s="742"/>
      <c r="AZ62" s="741"/>
      <c r="BA62" s="742"/>
      <c r="BB62" s="741"/>
      <c r="BC62" s="742"/>
      <c r="BD62" s="741"/>
      <c r="BE62" s="742"/>
      <c r="BF62" s="741"/>
      <c r="BG62" s="742"/>
      <c r="BH62" s="741"/>
      <c r="BI62" s="742"/>
      <c r="BJ62" s="741"/>
      <c r="BK62" s="742"/>
      <c r="BL62" s="741"/>
      <c r="BM62" s="742"/>
      <c r="BN62" s="741"/>
      <c r="BO62" s="742"/>
      <c r="BP62" s="741"/>
      <c r="BQ62" s="742"/>
      <c r="BR62" s="741"/>
      <c r="BS62" s="743"/>
      <c r="BT62" s="741"/>
      <c r="BU62" s="743"/>
      <c r="BV62" s="741"/>
      <c r="BW62" s="743"/>
      <c r="BX62" s="741"/>
      <c r="BY62" s="743"/>
      <c r="BZ62" s="741"/>
      <c r="CA62" s="743"/>
      <c r="CB62" s="743"/>
      <c r="CC62" s="743"/>
      <c r="CD62" s="743"/>
      <c r="CE62" s="743"/>
      <c r="CF62" s="743"/>
      <c r="CG62" s="743"/>
      <c r="CH62" s="743"/>
      <c r="CI62" s="743"/>
      <c r="CJ62" s="743"/>
      <c r="CK62" s="743"/>
      <c r="CL62" s="743"/>
      <c r="CM62" s="743"/>
      <c r="CN62" s="743"/>
      <c r="CO62" s="743"/>
      <c r="CP62" s="743"/>
      <c r="CQ62" s="743"/>
      <c r="CR62" s="743"/>
      <c r="CS62" s="743"/>
      <c r="CT62" s="743"/>
      <c r="CU62" s="743"/>
      <c r="CV62" s="743"/>
      <c r="CW62" s="743"/>
      <c r="CX62" s="743"/>
      <c r="CY62" s="744"/>
      <c r="CZ62" s="703">
        <f t="shared" si="3"/>
        <v>532.96</v>
      </c>
      <c r="DA62" s="704"/>
    </row>
    <row r="63" spans="1:105" x14ac:dyDescent="0.25">
      <c r="A63" s="770" t="s">
        <v>249</v>
      </c>
      <c r="B63" s="712" t="s">
        <v>250</v>
      </c>
      <c r="C63" s="713">
        <v>2020</v>
      </c>
      <c r="D63" s="714">
        <f t="shared" si="2"/>
        <v>0</v>
      </c>
      <c r="E63" s="715">
        <f t="shared" si="2"/>
        <v>16616.75</v>
      </c>
      <c r="F63" s="722"/>
      <c r="G63" s="723"/>
      <c r="H63" s="724"/>
      <c r="I63" s="723"/>
      <c r="J63" s="724"/>
      <c r="K63" s="723"/>
      <c r="L63" s="724">
        <v>2000</v>
      </c>
      <c r="M63" s="723">
        <v>3.47</v>
      </c>
      <c r="N63" s="724"/>
      <c r="O63" s="723"/>
      <c r="P63" s="724">
        <v>27000</v>
      </c>
      <c r="Q63" s="723">
        <v>0.13</v>
      </c>
      <c r="R63" s="724"/>
      <c r="S63" s="723"/>
      <c r="T63" s="724">
        <v>150</v>
      </c>
      <c r="U63" s="723">
        <v>16.36</v>
      </c>
      <c r="V63" s="724"/>
      <c r="W63" s="723"/>
      <c r="X63" s="724">
        <v>1500</v>
      </c>
      <c r="Y63" s="723">
        <v>0.06</v>
      </c>
      <c r="Z63" s="724"/>
      <c r="AA63" s="723"/>
      <c r="AB63" s="724"/>
      <c r="AC63" s="723"/>
      <c r="AD63" s="724">
        <v>200</v>
      </c>
      <c r="AE63" s="723">
        <v>7.84</v>
      </c>
      <c r="AF63" s="724">
        <v>93</v>
      </c>
      <c r="AG63" s="723">
        <v>8.0607526881720428</v>
      </c>
      <c r="AH63" s="724">
        <v>140</v>
      </c>
      <c r="AI63" s="723">
        <v>4.2528571428571427</v>
      </c>
      <c r="AJ63" s="724">
        <v>30</v>
      </c>
      <c r="AK63" s="723">
        <v>5.09</v>
      </c>
      <c r="AL63" s="724">
        <v>10000</v>
      </c>
      <c r="AM63" s="725">
        <v>0.04</v>
      </c>
      <c r="AN63" s="724"/>
      <c r="AO63" s="725"/>
      <c r="AP63" s="724"/>
      <c r="AQ63" s="725"/>
      <c r="AR63" s="724"/>
      <c r="AS63" s="725"/>
      <c r="AT63" s="724"/>
      <c r="AU63" s="725"/>
      <c r="AV63" s="724"/>
      <c r="AW63" s="725"/>
      <c r="AX63" s="724"/>
      <c r="AY63" s="725"/>
      <c r="AZ63" s="724"/>
      <c r="BA63" s="725"/>
      <c r="BB63" s="724"/>
      <c r="BC63" s="725"/>
      <c r="BD63" s="724">
        <v>100</v>
      </c>
      <c r="BE63" s="725">
        <v>1.57</v>
      </c>
      <c r="BF63" s="724"/>
      <c r="BG63" s="725"/>
      <c r="BH63" s="724"/>
      <c r="BI63" s="725"/>
      <c r="BJ63" s="724"/>
      <c r="BK63" s="725"/>
      <c r="BL63" s="724"/>
      <c r="BM63" s="725"/>
      <c r="BN63" s="724"/>
      <c r="BO63" s="725"/>
      <c r="BP63" s="724"/>
      <c r="BQ63" s="725"/>
      <c r="BR63" s="724"/>
      <c r="BS63" s="726"/>
      <c r="BT63" s="724"/>
      <c r="BU63" s="726"/>
      <c r="BV63" s="724"/>
      <c r="BW63" s="726"/>
      <c r="BX63" s="724"/>
      <c r="BY63" s="726"/>
      <c r="BZ63" s="724"/>
      <c r="CA63" s="726"/>
      <c r="CB63" s="726"/>
      <c r="CC63" s="726"/>
      <c r="CD63" s="726"/>
      <c r="CE63" s="726"/>
      <c r="CF63" s="726"/>
      <c r="CG63" s="726"/>
      <c r="CH63" s="726"/>
      <c r="CI63" s="726"/>
      <c r="CJ63" s="726"/>
      <c r="CK63" s="726"/>
      <c r="CL63" s="726"/>
      <c r="CM63" s="726"/>
      <c r="CN63" s="726"/>
      <c r="CO63" s="726"/>
      <c r="CP63" s="726"/>
      <c r="CQ63" s="726"/>
      <c r="CR63" s="726"/>
      <c r="CS63" s="726"/>
      <c r="CT63" s="726"/>
      <c r="CU63" s="726"/>
      <c r="CV63" s="726"/>
      <c r="CW63" s="726"/>
      <c r="CX63" s="726"/>
      <c r="CY63" s="727"/>
      <c r="CZ63" s="714"/>
      <c r="DA63" s="715">
        <f t="shared" si="4"/>
        <v>16616.75</v>
      </c>
    </row>
    <row r="64" spans="1:105" x14ac:dyDescent="0.25">
      <c r="A64" s="770" t="s">
        <v>249</v>
      </c>
      <c r="B64" s="712" t="s">
        <v>251</v>
      </c>
      <c r="C64" s="713">
        <v>2019</v>
      </c>
      <c r="D64" s="714">
        <f t="shared" si="2"/>
        <v>781.22</v>
      </c>
      <c r="E64" s="715">
        <f t="shared" si="2"/>
        <v>0</v>
      </c>
      <c r="F64" s="722">
        <v>200</v>
      </c>
      <c r="G64" s="723">
        <v>0.3826</v>
      </c>
      <c r="H64" s="724"/>
      <c r="I64" s="723"/>
      <c r="J64" s="724"/>
      <c r="K64" s="723"/>
      <c r="L64" s="724"/>
      <c r="M64" s="723"/>
      <c r="N64" s="724"/>
      <c r="O64" s="723"/>
      <c r="P64" s="724"/>
      <c r="Q64" s="723"/>
      <c r="R64" s="724">
        <v>650</v>
      </c>
      <c r="S64" s="723">
        <v>0.50373846153000001</v>
      </c>
      <c r="T64" s="724"/>
      <c r="U64" s="723"/>
      <c r="V64" s="724"/>
      <c r="W64" s="723"/>
      <c r="X64" s="724">
        <v>100</v>
      </c>
      <c r="Y64" s="723">
        <v>5.5300000000000002E-2</v>
      </c>
      <c r="Z64" s="724">
        <v>50</v>
      </c>
      <c r="AA64" s="723">
        <v>0.78400000000000003</v>
      </c>
      <c r="AB64" s="724">
        <v>700</v>
      </c>
      <c r="AC64" s="723">
        <v>5.7128571420000003E-2</v>
      </c>
      <c r="AD64" s="724"/>
      <c r="AE64" s="723"/>
      <c r="AF64" s="724"/>
      <c r="AG64" s="723"/>
      <c r="AH64" s="724">
        <v>50</v>
      </c>
      <c r="AI64" s="723">
        <v>3.1259999999999999</v>
      </c>
      <c r="AJ64" s="724">
        <v>41.5</v>
      </c>
      <c r="AK64" s="723">
        <v>3.2831325301200001</v>
      </c>
      <c r="AL64" s="724"/>
      <c r="AM64" s="725"/>
      <c r="AN64" s="724"/>
      <c r="AO64" s="725"/>
      <c r="AP64" s="724"/>
      <c r="AQ64" s="725"/>
      <c r="AR64" s="724"/>
      <c r="AS64" s="725"/>
      <c r="AT64" s="724"/>
      <c r="AU64" s="725"/>
      <c r="AV64" s="724"/>
      <c r="AW64" s="725"/>
      <c r="AX64" s="724"/>
      <c r="AY64" s="725"/>
      <c r="AZ64" s="724"/>
      <c r="BA64" s="725"/>
      <c r="BB64" s="724"/>
      <c r="BC64" s="725"/>
      <c r="BD64" s="724"/>
      <c r="BE64" s="725"/>
      <c r="BF64" s="724"/>
      <c r="BG64" s="725"/>
      <c r="BH64" s="724"/>
      <c r="BI64" s="725"/>
      <c r="BJ64" s="724"/>
      <c r="BK64" s="725"/>
      <c r="BL64" s="724"/>
      <c r="BM64" s="725"/>
      <c r="BN64" s="724"/>
      <c r="BO64" s="725"/>
      <c r="BP64" s="724"/>
      <c r="BQ64" s="725"/>
      <c r="BR64" s="724"/>
      <c r="BS64" s="726"/>
      <c r="BT64" s="724"/>
      <c r="BU64" s="726"/>
      <c r="BV64" s="724"/>
      <c r="BW64" s="726"/>
      <c r="BX64" s="724"/>
      <c r="BY64" s="726"/>
      <c r="BZ64" s="724"/>
      <c r="CA64" s="726"/>
      <c r="CB64" s="726"/>
      <c r="CC64" s="726"/>
      <c r="CD64" s="726"/>
      <c r="CE64" s="726"/>
      <c r="CF64" s="726"/>
      <c r="CG64" s="726"/>
      <c r="CH64" s="726"/>
      <c r="CI64" s="726"/>
      <c r="CJ64" s="726"/>
      <c r="CK64" s="726"/>
      <c r="CL64" s="726"/>
      <c r="CM64" s="726"/>
      <c r="CN64" s="726"/>
      <c r="CO64" s="726"/>
      <c r="CP64" s="726"/>
      <c r="CQ64" s="726"/>
      <c r="CR64" s="726"/>
      <c r="CS64" s="726"/>
      <c r="CT64" s="726"/>
      <c r="CU64" s="726"/>
      <c r="CV64" s="726"/>
      <c r="CW64" s="726"/>
      <c r="CX64" s="726"/>
      <c r="CY64" s="727"/>
      <c r="CZ64" s="714">
        <f t="shared" si="3"/>
        <v>781.22</v>
      </c>
      <c r="DA64" s="715"/>
    </row>
    <row r="65" spans="1:105" x14ac:dyDescent="0.25">
      <c r="A65" s="770" t="s">
        <v>249</v>
      </c>
      <c r="B65" s="712" t="s">
        <v>251</v>
      </c>
      <c r="C65" s="713">
        <v>2020</v>
      </c>
      <c r="D65" s="714">
        <f t="shared" si="2"/>
        <v>0</v>
      </c>
      <c r="E65" s="715">
        <f t="shared" si="2"/>
        <v>25675.89</v>
      </c>
      <c r="F65" s="722"/>
      <c r="G65" s="723"/>
      <c r="H65" s="724">
        <v>2000</v>
      </c>
      <c r="I65" s="723">
        <v>0.112</v>
      </c>
      <c r="J65" s="724"/>
      <c r="K65" s="723"/>
      <c r="L65" s="724">
        <v>3000</v>
      </c>
      <c r="M65" s="723">
        <v>3.1218000000000004</v>
      </c>
      <c r="N65" s="724"/>
      <c r="O65" s="723"/>
      <c r="P65" s="724">
        <v>103500</v>
      </c>
      <c r="Q65" s="723">
        <v>7.8724637681159421E-2</v>
      </c>
      <c r="R65" s="724">
        <v>6300</v>
      </c>
      <c r="S65" s="723">
        <v>0.48727428571428572</v>
      </c>
      <c r="T65" s="724">
        <v>40</v>
      </c>
      <c r="U65" s="723">
        <v>16.358000000000001</v>
      </c>
      <c r="V65" s="724">
        <v>714</v>
      </c>
      <c r="W65" s="723">
        <v>2.668893557420168</v>
      </c>
      <c r="X65" s="724">
        <v>2000</v>
      </c>
      <c r="Y65" s="723">
        <v>5.3725000000000002E-2</v>
      </c>
      <c r="Z65" s="724"/>
      <c r="AA65" s="723"/>
      <c r="AB65" s="724">
        <v>2600</v>
      </c>
      <c r="AC65" s="723">
        <v>4.2223076923076926E-2</v>
      </c>
      <c r="AD65" s="724">
        <v>50</v>
      </c>
      <c r="AE65" s="723">
        <v>7.26</v>
      </c>
      <c r="AF65" s="724">
        <v>50</v>
      </c>
      <c r="AG65" s="723">
        <v>14.1568</v>
      </c>
      <c r="AH65" s="724">
        <v>99</v>
      </c>
      <c r="AI65" s="723">
        <v>2.9008080808000001</v>
      </c>
      <c r="AJ65" s="724">
        <v>74</v>
      </c>
      <c r="AK65" s="723">
        <v>9.9121621621594578</v>
      </c>
      <c r="AL65" s="724"/>
      <c r="AM65" s="725"/>
      <c r="AN65" s="724"/>
      <c r="AO65" s="725"/>
      <c r="AP65" s="724"/>
      <c r="AQ65" s="725"/>
      <c r="AR65" s="724"/>
      <c r="AS65" s="725"/>
      <c r="AT65" s="724"/>
      <c r="AU65" s="725"/>
      <c r="AV65" s="724"/>
      <c r="AW65" s="725"/>
      <c r="AX65" s="724"/>
      <c r="AY65" s="725"/>
      <c r="AZ65" s="724"/>
      <c r="BA65" s="725"/>
      <c r="BB65" s="724"/>
      <c r="BC65" s="725"/>
      <c r="BD65" s="724"/>
      <c r="BE65" s="725"/>
      <c r="BF65" s="724"/>
      <c r="BG65" s="725"/>
      <c r="BH65" s="724"/>
      <c r="BI65" s="725"/>
      <c r="BJ65" s="724"/>
      <c r="BK65" s="725"/>
      <c r="BL65" s="724"/>
      <c r="BM65" s="725"/>
      <c r="BN65" s="724"/>
      <c r="BO65" s="725"/>
      <c r="BP65" s="724"/>
      <c r="BQ65" s="725"/>
      <c r="BR65" s="724"/>
      <c r="BS65" s="726"/>
      <c r="BT65" s="724"/>
      <c r="BU65" s="726"/>
      <c r="BV65" s="724"/>
      <c r="BW65" s="726"/>
      <c r="BX65" s="724"/>
      <c r="BY65" s="726"/>
      <c r="BZ65" s="724"/>
      <c r="CA65" s="726"/>
      <c r="CB65" s="726"/>
      <c r="CC65" s="726"/>
      <c r="CD65" s="726"/>
      <c r="CE65" s="726"/>
      <c r="CF65" s="726"/>
      <c r="CG65" s="726"/>
      <c r="CH65" s="726"/>
      <c r="CI65" s="726"/>
      <c r="CJ65" s="726"/>
      <c r="CK65" s="726"/>
      <c r="CL65" s="726"/>
      <c r="CM65" s="726"/>
      <c r="CN65" s="726"/>
      <c r="CO65" s="726"/>
      <c r="CP65" s="726"/>
      <c r="CQ65" s="726"/>
      <c r="CR65" s="726"/>
      <c r="CS65" s="726"/>
      <c r="CT65" s="726"/>
      <c r="CU65" s="726"/>
      <c r="CV65" s="726"/>
      <c r="CW65" s="726"/>
      <c r="CX65" s="726"/>
      <c r="CY65" s="727"/>
      <c r="CZ65" s="714"/>
      <c r="DA65" s="715">
        <f t="shared" si="4"/>
        <v>25675.89</v>
      </c>
    </row>
    <row r="66" spans="1:105" x14ac:dyDescent="0.25">
      <c r="A66" s="770" t="s">
        <v>249</v>
      </c>
      <c r="B66" s="712" t="s">
        <v>252</v>
      </c>
      <c r="C66" s="713">
        <v>2019</v>
      </c>
      <c r="D66" s="714">
        <f t="shared" si="2"/>
        <v>6290.38</v>
      </c>
      <c r="E66" s="715">
        <f t="shared" si="2"/>
        <v>0</v>
      </c>
      <c r="F66" s="722">
        <v>2950</v>
      </c>
      <c r="G66" s="723">
        <v>6.1260000000000002E-2</v>
      </c>
      <c r="H66" s="724">
        <v>2070</v>
      </c>
      <c r="I66" s="723">
        <v>1.4789999999999999E-2</v>
      </c>
      <c r="J66" s="724">
        <v>0</v>
      </c>
      <c r="K66" s="723"/>
      <c r="L66" s="724">
        <v>0</v>
      </c>
      <c r="M66" s="723"/>
      <c r="N66" s="724">
        <v>0</v>
      </c>
      <c r="O66" s="723"/>
      <c r="P66" s="724">
        <v>86900</v>
      </c>
      <c r="Q66" s="723">
        <v>2.1659999999999999E-2</v>
      </c>
      <c r="R66" s="724">
        <v>5416</v>
      </c>
      <c r="S66" s="723">
        <v>0.44369999999999998</v>
      </c>
      <c r="T66" s="724">
        <v>0</v>
      </c>
      <c r="U66" s="723"/>
      <c r="V66" s="724">
        <v>1250</v>
      </c>
      <c r="W66" s="723">
        <v>0.47</v>
      </c>
      <c r="X66" s="724">
        <v>3600</v>
      </c>
      <c r="Y66" s="723">
        <v>3.5060000000000001E-2</v>
      </c>
      <c r="Z66" s="724">
        <v>0</v>
      </c>
      <c r="AA66" s="723"/>
      <c r="AB66" s="724">
        <v>1250</v>
      </c>
      <c r="AC66" s="723">
        <v>0.15359999999999999</v>
      </c>
      <c r="AD66" s="724">
        <v>0</v>
      </c>
      <c r="AE66" s="723"/>
      <c r="AF66" s="724">
        <v>0</v>
      </c>
      <c r="AG66" s="723"/>
      <c r="AH66" s="724">
        <v>27.5</v>
      </c>
      <c r="AI66" s="723">
        <v>6.1090999999999998</v>
      </c>
      <c r="AJ66" s="724">
        <v>144</v>
      </c>
      <c r="AK66" s="723">
        <v>5</v>
      </c>
      <c r="AL66" s="724"/>
      <c r="AM66" s="725"/>
      <c r="AN66" s="724"/>
      <c r="AO66" s="725"/>
      <c r="AP66" s="724"/>
      <c r="AQ66" s="725"/>
      <c r="AR66" s="724"/>
      <c r="AS66" s="725"/>
      <c r="AT66" s="724"/>
      <c r="AU66" s="725"/>
      <c r="AV66" s="724"/>
      <c r="AW66" s="725"/>
      <c r="AX66" s="724"/>
      <c r="AY66" s="725"/>
      <c r="AZ66" s="724"/>
      <c r="BA66" s="725"/>
      <c r="BB66" s="724"/>
      <c r="BC66" s="725"/>
      <c r="BD66" s="724"/>
      <c r="BE66" s="725"/>
      <c r="BF66" s="724"/>
      <c r="BG66" s="725"/>
      <c r="BH66" s="724"/>
      <c r="BI66" s="725"/>
      <c r="BJ66" s="724"/>
      <c r="BK66" s="725"/>
      <c r="BL66" s="724"/>
      <c r="BM66" s="725"/>
      <c r="BN66" s="724"/>
      <c r="BO66" s="725"/>
      <c r="BP66" s="724"/>
      <c r="BQ66" s="725"/>
      <c r="BR66" s="724"/>
      <c r="BS66" s="726"/>
      <c r="BT66" s="724"/>
      <c r="BU66" s="726"/>
      <c r="BV66" s="724"/>
      <c r="BW66" s="726"/>
      <c r="BX66" s="724"/>
      <c r="BY66" s="726"/>
      <c r="BZ66" s="724"/>
      <c r="CA66" s="726"/>
      <c r="CB66" s="726"/>
      <c r="CC66" s="726"/>
      <c r="CD66" s="726"/>
      <c r="CE66" s="726"/>
      <c r="CF66" s="726"/>
      <c r="CG66" s="726"/>
      <c r="CH66" s="726"/>
      <c r="CI66" s="726"/>
      <c r="CJ66" s="726"/>
      <c r="CK66" s="726"/>
      <c r="CL66" s="726"/>
      <c r="CM66" s="726"/>
      <c r="CN66" s="726"/>
      <c r="CO66" s="726"/>
      <c r="CP66" s="726"/>
      <c r="CQ66" s="726"/>
      <c r="CR66" s="726"/>
      <c r="CS66" s="726"/>
      <c r="CT66" s="726"/>
      <c r="CU66" s="726"/>
      <c r="CV66" s="726"/>
      <c r="CW66" s="726"/>
      <c r="CX66" s="726"/>
      <c r="CY66" s="727"/>
      <c r="CZ66" s="714">
        <f t="shared" si="3"/>
        <v>6290.38</v>
      </c>
      <c r="DA66" s="715"/>
    </row>
    <row r="67" spans="1:105" ht="15.75" thickBot="1" x14ac:dyDescent="0.3">
      <c r="A67" s="771" t="s">
        <v>249</v>
      </c>
      <c r="B67" s="746" t="s">
        <v>252</v>
      </c>
      <c r="C67" s="747">
        <v>2020</v>
      </c>
      <c r="D67" s="748">
        <f t="shared" si="2"/>
        <v>0</v>
      </c>
      <c r="E67" s="749">
        <f t="shared" si="2"/>
        <v>27466.84</v>
      </c>
      <c r="F67" s="750">
        <v>600</v>
      </c>
      <c r="G67" s="751">
        <v>0.35899999999999999</v>
      </c>
      <c r="H67" s="752">
        <v>1200</v>
      </c>
      <c r="I67" s="751">
        <v>5.9024E-2</v>
      </c>
      <c r="J67" s="752">
        <v>6150</v>
      </c>
      <c r="K67" s="751">
        <v>1.3486178861788618E-2</v>
      </c>
      <c r="L67" s="752">
        <v>944</v>
      </c>
      <c r="M67" s="751">
        <v>0.2731885593220339</v>
      </c>
      <c r="N67" s="752">
        <v>508</v>
      </c>
      <c r="O67" s="751">
        <v>8.6548346456692915</v>
      </c>
      <c r="P67" s="752">
        <v>100900</v>
      </c>
      <c r="Q67" s="751">
        <v>0.14332636273538155</v>
      </c>
      <c r="R67" s="752">
        <v>4689</v>
      </c>
      <c r="S67" s="751">
        <v>0.48905182341650677</v>
      </c>
      <c r="T67" s="752">
        <v>84</v>
      </c>
      <c r="U67" s="751">
        <v>18.149999999999999</v>
      </c>
      <c r="V67" s="752">
        <v>2955</v>
      </c>
      <c r="W67" s="751">
        <v>0.62335837563451768</v>
      </c>
      <c r="X67" s="752">
        <v>2900</v>
      </c>
      <c r="Y67" s="751">
        <v>7.1389999999999995E-2</v>
      </c>
      <c r="Z67" s="752">
        <v>490</v>
      </c>
      <c r="AA67" s="751">
        <v>0.59289999999999998</v>
      </c>
      <c r="AB67" s="752">
        <v>550</v>
      </c>
      <c r="AC67" s="751">
        <v>0.24941818181818184</v>
      </c>
      <c r="AD67" s="752">
        <v>21</v>
      </c>
      <c r="AE67" s="751">
        <v>7.4262857142857142</v>
      </c>
      <c r="AF67" s="752">
        <v>13</v>
      </c>
      <c r="AG67" s="751">
        <v>12.14076923076923</v>
      </c>
      <c r="AH67" s="752">
        <v>75</v>
      </c>
      <c r="AI67" s="751">
        <v>9.56</v>
      </c>
      <c r="AJ67" s="752">
        <v>166.7</v>
      </c>
      <c r="AK67" s="751">
        <v>3.9363947210557892</v>
      </c>
      <c r="AL67" s="752"/>
      <c r="AM67" s="753"/>
      <c r="AN67" s="752"/>
      <c r="AO67" s="753"/>
      <c r="AP67" s="752"/>
      <c r="AQ67" s="753"/>
      <c r="AR67" s="752"/>
      <c r="AS67" s="753"/>
      <c r="AT67" s="752"/>
      <c r="AU67" s="753"/>
      <c r="AV67" s="752"/>
      <c r="AW67" s="753"/>
      <c r="AX67" s="752"/>
      <c r="AY67" s="753"/>
      <c r="AZ67" s="752"/>
      <c r="BA67" s="753"/>
      <c r="BB67" s="752"/>
      <c r="BC67" s="753"/>
      <c r="BD67" s="752"/>
      <c r="BE67" s="753"/>
      <c r="BF67" s="752"/>
      <c r="BG67" s="753"/>
      <c r="BH67" s="752"/>
      <c r="BI67" s="753"/>
      <c r="BJ67" s="752"/>
      <c r="BK67" s="753"/>
      <c r="BL67" s="752"/>
      <c r="BM67" s="753"/>
      <c r="BN67" s="752"/>
      <c r="BO67" s="753"/>
      <c r="BP67" s="752"/>
      <c r="BQ67" s="753"/>
      <c r="BR67" s="752"/>
      <c r="BS67" s="754"/>
      <c r="BT67" s="752"/>
      <c r="BU67" s="754"/>
      <c r="BV67" s="752"/>
      <c r="BW67" s="754"/>
      <c r="BX67" s="752"/>
      <c r="BY67" s="754"/>
      <c r="BZ67" s="752"/>
      <c r="CA67" s="754"/>
      <c r="CB67" s="754"/>
      <c r="CC67" s="754"/>
      <c r="CD67" s="754"/>
      <c r="CE67" s="754"/>
      <c r="CF67" s="754"/>
      <c r="CG67" s="754"/>
      <c r="CH67" s="754"/>
      <c r="CI67" s="754"/>
      <c r="CJ67" s="754"/>
      <c r="CK67" s="754"/>
      <c r="CL67" s="754"/>
      <c r="CM67" s="754"/>
      <c r="CN67" s="754"/>
      <c r="CO67" s="754"/>
      <c r="CP67" s="754"/>
      <c r="CQ67" s="754"/>
      <c r="CR67" s="754"/>
      <c r="CS67" s="754"/>
      <c r="CT67" s="754"/>
      <c r="CU67" s="754"/>
      <c r="CV67" s="754"/>
      <c r="CW67" s="754"/>
      <c r="CX67" s="754"/>
      <c r="CY67" s="755"/>
      <c r="CZ67" s="748"/>
      <c r="DA67" s="749">
        <f t="shared" si="4"/>
        <v>27466.84</v>
      </c>
    </row>
    <row r="68" spans="1:105" x14ac:dyDescent="0.25">
      <c r="A68" s="756" t="s">
        <v>253</v>
      </c>
      <c r="B68" s="757" t="s">
        <v>254</v>
      </c>
      <c r="C68" s="758">
        <v>2019</v>
      </c>
      <c r="D68" s="759">
        <f t="shared" si="2"/>
        <v>1017.83</v>
      </c>
      <c r="E68" s="760">
        <f t="shared" si="2"/>
        <v>0</v>
      </c>
      <c r="F68" s="761"/>
      <c r="G68" s="762"/>
      <c r="H68" s="763"/>
      <c r="I68" s="762"/>
      <c r="J68" s="763"/>
      <c r="K68" s="762"/>
      <c r="L68" s="763"/>
      <c r="M68" s="762"/>
      <c r="N68" s="763"/>
      <c r="O68" s="762"/>
      <c r="P68" s="763">
        <v>26750</v>
      </c>
      <c r="Q68" s="762">
        <v>2.1520000000000001E-2</v>
      </c>
      <c r="R68" s="763"/>
      <c r="S68" s="762"/>
      <c r="T68" s="763"/>
      <c r="U68" s="762"/>
      <c r="V68" s="763"/>
      <c r="W68" s="762"/>
      <c r="X68" s="763">
        <v>600</v>
      </c>
      <c r="Y68" s="762">
        <v>3.9800000000000002E-2</v>
      </c>
      <c r="Z68" s="763"/>
      <c r="AA68" s="762"/>
      <c r="AB68" s="763">
        <v>40</v>
      </c>
      <c r="AC68" s="762">
        <v>1.9699999999999999E-2</v>
      </c>
      <c r="AD68" s="763"/>
      <c r="AE68" s="762"/>
      <c r="AF68" s="763"/>
      <c r="AG68" s="762"/>
      <c r="AH68" s="763">
        <v>96</v>
      </c>
      <c r="AI68" s="762">
        <v>4.3410599999999997</v>
      </c>
      <c r="AJ68" s="763"/>
      <c r="AK68" s="762"/>
      <c r="AL68" s="763"/>
      <c r="AM68" s="764"/>
      <c r="AN68" s="763"/>
      <c r="AO68" s="764"/>
      <c r="AP68" s="763"/>
      <c r="AQ68" s="764"/>
      <c r="AR68" s="763"/>
      <c r="AS68" s="764"/>
      <c r="AT68" s="763"/>
      <c r="AU68" s="764"/>
      <c r="AV68" s="763"/>
      <c r="AW68" s="764"/>
      <c r="AX68" s="763">
        <v>45</v>
      </c>
      <c r="AY68" s="764">
        <v>1.7000000000000001E-2</v>
      </c>
      <c r="AZ68" s="763"/>
      <c r="BA68" s="764"/>
      <c r="BB68" s="763"/>
      <c r="BC68" s="764"/>
      <c r="BD68" s="763"/>
      <c r="BE68" s="764"/>
      <c r="BF68" s="763"/>
      <c r="BG68" s="764"/>
      <c r="BH68" s="763"/>
      <c r="BI68" s="764"/>
      <c r="BJ68" s="763"/>
      <c r="BK68" s="764"/>
      <c r="BL68" s="763"/>
      <c r="BM68" s="764"/>
      <c r="BN68" s="763"/>
      <c r="BO68" s="764"/>
      <c r="BP68" s="763"/>
      <c r="BQ68" s="764"/>
      <c r="BR68" s="763"/>
      <c r="BS68" s="765"/>
      <c r="BT68" s="763"/>
      <c r="BU68" s="765"/>
      <c r="BV68" s="763"/>
      <c r="BW68" s="765"/>
      <c r="BX68" s="763"/>
      <c r="BY68" s="765"/>
      <c r="BZ68" s="763"/>
      <c r="CA68" s="765"/>
      <c r="CB68" s="765"/>
      <c r="CC68" s="765"/>
      <c r="CD68" s="765"/>
      <c r="CE68" s="765"/>
      <c r="CF68" s="765"/>
      <c r="CG68" s="765"/>
      <c r="CH68" s="765"/>
      <c r="CI68" s="765"/>
      <c r="CJ68" s="765"/>
      <c r="CK68" s="765"/>
      <c r="CL68" s="765"/>
      <c r="CM68" s="765"/>
      <c r="CN68" s="765"/>
      <c r="CO68" s="765"/>
      <c r="CP68" s="765"/>
      <c r="CQ68" s="765"/>
      <c r="CR68" s="765"/>
      <c r="CS68" s="765"/>
      <c r="CT68" s="765"/>
      <c r="CU68" s="765"/>
      <c r="CV68" s="765"/>
      <c r="CW68" s="765"/>
      <c r="CX68" s="765"/>
      <c r="CY68" s="766"/>
      <c r="CZ68" s="759">
        <f t="shared" si="3"/>
        <v>1017.83</v>
      </c>
      <c r="DA68" s="760"/>
    </row>
    <row r="69" spans="1:105" x14ac:dyDescent="0.25">
      <c r="A69" s="711" t="s">
        <v>253</v>
      </c>
      <c r="B69" s="712" t="s">
        <v>254</v>
      </c>
      <c r="C69" s="713">
        <v>2020</v>
      </c>
      <c r="D69" s="714">
        <f t="shared" si="2"/>
        <v>0</v>
      </c>
      <c r="E69" s="715">
        <f t="shared" si="2"/>
        <v>12509.93</v>
      </c>
      <c r="F69" s="722"/>
      <c r="G69" s="723"/>
      <c r="H69" s="724"/>
      <c r="I69" s="723"/>
      <c r="J69" s="724"/>
      <c r="K69" s="723"/>
      <c r="L69" s="724"/>
      <c r="M69" s="723"/>
      <c r="N69" s="724"/>
      <c r="O69" s="723"/>
      <c r="P69" s="724">
        <v>42134</v>
      </c>
      <c r="Q69" s="723">
        <v>0.15795518678501921</v>
      </c>
      <c r="R69" s="724"/>
      <c r="S69" s="723"/>
      <c r="T69" s="724"/>
      <c r="U69" s="723"/>
      <c r="V69" s="724">
        <v>1397</v>
      </c>
      <c r="W69" s="723">
        <v>2.4125715103793843</v>
      </c>
      <c r="X69" s="724">
        <v>3361</v>
      </c>
      <c r="Y69" s="723">
        <v>4.4508512347515627E-2</v>
      </c>
      <c r="Z69" s="724">
        <v>2984</v>
      </c>
      <c r="AA69" s="723">
        <v>3.4299195710455761E-2</v>
      </c>
      <c r="AB69" s="724">
        <v>1374</v>
      </c>
      <c r="AC69" s="723">
        <v>3.5285385735080055E-2</v>
      </c>
      <c r="AD69" s="724"/>
      <c r="AE69" s="723"/>
      <c r="AF69" s="724"/>
      <c r="AG69" s="723"/>
      <c r="AH69" s="724">
        <v>161</v>
      </c>
      <c r="AI69" s="723">
        <v>5.0558703726708076</v>
      </c>
      <c r="AJ69" s="724">
        <v>37</v>
      </c>
      <c r="AK69" s="723">
        <v>5.5332972972972971</v>
      </c>
      <c r="AL69" s="724">
        <v>1210</v>
      </c>
      <c r="AM69" s="725">
        <v>4.3119999999999999E-2</v>
      </c>
      <c r="AN69" s="724"/>
      <c r="AO69" s="725"/>
      <c r="AP69" s="724"/>
      <c r="AQ69" s="725"/>
      <c r="AR69" s="724">
        <v>196</v>
      </c>
      <c r="AS69" s="725">
        <v>4.9033493877551022</v>
      </c>
      <c r="AT69" s="724"/>
      <c r="AU69" s="725"/>
      <c r="AV69" s="724"/>
      <c r="AW69" s="725"/>
      <c r="AX69" s="724">
        <v>849</v>
      </c>
      <c r="AY69" s="725">
        <v>0.17892166548881036</v>
      </c>
      <c r="AZ69" s="724"/>
      <c r="BA69" s="725"/>
      <c r="BB69" s="724"/>
      <c r="BC69" s="725"/>
      <c r="BD69" s="724"/>
      <c r="BE69" s="725"/>
      <c r="BF69" s="724"/>
      <c r="BG69" s="725"/>
      <c r="BH69" s="724"/>
      <c r="BI69" s="725"/>
      <c r="BJ69" s="724"/>
      <c r="BK69" s="725"/>
      <c r="BL69" s="724"/>
      <c r="BM69" s="725"/>
      <c r="BN69" s="724"/>
      <c r="BO69" s="725"/>
      <c r="BP69" s="724"/>
      <c r="BQ69" s="725"/>
      <c r="BR69" s="724"/>
      <c r="BS69" s="726"/>
      <c r="BT69" s="724"/>
      <c r="BU69" s="726"/>
      <c r="BV69" s="724"/>
      <c r="BW69" s="726"/>
      <c r="BX69" s="724"/>
      <c r="BY69" s="726"/>
      <c r="BZ69" s="724"/>
      <c r="CA69" s="726"/>
      <c r="CB69" s="726"/>
      <c r="CC69" s="726"/>
      <c r="CD69" s="726"/>
      <c r="CE69" s="726"/>
      <c r="CF69" s="726"/>
      <c r="CG69" s="726"/>
      <c r="CH69" s="726"/>
      <c r="CI69" s="726"/>
      <c r="CJ69" s="726"/>
      <c r="CK69" s="726"/>
      <c r="CL69" s="726"/>
      <c r="CM69" s="726"/>
      <c r="CN69" s="726"/>
      <c r="CO69" s="726"/>
      <c r="CP69" s="726"/>
      <c r="CQ69" s="726"/>
      <c r="CR69" s="726"/>
      <c r="CS69" s="726"/>
      <c r="CT69" s="726"/>
      <c r="CU69" s="726"/>
      <c r="CV69" s="726"/>
      <c r="CW69" s="726"/>
      <c r="CX69" s="726"/>
      <c r="CY69" s="727"/>
      <c r="CZ69" s="714"/>
      <c r="DA69" s="715">
        <f t="shared" si="4"/>
        <v>12509.93</v>
      </c>
    </row>
    <row r="70" spans="1:105" x14ac:dyDescent="0.25">
      <c r="A70" s="711" t="s">
        <v>253</v>
      </c>
      <c r="B70" s="712" t="s">
        <v>255</v>
      </c>
      <c r="C70" s="713">
        <v>2019</v>
      </c>
      <c r="D70" s="714">
        <f t="shared" si="2"/>
        <v>0</v>
      </c>
      <c r="E70" s="715">
        <f t="shared" si="2"/>
        <v>0</v>
      </c>
      <c r="F70" s="722"/>
      <c r="G70" s="723"/>
      <c r="H70" s="724"/>
      <c r="I70" s="723"/>
      <c r="J70" s="724"/>
      <c r="K70" s="723"/>
      <c r="L70" s="724"/>
      <c r="M70" s="723"/>
      <c r="N70" s="724"/>
      <c r="O70" s="723"/>
      <c r="P70" s="724"/>
      <c r="Q70" s="723"/>
      <c r="R70" s="724"/>
      <c r="S70" s="723"/>
      <c r="T70" s="724"/>
      <c r="U70" s="723"/>
      <c r="V70" s="724"/>
      <c r="W70" s="723"/>
      <c r="X70" s="724"/>
      <c r="Y70" s="723"/>
      <c r="Z70" s="724"/>
      <c r="AA70" s="723"/>
      <c r="AB70" s="724"/>
      <c r="AC70" s="723"/>
      <c r="AD70" s="724"/>
      <c r="AE70" s="723"/>
      <c r="AF70" s="724"/>
      <c r="AG70" s="723"/>
      <c r="AH70" s="19"/>
      <c r="AI70" s="19"/>
      <c r="AJ70" s="724"/>
      <c r="AK70" s="723"/>
      <c r="AL70" s="724"/>
      <c r="AM70" s="725"/>
      <c r="AN70" s="724"/>
      <c r="AO70" s="725"/>
      <c r="AP70" s="724"/>
      <c r="AQ70" s="725"/>
      <c r="AR70" s="724"/>
      <c r="AS70" s="725"/>
      <c r="AT70" s="724"/>
      <c r="AU70" s="725"/>
      <c r="AV70" s="724"/>
      <c r="AW70" s="725"/>
      <c r="AX70" s="724"/>
      <c r="AY70" s="725"/>
      <c r="AZ70" s="724"/>
      <c r="BA70" s="725"/>
      <c r="BB70" s="724"/>
      <c r="BC70" s="725"/>
      <c r="BD70" s="724"/>
      <c r="BE70" s="725"/>
      <c r="BF70" s="724"/>
      <c r="BG70" s="725"/>
      <c r="BH70" s="724"/>
      <c r="BI70" s="725"/>
      <c r="BJ70" s="724"/>
      <c r="BK70" s="725"/>
      <c r="BL70" s="724"/>
      <c r="BM70" s="725"/>
      <c r="BN70" s="724"/>
      <c r="BO70" s="725"/>
      <c r="BP70" s="724"/>
      <c r="BQ70" s="725"/>
      <c r="BR70" s="724"/>
      <c r="BS70" s="726"/>
      <c r="BT70" s="724"/>
      <c r="BU70" s="726"/>
      <c r="BV70" s="724"/>
      <c r="BW70" s="726"/>
      <c r="BX70" s="724"/>
      <c r="BY70" s="726"/>
      <c r="BZ70" s="724"/>
      <c r="CA70" s="726"/>
      <c r="CB70" s="726"/>
      <c r="CC70" s="726"/>
      <c r="CD70" s="726"/>
      <c r="CE70" s="726"/>
      <c r="CF70" s="726"/>
      <c r="CG70" s="726"/>
      <c r="CH70" s="726"/>
      <c r="CI70" s="726"/>
      <c r="CJ70" s="726"/>
      <c r="CK70" s="726"/>
      <c r="CL70" s="726"/>
      <c r="CM70" s="726"/>
      <c r="CN70" s="726"/>
      <c r="CO70" s="726"/>
      <c r="CP70" s="726"/>
      <c r="CQ70" s="726"/>
      <c r="CR70" s="726"/>
      <c r="CS70" s="726"/>
      <c r="CT70" s="726"/>
      <c r="CU70" s="726"/>
      <c r="CV70" s="726"/>
      <c r="CW70" s="726"/>
      <c r="CX70" s="726"/>
      <c r="CY70" s="727"/>
      <c r="CZ70" s="714">
        <f t="shared" si="3"/>
        <v>0</v>
      </c>
      <c r="DA70" s="715"/>
    </row>
    <row r="71" spans="1:105" x14ac:dyDescent="0.25">
      <c r="A71" s="711" t="s">
        <v>253</v>
      </c>
      <c r="B71" s="712" t="s">
        <v>255</v>
      </c>
      <c r="C71" s="713">
        <v>2020</v>
      </c>
      <c r="D71" s="714">
        <f t="shared" si="2"/>
        <v>0</v>
      </c>
      <c r="E71" s="715">
        <f t="shared" si="2"/>
        <v>265.92</v>
      </c>
      <c r="F71" s="722"/>
      <c r="G71" s="723"/>
      <c r="H71" s="724"/>
      <c r="I71" s="723"/>
      <c r="J71" s="724"/>
      <c r="K71" s="723"/>
      <c r="L71" s="724"/>
      <c r="M71" s="723"/>
      <c r="N71" s="724"/>
      <c r="O71" s="723"/>
      <c r="P71" s="724"/>
      <c r="Q71" s="723"/>
      <c r="R71" s="724"/>
      <c r="S71" s="723"/>
      <c r="T71" s="724"/>
      <c r="U71" s="723"/>
      <c r="V71" s="724"/>
      <c r="W71" s="723"/>
      <c r="X71" s="724"/>
      <c r="Y71" s="723"/>
      <c r="Z71" s="724"/>
      <c r="AA71" s="723"/>
      <c r="AB71" s="724"/>
      <c r="AC71" s="723"/>
      <c r="AD71" s="724"/>
      <c r="AE71" s="723"/>
      <c r="AF71" s="724"/>
      <c r="AG71" s="723"/>
      <c r="AH71" s="19">
        <v>30</v>
      </c>
      <c r="AI71" s="19">
        <v>5.83</v>
      </c>
      <c r="AJ71" s="724">
        <v>6</v>
      </c>
      <c r="AK71" s="723">
        <v>15.17</v>
      </c>
      <c r="AL71" s="724"/>
      <c r="AM71" s="725"/>
      <c r="AN71" s="724"/>
      <c r="AO71" s="725"/>
      <c r="AP71" s="724"/>
      <c r="AQ71" s="725"/>
      <c r="AR71" s="724"/>
      <c r="AS71" s="725"/>
      <c r="AT71" s="724"/>
      <c r="AU71" s="725"/>
      <c r="AV71" s="724"/>
      <c r="AW71" s="725"/>
      <c r="AX71" s="724"/>
      <c r="AY71" s="725"/>
      <c r="AZ71" s="724"/>
      <c r="BA71" s="725"/>
      <c r="BB71" s="724"/>
      <c r="BC71" s="725"/>
      <c r="BD71" s="724"/>
      <c r="BE71" s="725"/>
      <c r="BF71" s="724"/>
      <c r="BG71" s="725"/>
      <c r="BH71" s="724"/>
      <c r="BI71" s="725"/>
      <c r="BJ71" s="724"/>
      <c r="BK71" s="725"/>
      <c r="BL71" s="724"/>
      <c r="BM71" s="725"/>
      <c r="BN71" s="724"/>
      <c r="BO71" s="725"/>
      <c r="BP71" s="724"/>
      <c r="BQ71" s="725"/>
      <c r="BR71" s="724"/>
      <c r="BS71" s="726"/>
      <c r="BT71" s="724"/>
      <c r="BU71" s="726"/>
      <c r="BV71" s="724"/>
      <c r="BW71" s="726"/>
      <c r="BX71" s="724"/>
      <c r="BY71" s="726"/>
      <c r="BZ71" s="724"/>
      <c r="CA71" s="726"/>
      <c r="CB71" s="726"/>
      <c r="CC71" s="726"/>
      <c r="CD71" s="726"/>
      <c r="CE71" s="726"/>
      <c r="CF71" s="726"/>
      <c r="CG71" s="726"/>
      <c r="CH71" s="726"/>
      <c r="CI71" s="726"/>
      <c r="CJ71" s="726"/>
      <c r="CK71" s="726"/>
      <c r="CL71" s="726"/>
      <c r="CM71" s="726"/>
      <c r="CN71" s="726"/>
      <c r="CO71" s="726"/>
      <c r="CP71" s="726"/>
      <c r="CQ71" s="726"/>
      <c r="CR71" s="726"/>
      <c r="CS71" s="726"/>
      <c r="CT71" s="726"/>
      <c r="CU71" s="726"/>
      <c r="CV71" s="726"/>
      <c r="CW71" s="726"/>
      <c r="CX71" s="726"/>
      <c r="CY71" s="727"/>
      <c r="CZ71" s="714"/>
      <c r="DA71" s="715">
        <f t="shared" si="4"/>
        <v>265.92</v>
      </c>
    </row>
    <row r="72" spans="1:105" x14ac:dyDescent="0.25">
      <c r="A72" s="711" t="s">
        <v>253</v>
      </c>
      <c r="B72" s="712" t="s">
        <v>256</v>
      </c>
      <c r="C72" s="713">
        <v>2019</v>
      </c>
      <c r="D72" s="714">
        <f t="shared" si="2"/>
        <v>736.18</v>
      </c>
      <c r="E72" s="715">
        <f t="shared" si="2"/>
        <v>0</v>
      </c>
      <c r="F72" s="722"/>
      <c r="G72" s="723"/>
      <c r="H72" s="724"/>
      <c r="I72" s="723"/>
      <c r="J72" s="724"/>
      <c r="K72" s="723"/>
      <c r="L72" s="724"/>
      <c r="M72" s="723"/>
      <c r="N72" s="724"/>
      <c r="O72" s="723"/>
      <c r="P72" s="724">
        <v>18200</v>
      </c>
      <c r="Q72" s="723">
        <v>2.4299999999999999E-2</v>
      </c>
      <c r="R72" s="724"/>
      <c r="S72" s="723"/>
      <c r="T72" s="724"/>
      <c r="U72" s="723"/>
      <c r="V72" s="724"/>
      <c r="W72" s="723"/>
      <c r="X72" s="724"/>
      <c r="Y72" s="723"/>
      <c r="Z72" s="724"/>
      <c r="AA72" s="723"/>
      <c r="AB72" s="724">
        <v>120</v>
      </c>
      <c r="AC72" s="723">
        <v>1.5800000000000002E-2</v>
      </c>
      <c r="AD72" s="724"/>
      <c r="AE72" s="723"/>
      <c r="AF72" s="724"/>
      <c r="AG72" s="723"/>
      <c r="AH72" s="724">
        <v>34.5</v>
      </c>
      <c r="AI72" s="723">
        <v>4.4663000000000004</v>
      </c>
      <c r="AJ72" s="724">
        <v>30</v>
      </c>
      <c r="AK72" s="723">
        <v>4.5979999999999999</v>
      </c>
      <c r="AL72" s="724"/>
      <c r="AM72" s="725"/>
      <c r="AN72" s="724"/>
      <c r="AO72" s="725"/>
      <c r="AP72" s="724"/>
      <c r="AQ72" s="725"/>
      <c r="AR72" s="724"/>
      <c r="AS72" s="725"/>
      <c r="AT72" s="724"/>
      <c r="AU72" s="725"/>
      <c r="AV72" s="724"/>
      <c r="AW72" s="725"/>
      <c r="AX72" s="724"/>
      <c r="AY72" s="725"/>
      <c r="AZ72" s="724"/>
      <c r="BA72" s="725"/>
      <c r="BB72" s="724"/>
      <c r="BC72" s="725"/>
      <c r="BD72" s="724"/>
      <c r="BE72" s="725"/>
      <c r="BF72" s="724"/>
      <c r="BG72" s="725"/>
      <c r="BH72" s="724"/>
      <c r="BI72" s="725"/>
      <c r="BJ72" s="724"/>
      <c r="BK72" s="725"/>
      <c r="BL72" s="724"/>
      <c r="BM72" s="725"/>
      <c r="BN72" s="724"/>
      <c r="BO72" s="725"/>
      <c r="BP72" s="724"/>
      <c r="BQ72" s="725"/>
      <c r="BR72" s="724"/>
      <c r="BS72" s="726"/>
      <c r="BT72" s="724"/>
      <c r="BU72" s="726"/>
      <c r="BV72" s="724"/>
      <c r="BW72" s="726"/>
      <c r="BX72" s="724"/>
      <c r="BY72" s="726"/>
      <c r="BZ72" s="724"/>
      <c r="CA72" s="726"/>
      <c r="CB72" s="726"/>
      <c r="CC72" s="726"/>
      <c r="CD72" s="726"/>
      <c r="CE72" s="726"/>
      <c r="CF72" s="726"/>
      <c r="CG72" s="726"/>
      <c r="CH72" s="726"/>
      <c r="CI72" s="726"/>
      <c r="CJ72" s="726"/>
      <c r="CK72" s="726"/>
      <c r="CL72" s="726"/>
      <c r="CM72" s="726"/>
      <c r="CN72" s="726"/>
      <c r="CO72" s="726"/>
      <c r="CP72" s="726"/>
      <c r="CQ72" s="726"/>
      <c r="CR72" s="726"/>
      <c r="CS72" s="726"/>
      <c r="CT72" s="726"/>
      <c r="CU72" s="726"/>
      <c r="CV72" s="726"/>
      <c r="CW72" s="726"/>
      <c r="CX72" s="726"/>
      <c r="CY72" s="727"/>
      <c r="CZ72" s="714">
        <f t="shared" si="3"/>
        <v>736.18</v>
      </c>
      <c r="DA72" s="715"/>
    </row>
    <row r="73" spans="1:105" x14ac:dyDescent="0.25">
      <c r="A73" s="711" t="s">
        <v>253</v>
      </c>
      <c r="B73" s="712" t="s">
        <v>256</v>
      </c>
      <c r="C73" s="713">
        <v>2020</v>
      </c>
      <c r="D73" s="714">
        <f t="shared" si="2"/>
        <v>0</v>
      </c>
      <c r="E73" s="715">
        <f t="shared" si="2"/>
        <v>10374.620000000001</v>
      </c>
      <c r="F73" s="722">
        <v>6634</v>
      </c>
      <c r="G73" s="723">
        <v>0.46097974314139284</v>
      </c>
      <c r="H73" s="724"/>
      <c r="I73" s="723"/>
      <c r="J73" s="724"/>
      <c r="K73" s="723"/>
      <c r="L73" s="724">
        <v>637</v>
      </c>
      <c r="M73" s="723">
        <v>3.4394344521193094</v>
      </c>
      <c r="N73" s="724">
        <v>20</v>
      </c>
      <c r="O73" s="723">
        <v>0.71</v>
      </c>
      <c r="P73" s="724">
        <v>37250</v>
      </c>
      <c r="Q73" s="723">
        <v>6.1880225503355701E-2</v>
      </c>
      <c r="R73" s="724"/>
      <c r="S73" s="723"/>
      <c r="T73" s="724">
        <v>80</v>
      </c>
      <c r="U73" s="723">
        <v>6.7054169999999997</v>
      </c>
      <c r="V73" s="724">
        <v>284</v>
      </c>
      <c r="W73" s="723">
        <v>1.3542491267605634</v>
      </c>
      <c r="X73" s="724"/>
      <c r="Y73" s="723"/>
      <c r="Z73" s="724">
        <v>140</v>
      </c>
      <c r="AA73" s="723">
        <v>0.76305642857142852</v>
      </c>
      <c r="AB73" s="724">
        <v>365</v>
      </c>
      <c r="AC73" s="723">
        <v>2.3632000000000004E-2</v>
      </c>
      <c r="AD73" s="724">
        <v>17</v>
      </c>
      <c r="AE73" s="723">
        <v>18</v>
      </c>
      <c r="AF73" s="724">
        <v>10</v>
      </c>
      <c r="AG73" s="723">
        <v>1.8799999999999997</v>
      </c>
      <c r="AH73" s="724">
        <v>41</v>
      </c>
      <c r="AI73" s="723">
        <v>4.4101219512195122</v>
      </c>
      <c r="AJ73" s="724">
        <v>70</v>
      </c>
      <c r="AK73" s="723">
        <v>4.5979999999999999</v>
      </c>
      <c r="AL73" s="724"/>
      <c r="AM73" s="725"/>
      <c r="AN73" s="724"/>
      <c r="AO73" s="725"/>
      <c r="AP73" s="724"/>
      <c r="AQ73" s="725"/>
      <c r="AR73" s="724"/>
      <c r="AS73" s="725"/>
      <c r="AT73" s="724"/>
      <c r="AU73" s="725"/>
      <c r="AV73" s="724"/>
      <c r="AW73" s="725"/>
      <c r="AX73" s="724"/>
      <c r="AY73" s="725"/>
      <c r="AZ73" s="724"/>
      <c r="BA73" s="725"/>
      <c r="BB73" s="724"/>
      <c r="BC73" s="725"/>
      <c r="BD73" s="724"/>
      <c r="BE73" s="725"/>
      <c r="BF73" s="724"/>
      <c r="BG73" s="725"/>
      <c r="BH73" s="724"/>
      <c r="BI73" s="725"/>
      <c r="BJ73" s="724">
        <v>2100</v>
      </c>
      <c r="BK73" s="725">
        <v>5.5660000000000001E-2</v>
      </c>
      <c r="BL73" s="724">
        <v>19</v>
      </c>
      <c r="BM73" s="725">
        <v>2.2000000000000002</v>
      </c>
      <c r="BN73" s="724"/>
      <c r="BO73" s="725"/>
      <c r="BP73" s="724"/>
      <c r="BQ73" s="725"/>
      <c r="BR73" s="724"/>
      <c r="BS73" s="726"/>
      <c r="BT73" s="724"/>
      <c r="BU73" s="726"/>
      <c r="BV73" s="724">
        <v>100</v>
      </c>
      <c r="BW73" s="726">
        <v>2.69E-2</v>
      </c>
      <c r="BX73" s="724"/>
      <c r="BY73" s="726"/>
      <c r="BZ73" s="724"/>
      <c r="CA73" s="726"/>
      <c r="CB73" s="726"/>
      <c r="CC73" s="726"/>
      <c r="CD73" s="726">
        <v>113</v>
      </c>
      <c r="CE73" s="726">
        <v>5.79</v>
      </c>
      <c r="CF73" s="726">
        <v>88</v>
      </c>
      <c r="CG73" s="726">
        <v>1.4399</v>
      </c>
      <c r="CH73" s="726"/>
      <c r="CI73" s="726"/>
      <c r="CJ73" s="726"/>
      <c r="CK73" s="726"/>
      <c r="CL73" s="726"/>
      <c r="CM73" s="726"/>
      <c r="CN73" s="726"/>
      <c r="CO73" s="726"/>
      <c r="CP73" s="726"/>
      <c r="CQ73" s="726"/>
      <c r="CR73" s="726"/>
      <c r="CS73" s="726"/>
      <c r="CT73" s="726"/>
      <c r="CU73" s="726"/>
      <c r="CV73" s="726"/>
      <c r="CW73" s="726"/>
      <c r="CX73" s="726"/>
      <c r="CY73" s="727"/>
      <c r="CZ73" s="714"/>
      <c r="DA73" s="715">
        <f t="shared" si="4"/>
        <v>10374.620000000001</v>
      </c>
    </row>
    <row r="74" spans="1:105" x14ac:dyDescent="0.25">
      <c r="A74" s="711" t="s">
        <v>253</v>
      </c>
      <c r="B74" s="712" t="s">
        <v>257</v>
      </c>
      <c r="C74" s="713">
        <v>2019</v>
      </c>
      <c r="D74" s="714">
        <f t="shared" si="2"/>
        <v>601.74</v>
      </c>
      <c r="E74" s="715">
        <f t="shared" si="2"/>
        <v>0</v>
      </c>
      <c r="F74" s="722"/>
      <c r="G74" s="723"/>
      <c r="H74" s="724"/>
      <c r="I74" s="723"/>
      <c r="J74" s="724"/>
      <c r="K74" s="723"/>
      <c r="L74" s="724"/>
      <c r="M74" s="723"/>
      <c r="N74" s="724"/>
      <c r="O74" s="723"/>
      <c r="P74" s="724">
        <v>7000</v>
      </c>
      <c r="Q74" s="723">
        <v>0.05</v>
      </c>
      <c r="R74" s="724"/>
      <c r="S74" s="723"/>
      <c r="T74" s="724"/>
      <c r="U74" s="723"/>
      <c r="V74" s="724"/>
      <c r="W74" s="723"/>
      <c r="X74" s="724"/>
      <c r="Y74" s="723"/>
      <c r="Z74" s="724"/>
      <c r="AA74" s="723"/>
      <c r="AB74" s="724"/>
      <c r="AC74" s="723"/>
      <c r="AD74" s="724"/>
      <c r="AE74" s="723"/>
      <c r="AF74" s="724"/>
      <c r="AG74" s="723"/>
      <c r="AH74" s="724">
        <v>16</v>
      </c>
      <c r="AI74" s="723">
        <v>10.69</v>
      </c>
      <c r="AJ74" s="19">
        <v>2.5</v>
      </c>
      <c r="AK74" s="723">
        <v>32.28</v>
      </c>
      <c r="AL74" s="724"/>
      <c r="AM74" s="725"/>
      <c r="AN74" s="724"/>
      <c r="AO74" s="725"/>
      <c r="AP74" s="724"/>
      <c r="AQ74" s="725"/>
      <c r="AR74" s="724"/>
      <c r="AS74" s="725"/>
      <c r="AT74" s="724"/>
      <c r="AU74" s="725"/>
      <c r="AV74" s="724"/>
      <c r="AW74" s="725"/>
      <c r="AX74" s="724"/>
      <c r="AY74" s="725"/>
      <c r="AZ74" s="724"/>
      <c r="BA74" s="725"/>
      <c r="BB74" s="724"/>
      <c r="BC74" s="725"/>
      <c r="BD74" s="724"/>
      <c r="BE74" s="725"/>
      <c r="BF74" s="724"/>
      <c r="BG74" s="725"/>
      <c r="BH74" s="724"/>
      <c r="BI74" s="725"/>
      <c r="BJ74" s="724"/>
      <c r="BK74" s="725"/>
      <c r="BL74" s="724"/>
      <c r="BM74" s="725"/>
      <c r="BN74" s="724"/>
      <c r="BO74" s="725"/>
      <c r="BP74" s="724"/>
      <c r="BQ74" s="725"/>
      <c r="BR74" s="724"/>
      <c r="BS74" s="726"/>
      <c r="BT74" s="724"/>
      <c r="BU74" s="726"/>
      <c r="BV74" s="724"/>
      <c r="BW74" s="726"/>
      <c r="BX74" s="724"/>
      <c r="BY74" s="726"/>
      <c r="BZ74" s="724"/>
      <c r="CA74" s="726"/>
      <c r="CB74" s="726"/>
      <c r="CC74" s="726"/>
      <c r="CD74" s="726"/>
      <c r="CE74" s="726"/>
      <c r="CF74" s="726"/>
      <c r="CG74" s="726"/>
      <c r="CH74" s="726"/>
      <c r="CI74" s="726"/>
      <c r="CJ74" s="726"/>
      <c r="CK74" s="726"/>
      <c r="CL74" s="726"/>
      <c r="CM74" s="726"/>
      <c r="CN74" s="726"/>
      <c r="CO74" s="726"/>
      <c r="CP74" s="726"/>
      <c r="CQ74" s="726"/>
      <c r="CR74" s="726"/>
      <c r="CS74" s="726"/>
      <c r="CT74" s="726"/>
      <c r="CU74" s="726"/>
      <c r="CV74" s="726"/>
      <c r="CW74" s="726"/>
      <c r="CX74" s="726"/>
      <c r="CY74" s="727"/>
      <c r="CZ74" s="714">
        <f t="shared" si="3"/>
        <v>601.74</v>
      </c>
      <c r="DA74" s="715"/>
    </row>
    <row r="75" spans="1:105" x14ac:dyDescent="0.25">
      <c r="A75" s="711" t="s">
        <v>253</v>
      </c>
      <c r="B75" s="712" t="s">
        <v>257</v>
      </c>
      <c r="C75" s="713">
        <v>2020</v>
      </c>
      <c r="D75" s="714">
        <f t="shared" ref="D75:E89" si="5">CZ75</f>
        <v>0</v>
      </c>
      <c r="E75" s="715">
        <f t="shared" si="5"/>
        <v>1315.93</v>
      </c>
      <c r="F75" s="722"/>
      <c r="G75" s="723"/>
      <c r="H75" s="724"/>
      <c r="I75" s="723"/>
      <c r="J75" s="724"/>
      <c r="K75" s="723"/>
      <c r="L75" s="724"/>
      <c r="M75" s="723"/>
      <c r="N75" s="724"/>
      <c r="O75" s="723"/>
      <c r="P75" s="724">
        <v>5900</v>
      </c>
      <c r="Q75" s="723">
        <v>0.19</v>
      </c>
      <c r="R75" s="724"/>
      <c r="S75" s="723"/>
      <c r="T75" s="724"/>
      <c r="U75" s="723"/>
      <c r="V75" s="724"/>
      <c r="W75" s="723"/>
      <c r="X75" s="724"/>
      <c r="Y75" s="723"/>
      <c r="Z75" s="724"/>
      <c r="AA75" s="723"/>
      <c r="AB75" s="724"/>
      <c r="AC75" s="723"/>
      <c r="AD75" s="724"/>
      <c r="AE75" s="723"/>
      <c r="AF75" s="724"/>
      <c r="AG75" s="723"/>
      <c r="AH75" s="724">
        <v>26</v>
      </c>
      <c r="AI75" s="723">
        <v>4.094615384615385</v>
      </c>
      <c r="AJ75" s="19">
        <v>8.5</v>
      </c>
      <c r="AK75" s="723">
        <v>10.408235294117647</v>
      </c>
      <c r="AL75" s="724"/>
      <c r="AM75" s="725"/>
      <c r="AN75" s="724"/>
      <c r="AO75" s="725"/>
      <c r="AP75" s="724"/>
      <c r="AQ75" s="725"/>
      <c r="AR75" s="724"/>
      <c r="AS75" s="725"/>
      <c r="AT75" s="724"/>
      <c r="AU75" s="725"/>
      <c r="AV75" s="724"/>
      <c r="AW75" s="725"/>
      <c r="AX75" s="724"/>
      <c r="AY75" s="725"/>
      <c r="AZ75" s="724"/>
      <c r="BA75" s="725"/>
      <c r="BB75" s="724"/>
      <c r="BC75" s="725"/>
      <c r="BD75" s="724"/>
      <c r="BE75" s="725"/>
      <c r="BF75" s="724"/>
      <c r="BG75" s="725"/>
      <c r="BH75" s="724"/>
      <c r="BI75" s="725"/>
      <c r="BJ75" s="724"/>
      <c r="BK75" s="725"/>
      <c r="BL75" s="724"/>
      <c r="BM75" s="725"/>
      <c r="BN75" s="724"/>
      <c r="BO75" s="725"/>
      <c r="BP75" s="724"/>
      <c r="BQ75" s="725"/>
      <c r="BR75" s="724"/>
      <c r="BS75" s="726"/>
      <c r="BT75" s="724"/>
      <c r="BU75" s="726"/>
      <c r="BV75" s="724"/>
      <c r="BW75" s="726"/>
      <c r="BX75" s="724"/>
      <c r="BY75" s="726"/>
      <c r="BZ75" s="724"/>
      <c r="CA75" s="726"/>
      <c r="CB75" s="726"/>
      <c r="CC75" s="726"/>
      <c r="CD75" s="726"/>
      <c r="CE75" s="726"/>
      <c r="CF75" s="726"/>
      <c r="CG75" s="726"/>
      <c r="CH75" s="726"/>
      <c r="CI75" s="726"/>
      <c r="CJ75" s="726"/>
      <c r="CK75" s="726"/>
      <c r="CL75" s="726"/>
      <c r="CM75" s="726"/>
      <c r="CN75" s="726"/>
      <c r="CO75" s="726"/>
      <c r="CP75" s="726"/>
      <c r="CQ75" s="726"/>
      <c r="CR75" s="726"/>
      <c r="CS75" s="726"/>
      <c r="CT75" s="726"/>
      <c r="CU75" s="726"/>
      <c r="CV75" s="726"/>
      <c r="CW75" s="726"/>
      <c r="CX75" s="726"/>
      <c r="CY75" s="727"/>
      <c r="CZ75" s="714"/>
      <c r="DA75" s="715">
        <f t="shared" si="4"/>
        <v>1315.93</v>
      </c>
    </row>
    <row r="76" spans="1:105" x14ac:dyDescent="0.25">
      <c r="A76" s="711" t="s">
        <v>253</v>
      </c>
      <c r="B76" s="712" t="s">
        <v>258</v>
      </c>
      <c r="C76" s="713">
        <v>2019</v>
      </c>
      <c r="D76" s="714">
        <f t="shared" si="5"/>
        <v>1998.67</v>
      </c>
      <c r="E76" s="715">
        <f t="shared" si="5"/>
        <v>0</v>
      </c>
      <c r="F76" s="722"/>
      <c r="G76" s="723"/>
      <c r="H76" s="724">
        <v>1300</v>
      </c>
      <c r="I76" s="723">
        <v>6.9500000000000006E-2</v>
      </c>
      <c r="J76" s="724"/>
      <c r="K76" s="723"/>
      <c r="L76" s="724"/>
      <c r="M76" s="723"/>
      <c r="N76" s="724"/>
      <c r="O76" s="723"/>
      <c r="P76" s="724">
        <v>26850</v>
      </c>
      <c r="Q76" s="723">
        <v>3.5999999999999997E-2</v>
      </c>
      <c r="R76" s="724">
        <v>1290</v>
      </c>
      <c r="S76" s="723">
        <v>0.49419999999999997</v>
      </c>
      <c r="T76" s="724"/>
      <c r="U76" s="723"/>
      <c r="V76" s="724">
        <v>61</v>
      </c>
      <c r="W76" s="723">
        <v>1.8029999999999999</v>
      </c>
      <c r="X76" s="724">
        <v>300</v>
      </c>
      <c r="Y76" s="723">
        <v>3.8100000000000002E-2</v>
      </c>
      <c r="Z76" s="724">
        <v>1300</v>
      </c>
      <c r="AA76" s="723">
        <v>3.5400000000000001E-2</v>
      </c>
      <c r="AB76" s="724">
        <v>1350</v>
      </c>
      <c r="AC76" s="723">
        <v>3.39E-2</v>
      </c>
      <c r="AD76" s="724"/>
      <c r="AE76" s="723"/>
      <c r="AF76" s="724"/>
      <c r="AG76" s="723"/>
      <c r="AH76" s="724"/>
      <c r="AI76" s="723"/>
      <c r="AJ76" s="724">
        <v>35</v>
      </c>
      <c r="AK76" s="723">
        <v>2.6</v>
      </c>
      <c r="AL76" s="724"/>
      <c r="AM76" s="725"/>
      <c r="AN76" s="724"/>
      <c r="AO76" s="725"/>
      <c r="AP76" s="724"/>
      <c r="AQ76" s="725"/>
      <c r="AR76" s="724"/>
      <c r="AS76" s="725"/>
      <c r="AT76" s="724"/>
      <c r="AU76" s="725"/>
      <c r="AV76" s="724"/>
      <c r="AW76" s="725"/>
      <c r="AX76" s="724"/>
      <c r="AY76" s="725"/>
      <c r="AZ76" s="724"/>
      <c r="BA76" s="725"/>
      <c r="BB76" s="724"/>
      <c r="BC76" s="725"/>
      <c r="BD76" s="724"/>
      <c r="BE76" s="725"/>
      <c r="BF76" s="724"/>
      <c r="BG76" s="725"/>
      <c r="BH76" s="724"/>
      <c r="BI76" s="725"/>
      <c r="BJ76" s="724"/>
      <c r="BK76" s="725"/>
      <c r="BL76" s="724"/>
      <c r="BM76" s="725"/>
      <c r="BN76" s="724"/>
      <c r="BO76" s="725"/>
      <c r="BP76" s="724"/>
      <c r="BQ76" s="725"/>
      <c r="BR76" s="724"/>
      <c r="BS76" s="726"/>
      <c r="BT76" s="724"/>
      <c r="BU76" s="726"/>
      <c r="BV76" s="724"/>
      <c r="BW76" s="726"/>
      <c r="BX76" s="724"/>
      <c r="BY76" s="726"/>
      <c r="BZ76" s="724"/>
      <c r="CA76" s="726"/>
      <c r="CB76" s="726"/>
      <c r="CC76" s="726"/>
      <c r="CD76" s="726"/>
      <c r="CE76" s="726"/>
      <c r="CF76" s="726"/>
      <c r="CG76" s="726"/>
      <c r="CH76" s="726"/>
      <c r="CI76" s="726"/>
      <c r="CJ76" s="726"/>
      <c r="CK76" s="726"/>
      <c r="CL76" s="726"/>
      <c r="CM76" s="726"/>
      <c r="CN76" s="726"/>
      <c r="CO76" s="726"/>
      <c r="CP76" s="726"/>
      <c r="CQ76" s="726"/>
      <c r="CR76" s="726"/>
      <c r="CS76" s="726"/>
      <c r="CT76" s="726"/>
      <c r="CU76" s="726"/>
      <c r="CV76" s="726"/>
      <c r="CW76" s="726"/>
      <c r="CX76" s="726"/>
      <c r="CY76" s="727"/>
      <c r="CZ76" s="714">
        <f t="shared" ref="CZ76:CZ88" si="6">ROUND(F76*G76+H76*I76+J76*K76+L76*M76+N76*O76+P76*Q76+R76*S76+T76*U76+V76*W76+X76*Y76+Z76*AA76+AB76*AC76+AD76*AE76+AF76*AG76+AH76*AI76+AJ76*AK76+AL76*AM76+AN76*AO76+AP76*AQ76+AR76*AS76+AT76*AU76+AV76*AW76+AX76*AY76+AZ76*BA76+BB76*BC76+BD76*BE76+BF76*BG76+BH76*BI76+BJ76*BK76+BL76*BM76+BN76*BO76+BP76*BQ76+BR76*BS76+BT76*BU76+BV76*BW76+BX76*BY76+BZ76*CA76+CB76*CC76+CD76*CE76+CF76*CG76+CH76*CI76+CJ76*CK76+CL76*CM76+CN76*CO76+CP76*CQ76+CR76*CS76+CT76*CU76+CV76*CW76+CX76*CY76,2)</f>
        <v>1998.67</v>
      </c>
      <c r="DA76" s="715"/>
    </row>
    <row r="77" spans="1:105" x14ac:dyDescent="0.25">
      <c r="A77" s="711" t="s">
        <v>253</v>
      </c>
      <c r="B77" s="712" t="s">
        <v>258</v>
      </c>
      <c r="C77" s="713">
        <v>2020</v>
      </c>
      <c r="D77" s="714">
        <f t="shared" si="5"/>
        <v>0</v>
      </c>
      <c r="E77" s="715">
        <f t="shared" si="5"/>
        <v>16501.400000000001</v>
      </c>
      <c r="F77" s="722">
        <v>150</v>
      </c>
      <c r="G77" s="723">
        <v>0.5</v>
      </c>
      <c r="H77" s="724">
        <v>1110</v>
      </c>
      <c r="I77" s="723">
        <v>0.15297297297297299</v>
      </c>
      <c r="J77" s="724">
        <v>250</v>
      </c>
      <c r="K77" s="723">
        <v>0.32620000000000005</v>
      </c>
      <c r="L77" s="724">
        <v>219</v>
      </c>
      <c r="M77" s="723">
        <v>4.2554246575342471</v>
      </c>
      <c r="N77" s="724">
        <v>125</v>
      </c>
      <c r="O77" s="723">
        <v>9.0749999999999993</v>
      </c>
      <c r="P77" s="724">
        <v>30776</v>
      </c>
      <c r="Q77" s="723">
        <v>0.16923329867429168</v>
      </c>
      <c r="R77" s="724">
        <v>2747</v>
      </c>
      <c r="S77" s="723">
        <v>0.5931343283582089</v>
      </c>
      <c r="T77" s="724">
        <v>179</v>
      </c>
      <c r="U77" s="723">
        <v>15.876927374301674</v>
      </c>
      <c r="V77" s="724">
        <v>1757</v>
      </c>
      <c r="W77" s="723">
        <v>1.8330500853727947</v>
      </c>
      <c r="X77" s="724">
        <v>1548</v>
      </c>
      <c r="Y77" s="723">
        <v>5.0826873385012926E-2</v>
      </c>
      <c r="Z77" s="724">
        <v>1536</v>
      </c>
      <c r="AA77" s="723">
        <v>5.9257812500000007E-2</v>
      </c>
      <c r="AB77" s="724">
        <v>2144</v>
      </c>
      <c r="AC77" s="723">
        <v>7.3416044776119405E-2</v>
      </c>
      <c r="AD77" s="724"/>
      <c r="AE77" s="723"/>
      <c r="AF77" s="724">
        <v>19</v>
      </c>
      <c r="AG77" s="723">
        <v>3.63</v>
      </c>
      <c r="AH77" s="724">
        <v>76</v>
      </c>
      <c r="AI77" s="723">
        <v>4.5721052631578951</v>
      </c>
      <c r="AJ77" s="724">
        <v>61.5</v>
      </c>
      <c r="AK77" s="723">
        <v>6.4877560975609745</v>
      </c>
      <c r="AL77" s="724">
        <v>900</v>
      </c>
      <c r="AM77" s="725">
        <v>4.8000000000000001E-2</v>
      </c>
      <c r="AN77" s="724"/>
      <c r="AO77" s="725"/>
      <c r="AP77" s="724"/>
      <c r="AQ77" s="725"/>
      <c r="AR77" s="724"/>
      <c r="AS77" s="725"/>
      <c r="AT77" s="724"/>
      <c r="AU77" s="725"/>
      <c r="AV77" s="724"/>
      <c r="AW77" s="725"/>
      <c r="AX77" s="724"/>
      <c r="AY77" s="725"/>
      <c r="AZ77" s="724"/>
      <c r="BA77" s="725"/>
      <c r="BB77" s="724"/>
      <c r="BC77" s="725"/>
      <c r="BD77" s="724"/>
      <c r="BE77" s="725"/>
      <c r="BF77" s="724"/>
      <c r="BG77" s="725"/>
      <c r="BH77" s="724"/>
      <c r="BI77" s="725"/>
      <c r="BJ77" s="724"/>
      <c r="BK77" s="725"/>
      <c r="BL77" s="724"/>
      <c r="BM77" s="725"/>
      <c r="BN77" s="724"/>
      <c r="BO77" s="725"/>
      <c r="BP77" s="724"/>
      <c r="BQ77" s="725"/>
      <c r="BR77" s="724"/>
      <c r="BS77" s="726"/>
      <c r="BT77" s="724"/>
      <c r="BU77" s="726"/>
      <c r="BV77" s="724">
        <v>420</v>
      </c>
      <c r="BW77" s="726">
        <v>5.3999999999999999E-2</v>
      </c>
      <c r="BX77" s="724"/>
      <c r="BY77" s="726"/>
      <c r="BZ77" s="724"/>
      <c r="CA77" s="726"/>
      <c r="CB77" s="726"/>
      <c r="CC77" s="726"/>
      <c r="CD77" s="726"/>
      <c r="CE77" s="726"/>
      <c r="CF77" s="726"/>
      <c r="CG77" s="726"/>
      <c r="CH77" s="726"/>
      <c r="CI77" s="726"/>
      <c r="CJ77" s="726"/>
      <c r="CK77" s="726"/>
      <c r="CL77" s="726"/>
      <c r="CM77" s="726"/>
      <c r="CN77" s="726"/>
      <c r="CO77" s="726"/>
      <c r="CP77" s="726"/>
      <c r="CQ77" s="726"/>
      <c r="CR77" s="726"/>
      <c r="CS77" s="726"/>
      <c r="CT77" s="726"/>
      <c r="CU77" s="726"/>
      <c r="CV77" s="726"/>
      <c r="CW77" s="726"/>
      <c r="CX77" s="726"/>
      <c r="CY77" s="727"/>
      <c r="CZ77" s="714"/>
      <c r="DA77" s="715">
        <f t="shared" ref="DA77:DA89" si="7">ROUND(F77*G77+H77*I77+J77*K77+L77*M77+N77*O77+P77*Q77+R77*S77+T77*U77+V77*W77+X77*Y77+Z77*AA77+AB77*AC77+AD77*AE77+AF77*AG77+AH77*AI77+AJ77*AK77+AL77*AM77+AN77*AO77+AP77*AQ77+AR77*AS77+AT77*AU77+AV77*AW77+AX77*AY77+AZ77*BA77+BB77*BC77+BD77*BE77+BF77*BG77+BH77*BI77+BJ77*BK77+BL77*BM77+BN77*BO77+BP77*BQ77+BR77*BS77+BT77*BU77+BV77*BW77+BX77*BY77+BZ77*CA77+CB77*CC77+CD77*CE77+CF77*CG77+CH77*CI77+CJ77*CK77+CL77*CM77+CN77*CO77+CP77*CQ77+CR77*CS77+CT77*CU77+CV77*CW77+CX77*CY77,2)</f>
        <v>16501.400000000001</v>
      </c>
    </row>
    <row r="78" spans="1:105" x14ac:dyDescent="0.25">
      <c r="A78" s="711" t="s">
        <v>253</v>
      </c>
      <c r="B78" s="712" t="s">
        <v>259</v>
      </c>
      <c r="C78" s="713">
        <v>2019</v>
      </c>
      <c r="D78" s="714">
        <f t="shared" si="5"/>
        <v>1792.47</v>
      </c>
      <c r="E78" s="715">
        <f t="shared" si="5"/>
        <v>0</v>
      </c>
      <c r="F78" s="722">
        <v>10</v>
      </c>
      <c r="G78" s="723">
        <v>0.2</v>
      </c>
      <c r="H78" s="724">
        <v>0</v>
      </c>
      <c r="I78" s="723">
        <v>0</v>
      </c>
      <c r="J78" s="724">
        <v>180</v>
      </c>
      <c r="K78" s="723">
        <v>1.9E-2</v>
      </c>
      <c r="L78" s="724">
        <v>0</v>
      </c>
      <c r="M78" s="723">
        <v>0</v>
      </c>
      <c r="N78" s="724">
        <v>0</v>
      </c>
      <c r="O78" s="723"/>
      <c r="P78" s="724">
        <v>44400</v>
      </c>
      <c r="Q78" s="723">
        <v>2.7E-2</v>
      </c>
      <c r="R78" s="724">
        <v>0</v>
      </c>
      <c r="S78" s="723">
        <v>0</v>
      </c>
      <c r="T78" s="724"/>
      <c r="U78" s="723">
        <v>0</v>
      </c>
      <c r="V78" s="724">
        <v>0</v>
      </c>
      <c r="W78" s="723">
        <v>0</v>
      </c>
      <c r="X78" s="724">
        <v>300</v>
      </c>
      <c r="Y78" s="723">
        <v>0.04</v>
      </c>
      <c r="Z78" s="724">
        <v>0</v>
      </c>
      <c r="AA78" s="723">
        <v>0</v>
      </c>
      <c r="AB78" s="724">
        <v>200</v>
      </c>
      <c r="AC78" s="723">
        <v>1.6E-2</v>
      </c>
      <c r="AD78" s="724">
        <v>0</v>
      </c>
      <c r="AE78" s="723">
        <v>0</v>
      </c>
      <c r="AF78" s="724">
        <v>0</v>
      </c>
      <c r="AG78" s="723">
        <v>0</v>
      </c>
      <c r="AH78" s="724">
        <v>52.5</v>
      </c>
      <c r="AI78" s="723">
        <v>4.4400000000000004</v>
      </c>
      <c r="AJ78" s="724">
        <v>41</v>
      </c>
      <c r="AK78" s="723">
        <v>7.55</v>
      </c>
      <c r="AL78" s="724"/>
      <c r="AM78" s="725"/>
      <c r="AN78" s="724"/>
      <c r="AO78" s="725"/>
      <c r="AP78" s="724"/>
      <c r="AQ78" s="725"/>
      <c r="AR78" s="724"/>
      <c r="AS78" s="725"/>
      <c r="AT78" s="724"/>
      <c r="AU78" s="725"/>
      <c r="AV78" s="724"/>
      <c r="AW78" s="725"/>
      <c r="AX78" s="724"/>
      <c r="AY78" s="725"/>
      <c r="AZ78" s="724"/>
      <c r="BA78" s="725"/>
      <c r="BB78" s="724"/>
      <c r="BC78" s="725"/>
      <c r="BD78" s="724"/>
      <c r="BE78" s="725"/>
      <c r="BF78" s="724"/>
      <c r="BG78" s="725"/>
      <c r="BH78" s="724"/>
      <c r="BI78" s="725"/>
      <c r="BJ78" s="724"/>
      <c r="BK78" s="725"/>
      <c r="BL78" s="724"/>
      <c r="BM78" s="725"/>
      <c r="BN78" s="724"/>
      <c r="BO78" s="725"/>
      <c r="BP78" s="724"/>
      <c r="BQ78" s="725"/>
      <c r="BR78" s="724"/>
      <c r="BS78" s="726"/>
      <c r="BT78" s="724"/>
      <c r="BU78" s="726"/>
      <c r="BV78" s="724"/>
      <c r="BW78" s="726"/>
      <c r="BX78" s="724"/>
      <c r="BY78" s="726"/>
      <c r="BZ78" s="724"/>
      <c r="CA78" s="726"/>
      <c r="CB78" s="726"/>
      <c r="CC78" s="726"/>
      <c r="CD78" s="726"/>
      <c r="CE78" s="726"/>
      <c r="CF78" s="726"/>
      <c r="CG78" s="726"/>
      <c r="CH78" s="726">
        <v>1520</v>
      </c>
      <c r="CI78" s="726">
        <v>0.02</v>
      </c>
      <c r="CJ78" s="726"/>
      <c r="CK78" s="726"/>
      <c r="CL78" s="726"/>
      <c r="CM78" s="726"/>
      <c r="CN78" s="726"/>
      <c r="CO78" s="726"/>
      <c r="CP78" s="726"/>
      <c r="CQ78" s="726"/>
      <c r="CR78" s="726"/>
      <c r="CS78" s="726"/>
      <c r="CT78" s="726"/>
      <c r="CU78" s="726"/>
      <c r="CV78" s="726"/>
      <c r="CW78" s="726"/>
      <c r="CX78" s="726"/>
      <c r="CY78" s="727"/>
      <c r="CZ78" s="714">
        <f t="shared" si="6"/>
        <v>1792.47</v>
      </c>
      <c r="DA78" s="715"/>
    </row>
    <row r="79" spans="1:105" x14ac:dyDescent="0.25">
      <c r="A79" s="711" t="s">
        <v>253</v>
      </c>
      <c r="B79" s="712" t="s">
        <v>259</v>
      </c>
      <c r="C79" s="713">
        <v>2020</v>
      </c>
      <c r="D79" s="714">
        <f t="shared" si="5"/>
        <v>0</v>
      </c>
      <c r="E79" s="715">
        <f t="shared" si="5"/>
        <v>14395.98</v>
      </c>
      <c r="F79" s="722">
        <v>10350</v>
      </c>
      <c r="G79" s="723">
        <v>0.112</v>
      </c>
      <c r="H79" s="724">
        <v>250</v>
      </c>
      <c r="I79" s="723">
        <v>0.112</v>
      </c>
      <c r="J79" s="724">
        <v>0</v>
      </c>
      <c r="K79" s="723">
        <v>0</v>
      </c>
      <c r="L79" s="724">
        <v>70</v>
      </c>
      <c r="M79" s="723">
        <v>6.6550000000000002</v>
      </c>
      <c r="N79" s="724">
        <v>0</v>
      </c>
      <c r="O79" s="723">
        <v>0</v>
      </c>
      <c r="P79" s="724">
        <v>78790</v>
      </c>
      <c r="Q79" s="723">
        <v>7.0000000000000007E-2</v>
      </c>
      <c r="R79" s="724">
        <v>0</v>
      </c>
      <c r="S79" s="723">
        <v>0</v>
      </c>
      <c r="T79" s="724">
        <v>354</v>
      </c>
      <c r="U79" s="723">
        <v>2.68</v>
      </c>
      <c r="V79" s="724">
        <v>63</v>
      </c>
      <c r="W79" s="723">
        <v>1.46</v>
      </c>
      <c r="X79" s="724">
        <v>2260</v>
      </c>
      <c r="Y79" s="723">
        <v>5.1999999999999998E-2</v>
      </c>
      <c r="Z79" s="724">
        <v>0</v>
      </c>
      <c r="AA79" s="723">
        <v>0</v>
      </c>
      <c r="AB79" s="724">
        <v>2530</v>
      </c>
      <c r="AC79" s="723">
        <v>2.8000000000000001E-2</v>
      </c>
      <c r="AD79" s="724">
        <v>294</v>
      </c>
      <c r="AE79" s="723">
        <v>2.1</v>
      </c>
      <c r="AF79" s="724">
        <v>0</v>
      </c>
      <c r="AG79" s="723">
        <v>0</v>
      </c>
      <c r="AH79" s="724">
        <v>145.5</v>
      </c>
      <c r="AI79" s="723">
        <v>4.34</v>
      </c>
      <c r="AJ79" s="724">
        <v>158.5</v>
      </c>
      <c r="AK79" s="723">
        <v>5.59</v>
      </c>
      <c r="AL79" s="724"/>
      <c r="AM79" s="725"/>
      <c r="AN79" s="724"/>
      <c r="AO79" s="725"/>
      <c r="AP79" s="724"/>
      <c r="AQ79" s="725"/>
      <c r="AR79" s="724"/>
      <c r="AS79" s="725"/>
      <c r="AT79" s="724"/>
      <c r="AU79" s="725"/>
      <c r="AV79" s="724"/>
      <c r="AW79" s="725"/>
      <c r="AX79" s="724"/>
      <c r="AY79" s="725"/>
      <c r="AZ79" s="724"/>
      <c r="BA79" s="725"/>
      <c r="BB79" s="724"/>
      <c r="BC79" s="725"/>
      <c r="BD79" s="724"/>
      <c r="BE79" s="725"/>
      <c r="BF79" s="724"/>
      <c r="BG79" s="725"/>
      <c r="BH79" s="724"/>
      <c r="BI79" s="725"/>
      <c r="BJ79" s="724"/>
      <c r="BK79" s="725"/>
      <c r="BL79" s="724"/>
      <c r="BM79" s="725"/>
      <c r="BN79" s="724"/>
      <c r="BO79" s="725"/>
      <c r="BP79" s="724"/>
      <c r="BQ79" s="725"/>
      <c r="BR79" s="724"/>
      <c r="BS79" s="726"/>
      <c r="BT79" s="724"/>
      <c r="BU79" s="726"/>
      <c r="BV79" s="724"/>
      <c r="BW79" s="726"/>
      <c r="BX79" s="724"/>
      <c r="BY79" s="726"/>
      <c r="BZ79" s="724"/>
      <c r="CA79" s="726"/>
      <c r="CB79" s="726"/>
      <c r="CC79" s="726"/>
      <c r="CD79" s="726"/>
      <c r="CE79" s="726"/>
      <c r="CF79" s="726"/>
      <c r="CG79" s="726"/>
      <c r="CH79" s="726">
        <v>3700</v>
      </c>
      <c r="CI79" s="726">
        <v>3.2000000000000001E-2</v>
      </c>
      <c r="CJ79" s="726">
        <v>1672</v>
      </c>
      <c r="CK79" s="726">
        <v>2.2400000000000002</v>
      </c>
      <c r="CL79" s="726"/>
      <c r="CM79" s="726"/>
      <c r="CN79" s="726"/>
      <c r="CO79" s="726"/>
      <c r="CP79" s="726"/>
      <c r="CQ79" s="726"/>
      <c r="CR79" s="726"/>
      <c r="CS79" s="726"/>
      <c r="CT79" s="726"/>
      <c r="CU79" s="726"/>
      <c r="CV79" s="726"/>
      <c r="CW79" s="726"/>
      <c r="CX79" s="726"/>
      <c r="CY79" s="727"/>
      <c r="CZ79" s="714"/>
      <c r="DA79" s="715">
        <f t="shared" si="7"/>
        <v>14395.98</v>
      </c>
    </row>
    <row r="80" spans="1:105" x14ac:dyDescent="0.25">
      <c r="A80" s="711" t="s">
        <v>253</v>
      </c>
      <c r="B80" s="712" t="s">
        <v>260</v>
      </c>
      <c r="C80" s="713">
        <v>2019</v>
      </c>
      <c r="D80" s="714">
        <f t="shared" si="5"/>
        <v>878.75</v>
      </c>
      <c r="E80" s="715">
        <f t="shared" si="5"/>
        <v>0</v>
      </c>
      <c r="F80" s="722">
        <v>1</v>
      </c>
      <c r="G80" s="723">
        <v>2.35</v>
      </c>
      <c r="H80" s="724"/>
      <c r="I80" s="723"/>
      <c r="J80" s="724"/>
      <c r="K80" s="723"/>
      <c r="L80" s="724"/>
      <c r="M80" s="723"/>
      <c r="N80" s="724"/>
      <c r="O80" s="723"/>
      <c r="P80" s="724">
        <v>161</v>
      </c>
      <c r="Q80" s="723">
        <v>4.2</v>
      </c>
      <c r="R80" s="724">
        <v>6</v>
      </c>
      <c r="S80" s="723">
        <v>32.6</v>
      </c>
      <c r="T80" s="724"/>
      <c r="U80" s="723"/>
      <c r="V80" s="724"/>
      <c r="W80" s="723"/>
      <c r="X80" s="724">
        <v>1</v>
      </c>
      <c r="Y80" s="723">
        <v>4.5999999999999996</v>
      </c>
      <c r="Z80" s="724"/>
      <c r="AA80" s="723"/>
      <c r="AB80" s="724"/>
      <c r="AC80" s="723"/>
      <c r="AD80" s="724"/>
      <c r="AE80" s="723"/>
      <c r="AF80" s="724"/>
      <c r="AG80" s="723"/>
      <c r="AH80" s="724"/>
      <c r="AI80" s="723"/>
      <c r="AJ80" s="724"/>
      <c r="AK80" s="723"/>
      <c r="AL80" s="724"/>
      <c r="AM80" s="725"/>
      <c r="AN80" s="724"/>
      <c r="AO80" s="725"/>
      <c r="AP80" s="724"/>
      <c r="AQ80" s="725"/>
      <c r="AR80" s="724"/>
      <c r="AS80" s="725"/>
      <c r="AT80" s="724"/>
      <c r="AU80" s="725"/>
      <c r="AV80" s="724"/>
      <c r="AW80" s="725"/>
      <c r="AX80" s="724"/>
      <c r="AY80" s="725"/>
      <c r="AZ80" s="724"/>
      <c r="BA80" s="725"/>
      <c r="BB80" s="724"/>
      <c r="BC80" s="725"/>
      <c r="BD80" s="724"/>
      <c r="BE80" s="725"/>
      <c r="BF80" s="724"/>
      <c r="BG80" s="725"/>
      <c r="BH80" s="724"/>
      <c r="BI80" s="725"/>
      <c r="BJ80" s="724"/>
      <c r="BK80" s="725"/>
      <c r="BL80" s="724"/>
      <c r="BM80" s="725"/>
      <c r="BN80" s="724"/>
      <c r="BO80" s="725"/>
      <c r="BP80" s="724"/>
      <c r="BQ80" s="725"/>
      <c r="BR80" s="724"/>
      <c r="BS80" s="726"/>
      <c r="BT80" s="724"/>
      <c r="BU80" s="726"/>
      <c r="BV80" s="724"/>
      <c r="BW80" s="726"/>
      <c r="BX80" s="724"/>
      <c r="BY80" s="726"/>
      <c r="BZ80" s="724"/>
      <c r="CA80" s="726"/>
      <c r="CB80" s="726"/>
      <c r="CC80" s="726"/>
      <c r="CD80" s="726"/>
      <c r="CE80" s="726"/>
      <c r="CF80" s="726"/>
      <c r="CG80" s="726"/>
      <c r="CH80" s="726"/>
      <c r="CI80" s="726"/>
      <c r="CJ80" s="726"/>
      <c r="CK80" s="726"/>
      <c r="CL80" s="726"/>
      <c r="CM80" s="726"/>
      <c r="CN80" s="726"/>
      <c r="CO80" s="726"/>
      <c r="CP80" s="726"/>
      <c r="CQ80" s="726"/>
      <c r="CR80" s="726"/>
      <c r="CS80" s="726"/>
      <c r="CT80" s="726"/>
      <c r="CU80" s="726"/>
      <c r="CV80" s="726"/>
      <c r="CW80" s="726"/>
      <c r="CX80" s="726"/>
      <c r="CY80" s="727"/>
      <c r="CZ80" s="714">
        <f t="shared" si="6"/>
        <v>878.75</v>
      </c>
      <c r="DA80" s="715"/>
    </row>
    <row r="81" spans="1:105" x14ac:dyDescent="0.25">
      <c r="A81" s="711" t="s">
        <v>253</v>
      </c>
      <c r="B81" s="712" t="s">
        <v>260</v>
      </c>
      <c r="C81" s="713">
        <v>2020</v>
      </c>
      <c r="D81" s="714">
        <f t="shared" si="5"/>
        <v>0</v>
      </c>
      <c r="E81" s="715">
        <f t="shared" si="5"/>
        <v>3007.84</v>
      </c>
      <c r="F81" s="722">
        <v>4</v>
      </c>
      <c r="G81" s="723">
        <v>6.2450000000000001</v>
      </c>
      <c r="H81" s="724">
        <v>0</v>
      </c>
      <c r="I81" s="723"/>
      <c r="J81" s="724"/>
      <c r="K81" s="723"/>
      <c r="L81" s="724">
        <v>220</v>
      </c>
      <c r="M81" s="723">
        <v>1.5968181818181819</v>
      </c>
      <c r="N81" s="724"/>
      <c r="O81" s="723"/>
      <c r="P81" s="724">
        <v>183</v>
      </c>
      <c r="Q81" s="723">
        <v>9.2604918032786863</v>
      </c>
      <c r="R81" s="724">
        <v>15</v>
      </c>
      <c r="S81" s="723">
        <v>27.669333333333334</v>
      </c>
      <c r="T81" s="724"/>
      <c r="U81" s="723"/>
      <c r="V81" s="724"/>
      <c r="W81" s="723"/>
      <c r="X81" s="724">
        <v>1</v>
      </c>
      <c r="Y81" s="723">
        <v>9.08</v>
      </c>
      <c r="Z81" s="724"/>
      <c r="AA81" s="723"/>
      <c r="AB81" s="724"/>
      <c r="AC81" s="723"/>
      <c r="AD81" s="724">
        <v>16</v>
      </c>
      <c r="AE81" s="723">
        <v>8.32</v>
      </c>
      <c r="AF81" s="724">
        <v>47</v>
      </c>
      <c r="AG81" s="723">
        <v>8.0776595744680844</v>
      </c>
      <c r="AH81" s="724"/>
      <c r="AI81" s="723"/>
      <c r="AJ81" s="724"/>
      <c r="AK81" s="723"/>
      <c r="AL81" s="724"/>
      <c r="AM81" s="725"/>
      <c r="AN81" s="724"/>
      <c r="AO81" s="725"/>
      <c r="AP81" s="724"/>
      <c r="AQ81" s="725"/>
      <c r="AR81" s="724"/>
      <c r="AS81" s="725"/>
      <c r="AT81" s="724"/>
      <c r="AU81" s="725"/>
      <c r="AV81" s="724"/>
      <c r="AW81" s="725"/>
      <c r="AX81" s="724"/>
      <c r="AY81" s="725"/>
      <c r="AZ81" s="724"/>
      <c r="BA81" s="725"/>
      <c r="BB81" s="724"/>
      <c r="BC81" s="725"/>
      <c r="BD81" s="724"/>
      <c r="BE81" s="725"/>
      <c r="BF81" s="724"/>
      <c r="BG81" s="725"/>
      <c r="BH81" s="724"/>
      <c r="BI81" s="725"/>
      <c r="BJ81" s="724"/>
      <c r="BK81" s="725"/>
      <c r="BL81" s="724"/>
      <c r="BM81" s="725"/>
      <c r="BN81" s="724"/>
      <c r="BO81" s="725"/>
      <c r="BP81" s="724"/>
      <c r="BQ81" s="725"/>
      <c r="BR81" s="724"/>
      <c r="BS81" s="726"/>
      <c r="BT81" s="724"/>
      <c r="BU81" s="726"/>
      <c r="BV81" s="724"/>
      <c r="BW81" s="726"/>
      <c r="BX81" s="724"/>
      <c r="BY81" s="726"/>
      <c r="BZ81" s="724"/>
      <c r="CA81" s="726"/>
      <c r="CB81" s="726"/>
      <c r="CC81" s="726"/>
      <c r="CD81" s="726"/>
      <c r="CE81" s="726"/>
      <c r="CF81" s="726"/>
      <c r="CG81" s="726"/>
      <c r="CH81" s="726"/>
      <c r="CI81" s="726"/>
      <c r="CJ81" s="726"/>
      <c r="CK81" s="726"/>
      <c r="CL81" s="726"/>
      <c r="CM81" s="726"/>
      <c r="CN81" s="726"/>
      <c r="CO81" s="726"/>
      <c r="CP81" s="726"/>
      <c r="CQ81" s="726"/>
      <c r="CR81" s="726"/>
      <c r="CS81" s="726"/>
      <c r="CT81" s="726"/>
      <c r="CU81" s="726"/>
      <c r="CV81" s="726"/>
      <c r="CW81" s="726"/>
      <c r="CX81" s="726"/>
      <c r="CY81" s="727"/>
      <c r="CZ81" s="714"/>
      <c r="DA81" s="715">
        <f t="shared" si="7"/>
        <v>3007.84</v>
      </c>
    </row>
    <row r="82" spans="1:105" x14ac:dyDescent="0.25">
      <c r="A82" s="711" t="s">
        <v>253</v>
      </c>
      <c r="B82" s="712" t="s">
        <v>261</v>
      </c>
      <c r="C82" s="713">
        <v>2019</v>
      </c>
      <c r="D82" s="714">
        <f t="shared" si="5"/>
        <v>1374.78</v>
      </c>
      <c r="E82" s="715">
        <f t="shared" si="5"/>
        <v>0</v>
      </c>
      <c r="F82" s="722"/>
      <c r="G82" s="723"/>
      <c r="H82" s="724"/>
      <c r="I82" s="723"/>
      <c r="J82" s="724"/>
      <c r="K82" s="723"/>
      <c r="L82" s="724"/>
      <c r="M82" s="723"/>
      <c r="N82" s="724"/>
      <c r="O82" s="723"/>
      <c r="P82" s="724">
        <v>29300</v>
      </c>
      <c r="Q82" s="723">
        <v>2.86E-2</v>
      </c>
      <c r="R82" s="724"/>
      <c r="S82" s="723"/>
      <c r="T82" s="724"/>
      <c r="U82" s="723"/>
      <c r="V82" s="724">
        <v>0</v>
      </c>
      <c r="W82" s="723">
        <v>0</v>
      </c>
      <c r="X82" s="724">
        <v>0</v>
      </c>
      <c r="Y82" s="723">
        <v>0</v>
      </c>
      <c r="Z82" s="724"/>
      <c r="AA82" s="723"/>
      <c r="AB82" s="724">
        <v>90</v>
      </c>
      <c r="AC82" s="723">
        <v>2.1999999999999999E-2</v>
      </c>
      <c r="AD82" s="724">
        <v>0</v>
      </c>
      <c r="AE82" s="723">
        <v>0</v>
      </c>
      <c r="AF82" s="724">
        <v>0</v>
      </c>
      <c r="AG82" s="723">
        <v>0</v>
      </c>
      <c r="AH82" s="724">
        <v>30</v>
      </c>
      <c r="AI82" s="723">
        <v>5.7</v>
      </c>
      <c r="AJ82" s="724">
        <v>10.25</v>
      </c>
      <c r="AK82" s="723">
        <v>22.899000000000001</v>
      </c>
      <c r="AL82" s="724">
        <v>1500</v>
      </c>
      <c r="AM82" s="725">
        <v>8.6071333333333333E-2</v>
      </c>
      <c r="AN82" s="724"/>
      <c r="AO82" s="725"/>
      <c r="AP82" s="724"/>
      <c r="AQ82" s="725"/>
      <c r="AR82" s="724"/>
      <c r="AS82" s="725"/>
      <c r="AT82" s="724"/>
      <c r="AU82" s="725"/>
      <c r="AV82" s="724"/>
      <c r="AW82" s="725"/>
      <c r="AX82" s="724"/>
      <c r="AY82" s="725"/>
      <c r="AZ82" s="724"/>
      <c r="BA82" s="725"/>
      <c r="BB82" s="724"/>
      <c r="BC82" s="725"/>
      <c r="BD82" s="724"/>
      <c r="BE82" s="725"/>
      <c r="BF82" s="724"/>
      <c r="BG82" s="725"/>
      <c r="BH82" s="724"/>
      <c r="BI82" s="725"/>
      <c r="BJ82" s="724"/>
      <c r="BK82" s="725"/>
      <c r="BL82" s="724"/>
      <c r="BM82" s="725"/>
      <c r="BN82" s="724"/>
      <c r="BO82" s="725"/>
      <c r="BP82" s="724"/>
      <c r="BQ82" s="725"/>
      <c r="BR82" s="724"/>
      <c r="BS82" s="726"/>
      <c r="BT82" s="724"/>
      <c r="BU82" s="726"/>
      <c r="BV82" s="724"/>
      <c r="BW82" s="726"/>
      <c r="BX82" s="724"/>
      <c r="BY82" s="726"/>
      <c r="BZ82" s="724"/>
      <c r="CA82" s="726"/>
      <c r="CB82" s="726"/>
      <c r="CC82" s="726"/>
      <c r="CD82" s="726"/>
      <c r="CE82" s="726"/>
      <c r="CF82" s="726"/>
      <c r="CG82" s="726"/>
      <c r="CH82" s="726"/>
      <c r="CI82" s="726"/>
      <c r="CJ82" s="726"/>
      <c r="CK82" s="726"/>
      <c r="CL82" s="726"/>
      <c r="CM82" s="726"/>
      <c r="CN82" s="726"/>
      <c r="CO82" s="726"/>
      <c r="CP82" s="726"/>
      <c r="CQ82" s="726"/>
      <c r="CR82" s="726"/>
      <c r="CS82" s="726"/>
      <c r="CT82" s="726"/>
      <c r="CU82" s="726"/>
      <c r="CV82" s="726"/>
      <c r="CW82" s="726"/>
      <c r="CX82" s="726"/>
      <c r="CY82" s="727"/>
      <c r="CZ82" s="714">
        <f t="shared" si="6"/>
        <v>1374.78</v>
      </c>
      <c r="DA82" s="715"/>
    </row>
    <row r="83" spans="1:105" x14ac:dyDescent="0.25">
      <c r="A83" s="711" t="s">
        <v>253</v>
      </c>
      <c r="B83" s="712" t="s">
        <v>261</v>
      </c>
      <c r="C83" s="713">
        <v>2020</v>
      </c>
      <c r="D83" s="714">
        <f t="shared" si="5"/>
        <v>0</v>
      </c>
      <c r="E83" s="715">
        <f t="shared" si="5"/>
        <v>13681.3</v>
      </c>
      <c r="F83" s="722">
        <v>8450</v>
      </c>
      <c r="G83" s="723">
        <v>0.14549999999999999</v>
      </c>
      <c r="H83" s="724"/>
      <c r="I83" s="723"/>
      <c r="J83" s="724"/>
      <c r="K83" s="723"/>
      <c r="L83" s="724">
        <v>965</v>
      </c>
      <c r="M83" s="723">
        <v>2.8794432124352336</v>
      </c>
      <c r="N83" s="724"/>
      <c r="O83" s="723"/>
      <c r="P83" s="724">
        <v>39150</v>
      </c>
      <c r="Q83" s="723">
        <v>0.12290623243933591</v>
      </c>
      <c r="R83" s="724"/>
      <c r="S83" s="723"/>
      <c r="T83" s="724"/>
      <c r="U83" s="723"/>
      <c r="V83" s="724">
        <v>550</v>
      </c>
      <c r="W83" s="723">
        <v>4.0065383636363636</v>
      </c>
      <c r="X83" s="724">
        <v>1200</v>
      </c>
      <c r="Y83" s="723">
        <v>3.9899999999999998E-2</v>
      </c>
      <c r="Z83" s="724"/>
      <c r="AA83" s="723"/>
      <c r="AB83" s="724">
        <v>980</v>
      </c>
      <c r="AC83" s="723">
        <v>3.0629591836734697E-2</v>
      </c>
      <c r="AD83" s="724">
        <v>200</v>
      </c>
      <c r="AE83" s="723">
        <v>3.6669049999999999</v>
      </c>
      <c r="AF83" s="724">
        <v>15</v>
      </c>
      <c r="AG83" s="723">
        <v>3.6294</v>
      </c>
      <c r="AH83" s="724">
        <v>120</v>
      </c>
      <c r="AI83" s="723">
        <v>4.8296133333333335</v>
      </c>
      <c r="AJ83" s="724">
        <v>74.8</v>
      </c>
      <c r="AK83" s="723">
        <v>13.448469251336899</v>
      </c>
      <c r="AL83" s="724">
        <v>2400</v>
      </c>
      <c r="AM83" s="725">
        <v>8.6069999999999994E-2</v>
      </c>
      <c r="AN83" s="724"/>
      <c r="AO83" s="725"/>
      <c r="AP83" s="724"/>
      <c r="AQ83" s="725"/>
      <c r="AR83" s="724"/>
      <c r="AS83" s="725"/>
      <c r="AT83" s="724"/>
      <c r="AU83" s="725"/>
      <c r="AV83" s="724"/>
      <c r="AW83" s="725"/>
      <c r="AX83" s="724"/>
      <c r="AY83" s="725"/>
      <c r="AZ83" s="724"/>
      <c r="BA83" s="725"/>
      <c r="BB83" s="724"/>
      <c r="BC83" s="725"/>
      <c r="BD83" s="724"/>
      <c r="BE83" s="725"/>
      <c r="BF83" s="724"/>
      <c r="BG83" s="725"/>
      <c r="BH83" s="724"/>
      <c r="BI83" s="725"/>
      <c r="BJ83" s="724"/>
      <c r="BK83" s="725"/>
      <c r="BL83" s="724"/>
      <c r="BM83" s="725"/>
      <c r="BN83" s="724"/>
      <c r="BO83" s="725"/>
      <c r="BP83" s="724"/>
      <c r="BQ83" s="725"/>
      <c r="BR83" s="724"/>
      <c r="BS83" s="726"/>
      <c r="BT83" s="724"/>
      <c r="BU83" s="726"/>
      <c r="BV83" s="724"/>
      <c r="BW83" s="726"/>
      <c r="BX83" s="724"/>
      <c r="BY83" s="726"/>
      <c r="BZ83" s="724"/>
      <c r="CA83" s="726"/>
      <c r="CB83" s="726"/>
      <c r="CC83" s="726"/>
      <c r="CD83" s="726"/>
      <c r="CE83" s="726"/>
      <c r="CF83" s="726"/>
      <c r="CG83" s="726"/>
      <c r="CH83" s="726"/>
      <c r="CI83" s="726"/>
      <c r="CJ83" s="726"/>
      <c r="CK83" s="726"/>
      <c r="CL83" s="726"/>
      <c r="CM83" s="726"/>
      <c r="CN83" s="726"/>
      <c r="CO83" s="726"/>
      <c r="CP83" s="726"/>
      <c r="CQ83" s="726"/>
      <c r="CR83" s="726"/>
      <c r="CS83" s="726"/>
      <c r="CT83" s="726"/>
      <c r="CU83" s="726"/>
      <c r="CV83" s="726"/>
      <c r="CW83" s="726"/>
      <c r="CX83" s="726"/>
      <c r="CY83" s="727"/>
      <c r="CZ83" s="714"/>
      <c r="DA83" s="715">
        <f t="shared" si="7"/>
        <v>13681.3</v>
      </c>
    </row>
    <row r="84" spans="1:105" x14ac:dyDescent="0.25">
      <c r="A84" s="711" t="s">
        <v>253</v>
      </c>
      <c r="B84" s="712" t="s">
        <v>262</v>
      </c>
      <c r="C84" s="713">
        <v>2019</v>
      </c>
      <c r="D84" s="714">
        <f t="shared" si="5"/>
        <v>1116.1099999999999</v>
      </c>
      <c r="E84" s="715">
        <f t="shared" si="5"/>
        <v>0</v>
      </c>
      <c r="F84" s="722">
        <v>0</v>
      </c>
      <c r="G84" s="723"/>
      <c r="H84" s="724">
        <v>0</v>
      </c>
      <c r="I84" s="723"/>
      <c r="J84" s="724">
        <v>0</v>
      </c>
      <c r="K84" s="723"/>
      <c r="L84" s="724">
        <v>0</v>
      </c>
      <c r="M84" s="723"/>
      <c r="N84" s="724">
        <v>0</v>
      </c>
      <c r="O84" s="723"/>
      <c r="P84" s="724">
        <v>29900</v>
      </c>
      <c r="Q84" s="723">
        <v>2.7300000000000001E-2</v>
      </c>
      <c r="R84" s="724"/>
      <c r="S84" s="723"/>
      <c r="T84" s="724">
        <v>0</v>
      </c>
      <c r="U84" s="723"/>
      <c r="V84" s="724">
        <v>0</v>
      </c>
      <c r="W84" s="723"/>
      <c r="X84" s="724">
        <v>700</v>
      </c>
      <c r="Y84" s="723">
        <v>3.7400000000000003E-2</v>
      </c>
      <c r="Z84" s="724"/>
      <c r="AA84" s="723"/>
      <c r="AB84" s="724"/>
      <c r="AC84" s="723"/>
      <c r="AD84" s="724">
        <v>0</v>
      </c>
      <c r="AE84" s="723"/>
      <c r="AF84" s="724">
        <v>0</v>
      </c>
      <c r="AG84" s="723"/>
      <c r="AH84" s="724">
        <v>31</v>
      </c>
      <c r="AI84" s="723">
        <v>4.4687000000000001</v>
      </c>
      <c r="AJ84" s="724">
        <v>32</v>
      </c>
      <c r="AK84" s="723">
        <v>4.2228000000000003</v>
      </c>
      <c r="AL84" s="724"/>
      <c r="AM84" s="725"/>
      <c r="AN84" s="724"/>
      <c r="AO84" s="725"/>
      <c r="AP84" s="724"/>
      <c r="AQ84" s="725"/>
      <c r="AR84" s="724"/>
      <c r="AS84" s="725"/>
      <c r="AT84" s="724"/>
      <c r="AU84" s="725"/>
      <c r="AV84" s="724"/>
      <c r="AW84" s="725"/>
      <c r="AX84" s="724"/>
      <c r="AY84" s="725"/>
      <c r="AZ84" s="724"/>
      <c r="BA84" s="725"/>
      <c r="BB84" s="724"/>
      <c r="BC84" s="725"/>
      <c r="BD84" s="724"/>
      <c r="BE84" s="725"/>
      <c r="BF84" s="724"/>
      <c r="BG84" s="725"/>
      <c r="BH84" s="724"/>
      <c r="BI84" s="725"/>
      <c r="BJ84" s="724"/>
      <c r="BK84" s="725"/>
      <c r="BL84" s="724"/>
      <c r="BM84" s="725"/>
      <c r="BN84" s="724"/>
      <c r="BO84" s="725"/>
      <c r="BP84" s="724"/>
      <c r="BQ84" s="725"/>
      <c r="BR84" s="724"/>
      <c r="BS84" s="726"/>
      <c r="BT84" s="724"/>
      <c r="BU84" s="726"/>
      <c r="BV84" s="724"/>
      <c r="BW84" s="726"/>
      <c r="BX84" s="724"/>
      <c r="BY84" s="726"/>
      <c r="BZ84" s="724"/>
      <c r="CA84" s="726"/>
      <c r="CB84" s="726"/>
      <c r="CC84" s="726"/>
      <c r="CD84" s="726"/>
      <c r="CE84" s="726"/>
      <c r="CF84" s="726"/>
      <c r="CG84" s="726"/>
      <c r="CH84" s="726"/>
      <c r="CI84" s="726"/>
      <c r="CJ84" s="726"/>
      <c r="CK84" s="726"/>
      <c r="CL84" s="726"/>
      <c r="CM84" s="726"/>
      <c r="CN84" s="726"/>
      <c r="CO84" s="726"/>
      <c r="CP84" s="726"/>
      <c r="CQ84" s="726"/>
      <c r="CR84" s="726"/>
      <c r="CS84" s="726"/>
      <c r="CT84" s="726"/>
      <c r="CU84" s="726"/>
      <c r="CV84" s="726"/>
      <c r="CW84" s="726"/>
      <c r="CX84" s="726"/>
      <c r="CY84" s="727"/>
      <c r="CZ84" s="714">
        <f t="shared" si="6"/>
        <v>1116.1099999999999</v>
      </c>
      <c r="DA84" s="715"/>
    </row>
    <row r="85" spans="1:105" ht="15.75" thickBot="1" x14ac:dyDescent="0.3">
      <c r="A85" s="728" t="s">
        <v>253</v>
      </c>
      <c r="B85" s="729" t="s">
        <v>262</v>
      </c>
      <c r="C85" s="730">
        <v>2020</v>
      </c>
      <c r="D85" s="731">
        <f t="shared" si="5"/>
        <v>0</v>
      </c>
      <c r="E85" s="732">
        <f t="shared" si="5"/>
        <v>8763.89</v>
      </c>
      <c r="F85" s="733">
        <v>2000</v>
      </c>
      <c r="G85" s="734">
        <v>0.112</v>
      </c>
      <c r="H85" s="735">
        <v>3600</v>
      </c>
      <c r="I85" s="734">
        <v>9.560716666666666E-2</v>
      </c>
      <c r="J85" s="735"/>
      <c r="K85" s="734"/>
      <c r="L85" s="735">
        <v>705</v>
      </c>
      <c r="M85" s="734">
        <v>3.0604751773049643</v>
      </c>
      <c r="N85" s="735">
        <v>110</v>
      </c>
      <c r="O85" s="734">
        <v>5.4450000000000003</v>
      </c>
      <c r="P85" s="735">
        <v>29800</v>
      </c>
      <c r="Q85" s="734">
        <v>0.12957395973154362</v>
      </c>
      <c r="R85" s="735"/>
      <c r="S85" s="734"/>
      <c r="T85" s="735">
        <v>64</v>
      </c>
      <c r="U85" s="734">
        <v>7.1260303125000002</v>
      </c>
      <c r="V85" s="735">
        <v>134</v>
      </c>
      <c r="W85" s="734">
        <v>2.5760000000000001</v>
      </c>
      <c r="X85" s="735">
        <v>700</v>
      </c>
      <c r="Y85" s="734">
        <v>5.3530428571428569E-2</v>
      </c>
      <c r="Z85" s="735"/>
      <c r="AA85" s="734"/>
      <c r="AB85" s="735"/>
      <c r="AC85" s="734"/>
      <c r="AD85" s="735">
        <v>7</v>
      </c>
      <c r="AE85" s="734">
        <v>17.683285714285713</v>
      </c>
      <c r="AF85" s="735">
        <v>4</v>
      </c>
      <c r="AG85" s="734">
        <v>3.629</v>
      </c>
      <c r="AH85" s="735">
        <v>71</v>
      </c>
      <c r="AI85" s="734">
        <v>4.3599943661971823</v>
      </c>
      <c r="AJ85" s="735">
        <v>62</v>
      </c>
      <c r="AK85" s="734">
        <v>4.6973370967741941</v>
      </c>
      <c r="AL85" s="735"/>
      <c r="AM85" s="736"/>
      <c r="AN85" s="735"/>
      <c r="AO85" s="736"/>
      <c r="AP85" s="735"/>
      <c r="AQ85" s="736"/>
      <c r="AR85" s="735"/>
      <c r="AS85" s="736"/>
      <c r="AT85" s="735"/>
      <c r="AU85" s="736"/>
      <c r="AV85" s="735"/>
      <c r="AW85" s="736"/>
      <c r="AX85" s="735"/>
      <c r="AY85" s="736"/>
      <c r="AZ85" s="735"/>
      <c r="BA85" s="736"/>
      <c r="BB85" s="735"/>
      <c r="BC85" s="736"/>
      <c r="BD85" s="735"/>
      <c r="BE85" s="736"/>
      <c r="BF85" s="735"/>
      <c r="BG85" s="736"/>
      <c r="BH85" s="735"/>
      <c r="BI85" s="736"/>
      <c r="BJ85" s="735"/>
      <c r="BK85" s="736"/>
      <c r="BL85" s="735"/>
      <c r="BM85" s="736"/>
      <c r="BN85" s="735"/>
      <c r="BO85" s="736"/>
      <c r="BP85" s="735"/>
      <c r="BQ85" s="736"/>
      <c r="BR85" s="735"/>
      <c r="BS85" s="737"/>
      <c r="BT85" s="735"/>
      <c r="BU85" s="737"/>
      <c r="BV85" s="735"/>
      <c r="BW85" s="737"/>
      <c r="BX85" s="735"/>
      <c r="BY85" s="737"/>
      <c r="BZ85" s="735"/>
      <c r="CA85" s="737"/>
      <c r="CB85" s="737"/>
      <c r="CC85" s="737"/>
      <c r="CD85" s="737"/>
      <c r="CE85" s="737"/>
      <c r="CF85" s="737"/>
      <c r="CG85" s="737"/>
      <c r="CH85" s="737"/>
      <c r="CI85" s="737"/>
      <c r="CJ85" s="737"/>
      <c r="CK85" s="737"/>
      <c r="CL85" s="737"/>
      <c r="CM85" s="737"/>
      <c r="CN85" s="737"/>
      <c r="CO85" s="737"/>
      <c r="CP85" s="737"/>
      <c r="CQ85" s="737"/>
      <c r="CR85" s="737"/>
      <c r="CS85" s="737"/>
      <c r="CT85" s="737"/>
      <c r="CU85" s="737"/>
      <c r="CV85" s="737"/>
      <c r="CW85" s="737"/>
      <c r="CX85" s="737"/>
      <c r="CY85" s="738"/>
      <c r="CZ85" s="731"/>
      <c r="DA85" s="732">
        <f t="shared" si="7"/>
        <v>8763.89</v>
      </c>
    </row>
    <row r="86" spans="1:105" x14ac:dyDescent="0.25">
      <c r="A86" s="700" t="s">
        <v>263</v>
      </c>
      <c r="B86" s="701" t="s">
        <v>264</v>
      </c>
      <c r="C86" s="702">
        <v>2019</v>
      </c>
      <c r="D86" s="703">
        <f t="shared" si="5"/>
        <v>111.35</v>
      </c>
      <c r="E86" s="704">
        <f t="shared" si="5"/>
        <v>0</v>
      </c>
      <c r="F86" s="739"/>
      <c r="G86" s="740"/>
      <c r="H86" s="741"/>
      <c r="I86" s="740"/>
      <c r="J86" s="741"/>
      <c r="K86" s="740"/>
      <c r="L86" s="741"/>
      <c r="M86" s="740"/>
      <c r="N86" s="741"/>
      <c r="O86" s="740"/>
      <c r="P86" s="741">
        <v>2000</v>
      </c>
      <c r="Q86" s="740">
        <v>0.02</v>
      </c>
      <c r="R86" s="741"/>
      <c r="S86" s="740"/>
      <c r="T86" s="741"/>
      <c r="U86" s="740"/>
      <c r="V86" s="741"/>
      <c r="W86" s="740"/>
      <c r="X86" s="741"/>
      <c r="Y86" s="740"/>
      <c r="Z86" s="741"/>
      <c r="AA86" s="740"/>
      <c r="AB86" s="741"/>
      <c r="AC86" s="740"/>
      <c r="AD86" s="741"/>
      <c r="AE86" s="740"/>
      <c r="AF86" s="741"/>
      <c r="AG86" s="740"/>
      <c r="AH86" s="741">
        <v>5</v>
      </c>
      <c r="AI86" s="740">
        <v>6.71</v>
      </c>
      <c r="AJ86" s="741">
        <v>5</v>
      </c>
      <c r="AK86" s="740">
        <v>7.56</v>
      </c>
      <c r="AL86" s="741"/>
      <c r="AM86" s="742"/>
      <c r="AN86" s="741"/>
      <c r="AO86" s="742"/>
      <c r="AP86" s="741"/>
      <c r="AQ86" s="742"/>
      <c r="AR86" s="741"/>
      <c r="AS86" s="742"/>
      <c r="AT86" s="741"/>
      <c r="AU86" s="742"/>
      <c r="AV86" s="741"/>
      <c r="AW86" s="742"/>
      <c r="AX86" s="741"/>
      <c r="AY86" s="742"/>
      <c r="AZ86" s="741"/>
      <c r="BA86" s="742"/>
      <c r="BB86" s="741"/>
      <c r="BC86" s="742"/>
      <c r="BD86" s="741"/>
      <c r="BE86" s="742"/>
      <c r="BF86" s="741"/>
      <c r="BG86" s="742"/>
      <c r="BH86" s="741"/>
      <c r="BI86" s="742"/>
      <c r="BJ86" s="741"/>
      <c r="BK86" s="742"/>
      <c r="BL86" s="741"/>
      <c r="BM86" s="742"/>
      <c r="BN86" s="741"/>
      <c r="BO86" s="742"/>
      <c r="BP86" s="741"/>
      <c r="BQ86" s="742"/>
      <c r="BR86" s="741"/>
      <c r="BS86" s="743"/>
      <c r="BT86" s="741"/>
      <c r="BU86" s="743"/>
      <c r="BV86" s="741"/>
      <c r="BW86" s="743"/>
      <c r="BX86" s="741"/>
      <c r="BY86" s="743"/>
      <c r="BZ86" s="741"/>
      <c r="CA86" s="743"/>
      <c r="CB86" s="743"/>
      <c r="CC86" s="743"/>
      <c r="CD86" s="743"/>
      <c r="CE86" s="743"/>
      <c r="CF86" s="743"/>
      <c r="CG86" s="743"/>
      <c r="CH86" s="743"/>
      <c r="CI86" s="743"/>
      <c r="CJ86" s="743"/>
      <c r="CK86" s="743"/>
      <c r="CL86" s="743"/>
      <c r="CM86" s="743"/>
      <c r="CN86" s="743"/>
      <c r="CO86" s="743"/>
      <c r="CP86" s="743"/>
      <c r="CQ86" s="743"/>
      <c r="CR86" s="743"/>
      <c r="CS86" s="743"/>
      <c r="CT86" s="743"/>
      <c r="CU86" s="743"/>
      <c r="CV86" s="743"/>
      <c r="CW86" s="743"/>
      <c r="CX86" s="743"/>
      <c r="CY86" s="744"/>
      <c r="CZ86" s="703">
        <f t="shared" si="6"/>
        <v>111.35</v>
      </c>
      <c r="DA86" s="704"/>
    </row>
    <row r="87" spans="1:105" x14ac:dyDescent="0.25">
      <c r="A87" s="711" t="s">
        <v>263</v>
      </c>
      <c r="B87" s="712" t="s">
        <v>264</v>
      </c>
      <c r="C87" s="713">
        <v>2020</v>
      </c>
      <c r="D87" s="714">
        <f t="shared" si="5"/>
        <v>0</v>
      </c>
      <c r="E87" s="715">
        <f t="shared" si="5"/>
        <v>1015.85</v>
      </c>
      <c r="F87" s="722">
        <v>2000</v>
      </c>
      <c r="G87" s="723">
        <v>0.15</v>
      </c>
      <c r="H87" s="724"/>
      <c r="I87" s="723"/>
      <c r="J87" s="724"/>
      <c r="K87" s="723"/>
      <c r="L87" s="724"/>
      <c r="M87" s="723"/>
      <c r="N87" s="724"/>
      <c r="O87" s="723"/>
      <c r="P87" s="724">
        <v>4000</v>
      </c>
      <c r="Q87" s="723">
        <v>7.0000000000000007E-2</v>
      </c>
      <c r="R87" s="724"/>
      <c r="S87" s="723"/>
      <c r="T87" s="724"/>
      <c r="U87" s="723"/>
      <c r="V87" s="724"/>
      <c r="W87" s="723"/>
      <c r="X87" s="724">
        <v>200</v>
      </c>
      <c r="Y87" s="723">
        <v>0.06</v>
      </c>
      <c r="Z87" s="724"/>
      <c r="AA87" s="723"/>
      <c r="AB87" s="724"/>
      <c r="AC87" s="723"/>
      <c r="AD87" s="724"/>
      <c r="AE87" s="723"/>
      <c r="AF87" s="724"/>
      <c r="AG87" s="723"/>
      <c r="AH87" s="724">
        <v>35</v>
      </c>
      <c r="AI87" s="723">
        <v>6.71</v>
      </c>
      <c r="AJ87" s="724">
        <v>25</v>
      </c>
      <c r="AK87" s="723">
        <v>7.56</v>
      </c>
      <c r="AL87" s="724"/>
      <c r="AM87" s="725"/>
      <c r="AN87" s="724"/>
      <c r="AO87" s="725"/>
      <c r="AP87" s="724"/>
      <c r="AQ87" s="725"/>
      <c r="AR87" s="724"/>
      <c r="AS87" s="725"/>
      <c r="AT87" s="724"/>
      <c r="AU87" s="725"/>
      <c r="AV87" s="724"/>
      <c r="AW87" s="725"/>
      <c r="AX87" s="724"/>
      <c r="AY87" s="725"/>
      <c r="AZ87" s="724"/>
      <c r="BA87" s="725"/>
      <c r="BB87" s="724"/>
      <c r="BC87" s="725"/>
      <c r="BD87" s="724"/>
      <c r="BE87" s="725"/>
      <c r="BF87" s="724"/>
      <c r="BG87" s="725"/>
      <c r="BH87" s="724"/>
      <c r="BI87" s="725"/>
      <c r="BJ87" s="724"/>
      <c r="BK87" s="725"/>
      <c r="BL87" s="724"/>
      <c r="BM87" s="725"/>
      <c r="BN87" s="724"/>
      <c r="BO87" s="725"/>
      <c r="BP87" s="724"/>
      <c r="BQ87" s="725"/>
      <c r="BR87" s="724"/>
      <c r="BS87" s="726"/>
      <c r="BT87" s="724"/>
      <c r="BU87" s="726"/>
      <c r="BV87" s="724"/>
      <c r="BW87" s="726"/>
      <c r="BX87" s="724"/>
      <c r="BY87" s="726"/>
      <c r="BZ87" s="724"/>
      <c r="CA87" s="726"/>
      <c r="CB87" s="726"/>
      <c r="CC87" s="726"/>
      <c r="CD87" s="726"/>
      <c r="CE87" s="726"/>
      <c r="CF87" s="726"/>
      <c r="CG87" s="726"/>
      <c r="CH87" s="726"/>
      <c r="CI87" s="726"/>
      <c r="CJ87" s="726"/>
      <c r="CK87" s="726"/>
      <c r="CL87" s="726"/>
      <c r="CM87" s="726"/>
      <c r="CN87" s="726"/>
      <c r="CO87" s="726"/>
      <c r="CP87" s="726"/>
      <c r="CQ87" s="726"/>
      <c r="CR87" s="726"/>
      <c r="CS87" s="726"/>
      <c r="CT87" s="726"/>
      <c r="CU87" s="726"/>
      <c r="CV87" s="726"/>
      <c r="CW87" s="726"/>
      <c r="CX87" s="726"/>
      <c r="CY87" s="727"/>
      <c r="CZ87" s="714"/>
      <c r="DA87" s="715">
        <f t="shared" si="7"/>
        <v>1015.85</v>
      </c>
    </row>
    <row r="88" spans="1:105" x14ac:dyDescent="0.25">
      <c r="A88" s="711" t="s">
        <v>263</v>
      </c>
      <c r="B88" s="772" t="s">
        <v>265</v>
      </c>
      <c r="C88" s="713">
        <v>2019</v>
      </c>
      <c r="D88" s="714">
        <f t="shared" si="5"/>
        <v>572.22</v>
      </c>
      <c r="E88" s="715">
        <f t="shared" si="5"/>
        <v>0</v>
      </c>
      <c r="F88" s="722"/>
      <c r="G88" s="723"/>
      <c r="H88" s="724">
        <v>100</v>
      </c>
      <c r="I88" s="723">
        <v>1.7423999999999999E-2</v>
      </c>
      <c r="J88" s="724"/>
      <c r="K88" s="723"/>
      <c r="L88" s="724"/>
      <c r="M88" s="723"/>
      <c r="N88" s="724"/>
      <c r="O88" s="723"/>
      <c r="P88" s="724">
        <v>9350</v>
      </c>
      <c r="Q88" s="723">
        <v>3.7246887700534762E-2</v>
      </c>
      <c r="R88" s="724">
        <v>500</v>
      </c>
      <c r="S88" s="723">
        <v>0.1792</v>
      </c>
      <c r="T88" s="724"/>
      <c r="U88" s="723"/>
      <c r="V88" s="724"/>
      <c r="W88" s="723"/>
      <c r="X88" s="724"/>
      <c r="Y88" s="723"/>
      <c r="Z88" s="724">
        <v>500</v>
      </c>
      <c r="AA88" s="723">
        <v>1.1979999999999999E-2</v>
      </c>
      <c r="AB88" s="724"/>
      <c r="AC88" s="723"/>
      <c r="AD88" s="724"/>
      <c r="AE88" s="723"/>
      <c r="AF88" s="724"/>
      <c r="AG88" s="723"/>
      <c r="AH88" s="724">
        <v>21</v>
      </c>
      <c r="AI88" s="723">
        <v>4.6483514285714289</v>
      </c>
      <c r="AJ88" s="724">
        <v>2</v>
      </c>
      <c r="AK88" s="723">
        <v>14.507899999999999</v>
      </c>
      <c r="AL88" s="724"/>
      <c r="AM88" s="725"/>
      <c r="AN88" s="724"/>
      <c r="AO88" s="725"/>
      <c r="AP88" s="724"/>
      <c r="AQ88" s="725"/>
      <c r="AR88" s="724"/>
      <c r="AS88" s="725"/>
      <c r="AT88" s="724"/>
      <c r="AU88" s="725"/>
      <c r="AV88" s="724"/>
      <c r="AW88" s="725"/>
      <c r="AX88" s="724"/>
      <c r="AY88" s="725"/>
      <c r="AZ88" s="724"/>
      <c r="BA88" s="725"/>
      <c r="BB88" s="724"/>
      <c r="BC88" s="725"/>
      <c r="BD88" s="724"/>
      <c r="BE88" s="725"/>
      <c r="BF88" s="724"/>
      <c r="BG88" s="725"/>
      <c r="BH88" s="724"/>
      <c r="BI88" s="725"/>
      <c r="BJ88" s="724"/>
      <c r="BK88" s="725"/>
      <c r="BL88" s="724"/>
      <c r="BM88" s="725"/>
      <c r="BN88" s="724"/>
      <c r="BO88" s="725"/>
      <c r="BP88" s="724"/>
      <c r="BQ88" s="725"/>
      <c r="BR88" s="724"/>
      <c r="BS88" s="726"/>
      <c r="BT88" s="724"/>
      <c r="BU88" s="726"/>
      <c r="BV88" s="724"/>
      <c r="BW88" s="726"/>
      <c r="BX88" s="724"/>
      <c r="BY88" s="726"/>
      <c r="BZ88" s="724"/>
      <c r="CA88" s="726"/>
      <c r="CB88" s="726"/>
      <c r="CC88" s="726"/>
      <c r="CD88" s="726"/>
      <c r="CE88" s="726"/>
      <c r="CF88" s="726"/>
      <c r="CG88" s="726"/>
      <c r="CH88" s="726"/>
      <c r="CI88" s="726"/>
      <c r="CJ88" s="726"/>
      <c r="CK88" s="726"/>
      <c r="CL88" s="726"/>
      <c r="CM88" s="726"/>
      <c r="CN88" s="726"/>
      <c r="CO88" s="726"/>
      <c r="CP88" s="726"/>
      <c r="CQ88" s="726"/>
      <c r="CR88" s="726"/>
      <c r="CS88" s="726"/>
      <c r="CT88" s="726"/>
      <c r="CU88" s="726"/>
      <c r="CV88" s="726"/>
      <c r="CW88" s="726"/>
      <c r="CX88" s="726"/>
      <c r="CY88" s="727"/>
      <c r="CZ88" s="714">
        <f t="shared" si="6"/>
        <v>572.22</v>
      </c>
      <c r="DA88" s="715"/>
    </row>
    <row r="89" spans="1:105" ht="15.75" thickBot="1" x14ac:dyDescent="0.3">
      <c r="A89" s="745" t="s">
        <v>263</v>
      </c>
      <c r="B89" s="773" t="s">
        <v>265</v>
      </c>
      <c r="C89" s="774">
        <v>2020</v>
      </c>
      <c r="D89" s="748">
        <f t="shared" si="5"/>
        <v>0</v>
      </c>
      <c r="E89" s="749">
        <f t="shared" si="5"/>
        <v>1882.91</v>
      </c>
      <c r="F89" s="750"/>
      <c r="G89" s="751"/>
      <c r="H89" s="752">
        <v>1150</v>
      </c>
      <c r="I89" s="751">
        <v>0.12891739130434782</v>
      </c>
      <c r="J89" s="752"/>
      <c r="K89" s="751"/>
      <c r="L89" s="752"/>
      <c r="M89" s="751"/>
      <c r="N89" s="752"/>
      <c r="O89" s="751"/>
      <c r="P89" s="752">
        <v>8750</v>
      </c>
      <c r="Q89" s="751">
        <v>0.12954111982857142</v>
      </c>
      <c r="R89" s="752">
        <v>100</v>
      </c>
      <c r="S89" s="751">
        <v>0.52864</v>
      </c>
      <c r="T89" s="752"/>
      <c r="U89" s="751"/>
      <c r="V89" s="752">
        <v>72</v>
      </c>
      <c r="W89" s="751">
        <v>3.08</v>
      </c>
      <c r="X89" s="752">
        <v>50</v>
      </c>
      <c r="Y89" s="751">
        <v>0.12826000000000001</v>
      </c>
      <c r="Z89" s="752">
        <v>400</v>
      </c>
      <c r="AA89" s="751">
        <v>3.5867999999999997E-2</v>
      </c>
      <c r="AB89" s="752">
        <v>100</v>
      </c>
      <c r="AC89" s="751">
        <v>2.3632E-2</v>
      </c>
      <c r="AD89" s="752"/>
      <c r="AE89" s="751"/>
      <c r="AF89" s="752"/>
      <c r="AG89" s="751"/>
      <c r="AH89" s="752">
        <v>38.5</v>
      </c>
      <c r="AI89" s="751">
        <v>4.6626327272727268</v>
      </c>
      <c r="AJ89" s="752">
        <v>20.75</v>
      </c>
      <c r="AK89" s="751">
        <v>5.9715686746987959</v>
      </c>
      <c r="AL89" s="752"/>
      <c r="AM89" s="753"/>
      <c r="AN89" s="752"/>
      <c r="AO89" s="753"/>
      <c r="AP89" s="752"/>
      <c r="AQ89" s="753"/>
      <c r="AR89" s="752"/>
      <c r="AS89" s="753"/>
      <c r="AT89" s="752"/>
      <c r="AU89" s="753"/>
      <c r="AV89" s="752"/>
      <c r="AW89" s="753"/>
      <c r="AX89" s="752"/>
      <c r="AY89" s="753"/>
      <c r="AZ89" s="752"/>
      <c r="BA89" s="753"/>
      <c r="BB89" s="752"/>
      <c r="BC89" s="753"/>
      <c r="BD89" s="752"/>
      <c r="BE89" s="753"/>
      <c r="BF89" s="752"/>
      <c r="BG89" s="753"/>
      <c r="BH89" s="752"/>
      <c r="BI89" s="753"/>
      <c r="BJ89" s="752"/>
      <c r="BK89" s="753"/>
      <c r="BL89" s="752"/>
      <c r="BM89" s="753"/>
      <c r="BN89" s="752"/>
      <c r="BO89" s="753"/>
      <c r="BP89" s="752"/>
      <c r="BQ89" s="753"/>
      <c r="BR89" s="752"/>
      <c r="BS89" s="754"/>
      <c r="BT89" s="752"/>
      <c r="BU89" s="754"/>
      <c r="BV89" s="752"/>
      <c r="BW89" s="754"/>
      <c r="BX89" s="752"/>
      <c r="BY89" s="754"/>
      <c r="BZ89" s="752"/>
      <c r="CA89" s="754"/>
      <c r="CB89" s="754"/>
      <c r="CC89" s="754"/>
      <c r="CD89" s="754"/>
      <c r="CE89" s="754"/>
      <c r="CF89" s="754"/>
      <c r="CG89" s="754"/>
      <c r="CH89" s="754"/>
      <c r="CI89" s="754"/>
      <c r="CJ89" s="754"/>
      <c r="CK89" s="754"/>
      <c r="CL89" s="754"/>
      <c r="CM89" s="754"/>
      <c r="CN89" s="754"/>
      <c r="CO89" s="754"/>
      <c r="CP89" s="754"/>
      <c r="CQ89" s="754"/>
      <c r="CR89" s="754"/>
      <c r="CS89" s="754"/>
      <c r="CT89" s="754"/>
      <c r="CU89" s="754"/>
      <c r="CV89" s="754"/>
      <c r="CW89" s="754"/>
      <c r="CX89" s="754"/>
      <c r="CY89" s="755"/>
      <c r="CZ89" s="748"/>
      <c r="DA89" s="749">
        <f t="shared" si="7"/>
        <v>1882.91</v>
      </c>
    </row>
    <row r="90" spans="1:105" ht="15.75" customHeight="1" thickBot="1" x14ac:dyDescent="0.3">
      <c r="A90" s="691"/>
      <c r="B90" s="692" t="s">
        <v>2231</v>
      </c>
      <c r="C90" s="693">
        <v>2019</v>
      </c>
      <c r="D90" s="694">
        <f>SUM(D10:D89)</f>
        <v>202362.00999999998</v>
      </c>
      <c r="E90" s="695"/>
      <c r="F90" s="696">
        <f>F10+F12+F14+F16+F18+F20+F22+F24+F26+F28+F30+F32+F34+F36+F38+F40+F42+F44+F46+F48+F50+F52+F54+F56+F58+F60+F62+F64+F66+F68+F70+F72+F74+F76+F78+F80+F82+F84+F86+F88</f>
        <v>10581</v>
      </c>
      <c r="G90" s="697">
        <f>(F10*G10+F12*G12+F14*G14+F16*G16+F18*G18+F20*G20+F22*G22+F24*G24+F26*G26+F28*G28+F30*G30+F32*G32+F34*G34+F36*G36+F38*G38+F40*G40+F42*G42+F44*G44+F46*G46+F48*G48+F50*G50+F52*G52+F54*G54+F56*G56+F58*G58+F60*G60+F62*G62+F64*G64+F66*G66+F68*G68+F70*G70+F72*G72+F74*G74+F76*G76+F78*G78+F80*G80+F82*G82+F84*G84+F86*G86+F88*G88)/F90</f>
        <v>4.5484680086948309E-2</v>
      </c>
      <c r="H90" s="698">
        <f t="shared" ref="H90:H91" si="8">H10+H12+H14+H16+H18+H20+H22+H24+H26+H28+H30+H32+H34+H36+H38+H40+H42+H44+H46+H48+H50+H52+H54+H56+H58+H60+H62+H64+H66+H68+H70+H72+H74+H76+H78+H80+H82+H84+H86+H88</f>
        <v>15263</v>
      </c>
      <c r="I90" s="697">
        <f t="shared" ref="I90:I91" si="9">(H10*I10+H12*I12+H14*I14+H16*I16+H18*I18+H20*I20+H22*I22+H24*I24+H26*I26+H28*I28+H30*I30+H32*I32+H34*I34+H36*I36+H38*I38+H40*I40+H42*I42+H44*I44+H46*I46+H48*I48+H50*I50+H52*I52+H54*I54+H56*I56+H58*I58+H60*I60+H62*I62+H64*I64+H66*I66+H68*I68+H70*I70+H72*I72+H74*I74+H76*I76+H78*I78+H80*I80+H82*I82+H84*I84+H86*I86+H88*I88)/H90</f>
        <v>7.3739143025617501E-2</v>
      </c>
      <c r="J90" s="698">
        <f t="shared" ref="J90:J91" si="10">J10+J12+J14+J16+J18+J20+J22+J24+J26+J28+J30+J32+J34+J36+J38+J40+J42+J44+J46+J48+J50+J52+J54+J56+J58+J60+J62+J64+J66+J68+J70+J72+J74+J76+J78+J80+J82+J84+J86+J88</f>
        <v>48271</v>
      </c>
      <c r="K90" s="697">
        <f t="shared" ref="K90:K91" si="11">(J10*K10+J12*K12+J14*K14+J16*K16+J18*K18+J20*K20+J22*K22+J24*K24+J26*K26+J28*K28+J30*K30+J32*K32+J34*K34+J36*K36+J38*K38+J40*K40+J42*K42+J44*K44+J46*K46+J48*K48+J50*K50+J52*K52+J54*K54+J56*K56+J58*K58+J60*K60+J62*K62+J64*K64+J66*K66+J68*K68+J70*K70+J72*K72+J74*K74+J76*K76+J78*K78+J80*K80+J82*K82+J84*K84+J86*K86+J88*K88)/J90</f>
        <v>2.2940531975720407E-2</v>
      </c>
      <c r="L90" s="698">
        <f t="shared" ref="L90:L91" si="12">L10+L12+L14+L16+L18+L20+L22+L24+L26+L28+L30+L32+L34+L36+L38+L40+L42+L44+L46+L48+L50+L52+L54+L56+L58+L60+L62+L64+L66+L68+L70+L72+L74+L76+L78+L80+L82+L84+L86+L88</f>
        <v>1</v>
      </c>
      <c r="M90" s="697">
        <f t="shared" ref="M90:M91" si="13">(L10*M10+L12*M12+L14*M14+L16*M16+L18*M18+L20*M20+L22*M22+L24*M24+L26*M26+L28*M28+L30*M30+L32*M32+L34*M34+L36*M36+L38*M38+L40*M40+L42*M42+L44*M44+L46*M46+L48*M48+L50*M50+L52*M52+L54*M54+L56*M56+L58*M58+L60*M60+L62*M62+L64*M64+L66*M66+L68*M68+L70*M70+L72*M72+L74*M74+L76*M76+L78*M78+L80*M80+L82*M82+L84*M84+L86*M86+L88*M88)/L90</f>
        <v>5.6</v>
      </c>
      <c r="N90" s="698">
        <f t="shared" ref="N90:N91" si="14">N10+N12+N14+N16+N18+N20+N22+N24+N26+N28+N30+N32+N34+N36+N38+N40+N42+N44+N46+N48+N50+N52+N54+N56+N58+N60+N62+N64+N66+N68+N70+N72+N74+N76+N78+N80+N82+N84+N86+N88</f>
        <v>276</v>
      </c>
      <c r="O90" s="697">
        <f t="shared" ref="O90:O91" si="15">(N10*O10+N12*O12+N14*O14+N16*O16+N18*O18+N20*O20+N22*O22+N24*O24+N26*O26+N28*O28+N30*O30+N32*O32+N34*O34+N36*O36+N38*O38+N40*O40+N42*O42+N44*O44+N46*O46+N48*O48+N50*O50+N52*O52+N54*O54+N56*O56+N58*O58+N60*O60+N62*O62+N64*O64+N66*O66+N68*O68+N70*O70+N72*O72+N74*O74+N76*O76+N78*O78+N80*O80+N82*O82+N84*O84+N86*O86+N88*O88)/N90</f>
        <v>5.511606807971015</v>
      </c>
      <c r="P90" s="698">
        <f t="shared" ref="P90:P91" si="16">P10+P12+P14+P16+P18+P20+P22+P24+P26+P28+P30+P32+P34+P36+P38+P40+P42+P44+P46+P48+P50+P52+P54+P56+P58+P60+P62+P64+P66+P68+P70+P72+P74+P76+P78+P80+P82+P84+P86+P88</f>
        <v>3009107</v>
      </c>
      <c r="Q90" s="697">
        <f t="shared" ref="Q90:Q91" si="17">(P10*Q10+P12*Q12+P14*Q14+P16*Q16+P18*Q18+P20*Q20+P22*Q22+P24*Q24+P26*Q26+P28*Q28+P30*Q30+P32*Q32+P34*Q34+P36*Q36+P38*Q38+P40*Q40+P42*Q42+P44*Q44+P46*Q46+P48*Q48+P50*Q50+P52*Q52+P54*Q54+P56*Q56+P58*Q58+P60*Q60+P62*Q62+P64*Q64+P66*Q66+P68*Q68+P70*Q70+P72*Q72+P74*Q74+P76*Q76+P78*Q78+P80*Q80+P82*Q82+P84*Q84+P86*Q86+P88*Q88)/P90</f>
        <v>2.9127486177128313E-2</v>
      </c>
      <c r="R90" s="698">
        <f t="shared" ref="R90:R91" si="18">R10+R12+R14+R16+R18+R20+R22+R24+R26+R28+R30+R32+R34+R36+R38+R40+R42+R44+R46+R48+R50+R52+R54+R56+R58+R60+R62+R64+R66+R68+R70+R72+R74+R76+R78+R80+R82+R84+R86+R88</f>
        <v>65733</v>
      </c>
      <c r="S90" s="697">
        <f t="shared" ref="S90:S91" si="19">(R10*S10+R12*S12+R14*S14+R16*S16+R18*S18+R20*S20+R22*S22+R24*S24+R26*S26+R28*S28+R30*S30+R32*S32+R34*S34+R36*S36+R38*S38+R40*S40+R42*S42+R44*S44+R46*S46+R48*S48+R50*S50+R52*S52+R54*S54+R56*S56+R58*S58+R60*S60+R62*S62+R64*S64+R66*S66+R68*S68+R70*S70+R72*S72+R74*S74+R76*S76+R78*S78+R80*S80+R82*S82+R84*S84+R86*S86+R88*S88)/R90</f>
        <v>0.38873567608346621</v>
      </c>
      <c r="T90" s="698">
        <f t="shared" ref="T90:T91" si="20">T10+T12+T14+T16+T18+T20+T22+T24+T26+T28+T30+T32+T34+T36+T38+T40+T42+T44+T46+T48+T50+T52+T54+T56+T58+T60+T62+T64+T66+T68+T70+T72+T74+T76+T78+T80+T82+T84+T86+T88</f>
        <v>75</v>
      </c>
      <c r="U90" s="697">
        <f t="shared" ref="U90:U91" si="21">(T10*U10+T12*U12+T14*U14+T16*U16+T18*U18+T20*U20+T22*U22+T24*U24+T26*U26+T28*U28+T30*U30+T32*U32+T34*U34+T36*U36+T38*U38+T40*U40+T42*U42+T44*U44+T46*U46+T48*U48+T50*U50+T52*U52+T54*U54+T56*U56+T58*U58+T60*U60+T62*U62+T64*U64+T66*U66+T68*U68+T70*U70+T72*U72+T74*U74+T76*U76+T78*U78+T80*U80+T82*U82+T84*U84+T86*U86+T88*U88)/T90</f>
        <v>5.8133640666666659</v>
      </c>
      <c r="V90" s="698">
        <f t="shared" ref="V90:V91" si="22">V10+V12+V14+V16+V18+V20+V22+V24+V26+V28+V30+V32+V34+V36+V38+V40+V42+V44+V46+V48+V50+V52+V54+V56+V58+V60+V62+V64+V66+V68+V70+V72+V74+V76+V78+V80+V82+V84+V86+V88</f>
        <v>17554</v>
      </c>
      <c r="W90" s="697">
        <f t="shared" ref="W90:W91" si="23">(V10*W10+V12*W12+V14*W14+V16*W16+V18*W18+V20*W20+V22*W22+V24*W24+V26*W26+V28*W28+V30*W30+V32*W32+V34*W34+V36*W36+V38*W38+V40*W40+V42*W42+V44*W44+V46*W46+V48*W48+V50*W50+V52*W52+V54*W54+V56*W56+V58*W58+V60*W60+V62*W62+V64*W64+V66*W66+V68*W68+V70*W70+V72*W72+V74*W74+V76*W76+V78*W78+V80*W80+V82*W82+V84*W84+V86*W86+V88*W88)/V90</f>
        <v>0.92913184413808836</v>
      </c>
      <c r="X90" s="698">
        <f t="shared" ref="X90:X91" si="24">X10+X12+X14+X16+X18+X20+X22+X24+X26+X28+X30+X32+X34+X36+X38+X40+X42+X44+X46+X48+X50+X52+X54+X56+X58+X60+X62+X64+X66+X68+X70+X72+X74+X76+X78+X80+X82+X84+X86+X88</f>
        <v>70897</v>
      </c>
      <c r="Y90" s="697">
        <f t="shared" ref="Y90:Y91" si="25">(X10*Y10+X12*Y12+X14*Y14+X16*Y16+X18*Y18+X20*Y20+X22*Y22+X24*Y24+X26*Y26+X28*Y28+X30*Y30+X32*Y32+X34*Y34+X36*Y36+X38*Y38+X40*Y40+X42*Y42+X44*Y44+X46*Y46+X48*Y48+X50*Y50+X52*Y52+X54*Y54+X56*Y56+X58*Y58+X60*Y60+X62*Y62+X64*Y64+X66*Y66+X68*Y68+X70*Y70+X72*Y72+X74*Y74+X76*Y76+X78*Y78+X80*Y80+X82*Y82+X84*Y84+X86*Y86+X88*Y88)/X90</f>
        <v>5.5675161516002089E-2</v>
      </c>
      <c r="Z90" s="698">
        <f t="shared" ref="Z90:Z91" si="26">Z10+Z12+Z14+Z16+Z18+Z20+Z22+Z24+Z26+Z28+Z30+Z32+Z34+Z36+Z38+Z40+Z42+Z44+Z46+Z48+Z50+Z52+Z54+Z56+Z58+Z60+Z62+Z64+Z66+Z68+Z70+Z72+Z74+Z76+Z78+Z80+Z82+Z84+Z86+Z88</f>
        <v>11815</v>
      </c>
      <c r="AA90" s="697">
        <f t="shared" ref="AA90:AA91" si="27">(Z10*AA10+Z12*AA12+Z14*AA14+Z16*AA16+Z18*AA18+Z20*AA20+Z22*AA22+Z24*AA24+Z26*AA26+Z28*AA28+Z30*AA30+Z32*AA32+Z34*AA34+Z36*AA36+Z38*AA38+Z40*AA40+Z42*AA42+Z44*AA44+Z46*AA46+Z48*AA48+Z50*AA50+Z52*AA52+Z54*AA54+Z56*AA56+Z58*AA58+Z60*AA60+Z62*AA62+Z64*AA64+Z66*AA66+Z68*AA68+Z70*AA70+Z72*AA72+Z74*AA74+Z76*AA76+Z78*AA78+Z80*AA80+Z82*AA82+Z84*AA84+Z86*AA86+Z88*AA88)/Z90</f>
        <v>3.25184291155311E-2</v>
      </c>
      <c r="AB90" s="698">
        <f t="shared" ref="AB90:AB91" si="28">AB10+AB12+AB14+AB16+AB18+AB20+AB22+AB24+AB26+AB28+AB30+AB32+AB34+AB36+AB38+AB40+AB42+AB44+AB46+AB48+AB50+AB52+AB54+AB56+AB58+AB60+AB62+AB64+AB66+AB68+AB70+AB72+AB74+AB76+AB78+AB80+AB82+AB84+AB86+AB88</f>
        <v>49080</v>
      </c>
      <c r="AC90" s="697">
        <f t="shared" ref="AC90:AC91" si="29">(AB10*AC10+AB12*AC12+AB14*AC14+AB16*AC16+AB18*AC18+AB20*AC20+AB22*AC22+AB24*AC24+AB26*AC26+AB28*AC28+AB30*AC30+AB32*AC32+AB34*AC34+AB36*AC36+AB38*AC38+AB40*AC40+AB42*AC42+AB44*AC44+AB46*AC46+AB48*AC48+AB50*AC50+AB52*AC52+AB54*AC54+AB56*AC56+AB58*AC58+AB60*AC60+AB62*AC62+AB64*AC64+AB66*AC66+AB68*AC68+AB70*AC70+AB72*AC72+AB74*AC74+AB76*AC76+AB78*AC78+AB80*AC80+AB82*AC82+AB84*AC84+AB86*AC86+AB88*AC88)/AB90</f>
        <v>5.5593531886593307E-2</v>
      </c>
      <c r="AD90" s="698">
        <f t="shared" ref="AD90:AD91" si="30">AD10+AD12+AD14+AD16+AD18+AD20+AD22+AD24+AD26+AD28+AD30+AD32+AD34+AD36+AD38+AD40+AD42+AD44+AD46+AD48+AD50+AD52+AD54+AD56+AD58+AD60+AD62+AD64+AD66+AD68+AD70+AD72+AD74+AD76+AD78+AD80+AD82+AD84+AD86+AD88</f>
        <v>0</v>
      </c>
      <c r="AE90" s="697">
        <v>0</v>
      </c>
      <c r="AF90" s="698">
        <f t="shared" ref="AF90:AF91" si="31">AF10+AF12+AF14+AF16+AF18+AF20+AF22+AF24+AF26+AF28+AF30+AF32+AF34+AF36+AF38+AF40+AF42+AF44+AF46+AF48+AF50+AF52+AF54+AF56+AF58+AF60+AF62+AF64+AF66+AF68+AF70+AF72+AF74+AF76+AF78+AF80+AF82+AF84+AF86+AF88</f>
        <v>34</v>
      </c>
      <c r="AG90" s="697">
        <f t="shared" ref="AG90:AG91" si="32">(AF10*AG10+AF12*AG12+AF14*AG14+AF16*AG16+AF18*AG18+AF20*AG20+AF22*AG22+AF24*AG24+AF26*AG26+AF28*AG28+AF30*AG30+AF32*AG32+AF34*AG34+AF36*AG36+AF38*AG38+AF40*AG40+AF42*AG42+AF44*AG44+AF46*AG46+AF48*AG48+AF50*AG50+AF52*AG52+AF54*AG54+AF56*AG56+AF58*AG58+AF60*AG60+AF62*AG62+AF64*AG64+AF66*AG66+AF68*AG68+AF70*AG70+AF72*AG72+AF74*AG74+AF76*AG76+AF78*AG78+AF80*AG80+AF82*AG82+AF84*AG84+AF86*AG86+AF88*AG88)/AF90</f>
        <v>1.9912941176470587</v>
      </c>
      <c r="AH90" s="698">
        <f t="shared" ref="AH90:AH91" si="33">AH10+AH12+AH14+AH16+AH18+AH20+AH22+AH24+AH26+AH28+AH30+AH32+AH34+AH36+AH38+AH40+AH42+AH44+AH46+AH48+AH50+AH52+AH54+AH56+AH58+AH60+AH62+AH64+AH66+AH68+AH70+AH72+AH74+AH76+AH78+AH80+AH82+AH84+AH86+AH88</f>
        <v>158990.57999999999</v>
      </c>
      <c r="AI90" s="697">
        <f t="shared" ref="AI90:AI91" si="34">(AH10*AI10+AH12*AI12+AH14*AI14+AH16*AI16+AH18*AI18+AH20*AI20+AH22*AI22+AH24*AI24+AH26*AI26+AH28*AI28+AH30*AI30+AH32*AI32+AH34*AI34+AH36*AI36+AH38*AI38+AH40*AI40+AH42*AI42+AH44*AI44+AH46*AI46+AH48*AI48+AH50*AI50+AH52*AI52+AH54*AI54+AH56*AI56+AH58*AI58+AH60*AI60+AH62*AI62+AH64*AI64+AH66*AI66+AH68*AI68+AH70*AI70+AH72*AI72+AH74*AI74+AH76*AI76+AH78*AI78+AH80*AI80+AH82*AI82+AH84*AI84+AH86*AI86+AH88*AI88)/AH90</f>
        <v>0.18925830753400605</v>
      </c>
      <c r="AJ90" s="698">
        <f t="shared" ref="AJ90:AJ91" si="35">AJ10+AJ12+AJ14+AJ16+AJ18+AJ20+AJ22+AJ24+AJ26+AJ28+AJ30+AJ32+AJ34+AJ36+AJ38+AJ40+AJ42+AJ44+AJ46+AJ48+AJ50+AJ52+AJ54+AJ56+AJ58+AJ60+AJ62+AJ64+AJ66+AJ68+AJ70+AJ72+AJ74+AJ76+AJ78+AJ80+AJ82+AJ84+AJ86+AJ88</f>
        <v>2973.95</v>
      </c>
      <c r="AK90" s="697">
        <f t="shared" ref="AK90:AK91" si="36">(AJ10*AK10+AJ12*AK12+AJ14*AK14+AJ16*AK16+AJ18*AK18+AJ20*AK20+AJ22*AK22+AJ24*AK24+AJ26*AK26+AJ28*AK28+AJ30*AK30+AJ32*AK32+AJ34*AK34+AJ36*AK36+AJ38*AK38+AJ40*AK40+AJ42*AK42+AJ44*AK44+AJ46*AK46+AJ48*AK48+AJ50*AK50+AJ52*AK52+AJ54*AK54+AJ56*AK56+AJ58*AK58+AJ60*AK60+AJ62*AK62+AJ64*AK64+AJ66*AK66+AJ68*AK68+AJ70*AK70+AJ72*AK72+AJ74*AK74+AJ76*AK76+AJ78*AK78+AJ80*AK80+AJ82*AK82+AJ84*AK84+AJ86*AK86+AJ88*AK88)/AJ90</f>
        <v>4.3488685718488806</v>
      </c>
      <c r="AL90" s="698">
        <f>AL10+AL12+AL14+AL16+AL18+AL20+AL22+AL24+AL26+AL28+AL30+AL32+AL34+AL36+AL38+AL40+AL42+AL44+AL46+AL48+AL50+AL52+AL54+AL56+AL58+AL60+AL62+AL64+AL66+AL68+AL70+AL72+AL74+AL76+AL78+AL80+AL82+AL84+AL86+AL88</f>
        <v>1002911</v>
      </c>
      <c r="AM90" s="697">
        <f>(AL10*AM10+AL12*AM12+AL14*AM14+AL16*AM16+AL18*AM18+AL20*AM20+AL22*AM22+AL24*AM24+AL26*AM26+AL28*AM28+AL30*AM30+AL32*AM32+AL34*AM34+AL36*AM36+AL38*AM38+AL40*AM40+AL42*AM42+AL44*AM44+AL46*AM46+AL48*AM48+AL50*AM50+AL52*AM52+AL54*AM54+AL56*AM56+AL58*AM58+AL60*AM60+AL62*AM62+AL64*AM64+AL66*AM66+AL68*AM68+AL70*AM70+AL72*AM72+AL74*AM74+AL76*AM76+AL78*AM78+AL80*AM80+AL82*AM82+AL84*AM84+AL86*AM86+AL88*AM88)/AL90</f>
        <v>7.5758877806704674E-3</v>
      </c>
      <c r="AN90" s="698">
        <f t="shared" ref="AN90:AN91" si="37">AN10+AN12+AN14+AN16+AN18+AN20+AN22+AN24+AN26+AN28+AN30+AN32+AN34+AN36+AN38+AN40+AN42+AN44+AN46+AN48+AN50+AN52+AN54+AN56+AN58+AN60+AN62+AN64+AN66+AN68+AN70+AN72+AN74+AN76+AN78+AN80+AN82+AN84+AN86+AN88</f>
        <v>0</v>
      </c>
      <c r="AO90" s="697">
        <v>0</v>
      </c>
      <c r="AP90" s="698">
        <f t="shared" ref="AP90:AP91" si="38">AP10+AP12+AP14+AP16+AP18+AP20+AP22+AP24+AP26+AP28+AP30+AP32+AP34+AP36+AP38+AP40+AP42+AP44+AP46+AP48+AP50+AP52+AP54+AP56+AP58+AP60+AP62+AP64+AP66+AP68+AP70+AP72+AP74+AP76+AP78+AP80+AP82+AP84+AP86+AP88</f>
        <v>3439</v>
      </c>
      <c r="AQ90" s="697">
        <f t="shared" ref="AQ90:AQ91" si="39">(AP10*AQ10+AP12*AQ12+AP14*AQ14+AP16*AQ16+AP18*AQ18+AP20*AQ20+AP22*AQ22+AP24*AQ24+AP26*AQ26+AP28*AQ28+AP30*AQ30+AP32*AQ32+AP34*AQ34+AP36*AQ36+AP38*AQ38+AP40*AQ40+AP42*AQ42+AP44*AQ44+AP46*AQ46+AP48*AQ48+AP50*AQ50+AP52*AQ52+AP54*AQ54+AP56*AQ56+AP58*AQ58+AP60*AQ60+AP62*AQ62+AP64*AQ64+AP66*AQ66+AP68*AQ68+AP70*AQ70+AP72*AQ72+AP74*AQ74+AP76*AQ76+AP78*AQ78+AP80*AQ80+AP82*AQ82+AP84*AQ84+AP86*AQ86+AP88*AQ88)/AP90</f>
        <v>1.5479993771445191</v>
      </c>
      <c r="AR90" s="698">
        <f t="shared" ref="AR90:AR91" si="40">AR10+AR12+AR14+AR16+AR18+AR20+AR22+AR24+AR26+AR28+AR30+AR32+AR34+AR36+AR38+AR40+AR42+AR44+AR46+AR48+AR50+AR52+AR54+AR56+AR58+AR60+AR62+AR64+AR66+AR68+AR70+AR72+AR74+AR76+AR78+AR80+AR82+AR84+AR86+AR88</f>
        <v>0</v>
      </c>
      <c r="AS90" s="697">
        <v>0</v>
      </c>
      <c r="AT90" s="698">
        <f>AT10+AT12+AT14+AT16+AT18+AT20+AT22+AT24+AT26+AT28+AT30+AT32+AT34+AT36+AT38+AT40+AT42+AT44+AT46+AT48+AT50+AT52+AT54+AT56+AT58+AT60+AT62+AT64+AT66+AT68+AT70+AT72+AT74+AT76+AT78+AT80+AT82+AT84+AT86+AT88</f>
        <v>0</v>
      </c>
      <c r="AU90" s="697">
        <v>0</v>
      </c>
      <c r="AV90" s="698">
        <f t="shared" ref="AV90:AV91" si="41">AV10+AV12+AV14+AV16+AV18+AV20+AV22+AV24+AV26+AV28+AV30+AV32+AV34+AV36+AV38+AV40+AV42+AV44+AV46+AV48+AV50+AV52+AV54+AV56+AV58+AV60+AV62+AV64+AV66+AV68+AV70+AV72+AV74+AV76+AV78+AV80+AV82+AV84+AV86+AV88</f>
        <v>0</v>
      </c>
      <c r="AW90" s="697">
        <v>0</v>
      </c>
      <c r="AX90" s="698">
        <f t="shared" ref="AX90:AX91" si="42">AX10+AX12+AX14+AX16+AX18+AX20+AX22+AX24+AX26+AX28+AX30+AX32+AX34+AX36+AX38+AX40+AX42+AX44+AX46+AX48+AX50+AX52+AX54+AX56+AX58+AX60+AX62+AX64+AX66+AX68+AX70+AX72+AX74+AX76+AX78+AX80+AX82+AX84+AX86+AX88</f>
        <v>545</v>
      </c>
      <c r="AY90" s="697">
        <f t="shared" ref="AY90:AY91" si="43">(AX10*AY10+AX12*AY12+AX14*AY14+AX16*AY16+AX18*AY18+AX20*AY20+AX22*AY22+AX24*AY24+AX26*AY26+AX28*AY28+AX30*AY30+AX32*AY32+AX34*AY34+AX36*AY36+AX38*AY38+AX40*AY40+AX42*AY42+AX44*AY44+AX46*AY46+AX48*AY48+AX50*AY50+AX52*AY52+AX54*AY54+AX56*AY56+AX58*AY58+AX60*AY60+AX62*AY62+AX64*AY64+AX66*AY66+AX68*AY68+AX70*AY70+AX72*AY72+AX74*AY74+AX76*AY76+AX78*AY78+AX80*AY80+AX82*AY82+AX84*AY84+AX86*AY86+AX88*AY88)/AX90</f>
        <v>1.9752293577981653E-2</v>
      </c>
      <c r="AZ90" s="698">
        <f t="shared" ref="AZ90:AZ91" si="44">AZ10+AZ12+AZ14+AZ16+AZ18+AZ20+AZ22+AZ24+AZ26+AZ28+AZ30+AZ32+AZ34+AZ36+AZ38+AZ40+AZ42+AZ44+AZ46+AZ48+AZ50+AZ52+AZ54+AZ56+AZ58+AZ60+AZ62+AZ64+AZ66+AZ68+AZ70+AZ72+AZ74+AZ76+AZ78+AZ80+AZ82+AZ84+AZ86+AZ88</f>
        <v>0</v>
      </c>
      <c r="BA90" s="697">
        <v>0</v>
      </c>
      <c r="BB90" s="698">
        <f t="shared" ref="BB90:BB91" si="45">BB10+BB12+BB14+BB16+BB18+BB20+BB22+BB24+BB26+BB28+BB30+BB32+BB34+BB36+BB38+BB40+BB42+BB44+BB46+BB48+BB50+BB52+BB54+BB56+BB58+BB60+BB62+BB64+BB66+BB68+BB70+BB72+BB74+BB76+BB78+BB80+BB82+BB84+BB86+BB88</f>
        <v>0</v>
      </c>
      <c r="BC90" s="697">
        <v>0</v>
      </c>
      <c r="BD90" s="698">
        <f t="shared" ref="BD90:BD91" si="46">BD10+BD12+BD14+BD16+BD18+BD20+BD22+BD24+BD26+BD28+BD30+BD32+BD34+BD36+BD38+BD40+BD42+BD44+BD46+BD48+BD50+BD52+BD54+BD56+BD58+BD60+BD62+BD64+BD66+BD68+BD70+BD72+BD74+BD76+BD78+BD80+BD82+BD84+BD86+BD88</f>
        <v>0</v>
      </c>
      <c r="BE90" s="697">
        <v>0</v>
      </c>
      <c r="BF90" s="698">
        <f t="shared" ref="BF90:BF91" si="47">BF10+BF12+BF14+BF16+BF18+BF20+BF22+BF24+BF26+BF28+BF30+BF32+BF34+BF36+BF38+BF40+BF42+BF44+BF46+BF48+BF50+BF52+BF54+BF56+BF58+BF60+BF62+BF64+BF66+BF68+BF70+BF72+BF74+BF76+BF78+BF80+BF82+BF84+BF86+BF88</f>
        <v>0</v>
      </c>
      <c r="BG90" s="697">
        <v>0</v>
      </c>
      <c r="BH90" s="698">
        <f t="shared" ref="BH90:BH91" si="48">BH10+BH12+BH14+BH16+BH18+BH20+BH22+BH24+BH26+BH28+BH30+BH32+BH34+BH36+BH38+BH40+BH42+BH44+BH46+BH48+BH50+BH52+BH54+BH56+BH58+BH60+BH62+BH64+BH66+BH68+BH70+BH72+BH74+BH76+BH78+BH80+BH82+BH84+BH86+BH88</f>
        <v>30</v>
      </c>
      <c r="BI90" s="697">
        <f t="shared" ref="BI90:BI91" si="49">(BH10*BI10+BH12*BI12+BH14*BI14+BH16*BI16+BH18*BI18+BH20*BI20+BH22*BI22+BH24*BI24+BH26*BI26+BH28*BI28+BH30*BI30+BH32*BI32+BH34*BI34+BH36*BI36+BH38*BI38+BH40*BI40+BH42*BI42+BH44*BI44+BH46*BI46+BH48*BI48+BH50*BI50+BH52*BI52+BH54*BI54+BH56*BI56+BH58*BI58+BH60*BI60+BH62*BI62+BH64*BI64+BH66*BI66+BH68*BI68+BH70*BI70+BH72*BI72+BH74*BI74+BH76*BI76+BH78*BI78+BH80*BI80+BH82*BI82+BH84*BI84+BH86*BI86+BH88*BI88)/BH90</f>
        <v>0.44352000000000003</v>
      </c>
      <c r="BJ90" s="698">
        <f t="shared" ref="BJ90:BJ91" si="50">BJ10+BJ12+BJ14+BJ16+BJ18+BJ20+BJ22+BJ24+BJ26+BJ28+BJ30+BJ32+BJ34+BJ36+BJ38+BJ40+BJ42+BJ44+BJ46+BJ48+BJ50+BJ52+BJ54+BJ56+BJ58+BJ60+BJ62+BJ64+BJ66+BJ68+BJ70+BJ72+BJ74+BJ76+BJ78+BJ80+BJ82+BJ84+BJ86+BJ88</f>
        <v>1800</v>
      </c>
      <c r="BK90" s="697">
        <f t="shared" ref="BK90:BK91" si="51">(BJ10*BK10+BJ12*BK12+BJ14*BK14+BJ16*BK16+BJ18*BK18+BJ20*BK20+BJ22*BK22+BJ24*BK24+BJ26*BK26+BJ28*BK28+BJ30*BK30+BJ32*BK32+BJ34*BK34+BJ36*BK36+BJ38*BK38+BJ40*BK40+BJ42*BK42+BJ44*BK44+BJ46*BK46+BJ48*BK48+BJ50*BK50+BJ52*BK52+BJ54*BK54+BJ56*BK56+BJ58*BK58+BJ60*BK60+BJ62*BK62+BJ64*BK64+BJ66*BK66+BJ68*BK68+BJ70*BK70+BJ72*BK72+BJ74*BK74+BJ76*BK76+BJ78*BK78+BJ80*BK80+BJ82*BK82+BJ84*BK84+BJ86*BK86+BJ88*BK88)/BJ90</f>
        <v>8.5999999999999993E-2</v>
      </c>
      <c r="BL90" s="698">
        <f t="shared" ref="BL90:BL91" si="52">BL10+BL12+BL14+BL16+BL18+BL20+BL22+BL24+BL26+BL28+BL30+BL32+BL34+BL36+BL38+BL40+BL42+BL44+BL46+BL48+BL50+BL52+BL54+BL56+BL58+BL60+BL62+BL64+BL66+BL68+BL70+BL72+BL74+BL76+BL78+BL80+BL82+BL84+BL86+BL88</f>
        <v>0</v>
      </c>
      <c r="BM90" s="697">
        <v>0</v>
      </c>
      <c r="BN90" s="698">
        <f t="shared" ref="BN90:BN91" si="53">BN10+BN12+BN14+BN16+BN18+BN20+BN22+BN24+BN26+BN28+BN30+BN32+BN34+BN36+BN38+BN40+BN42+BN44+BN46+BN48+BN50+BN52+BN54+BN56+BN58+BN60+BN62+BN64+BN66+BN68+BN70+BN72+BN74+BN76+BN78+BN80+BN82+BN84+BN86+BN88</f>
        <v>2100</v>
      </c>
      <c r="BO90" s="697">
        <f t="shared" ref="BO90:BO91" si="54">(BN10*BO10+BN12*BO12+BN14*BO14+BN16*BO16+BN18*BO18+BN20*BO20+BN22*BO22+BN24*BO24+BN26*BO26+BN28*BO28+BN30*BO30+BN32*BO32+BN34*BO34+BN36*BO36+BN38*BO38+BN40*BO40+BN42*BO42+BN44*BO44+BN46*BO46+BN48*BO48+BN50*BO50+BN52*BO52+BN54*BO54+BN56*BO56+BN58*BO58+BN60*BO60+BN62*BO62+BN64*BO64+BN66*BO66+BN68*BO68+BN70*BO70+BN72*BO72+BN74*BO74+BN76*BO76+BN78*BO78+BN80*BO80+BN82*BO82+BN84*BO84+BN86*BO86+BN88*BO88)/BN90</f>
        <v>2.2906238095238098E-2</v>
      </c>
      <c r="BP90" s="698">
        <f t="shared" ref="BP90:BP91" si="55">BP10+BP12+BP14+BP16+BP18+BP20+BP22+BP24+BP26+BP28+BP30+BP32+BP34+BP36+BP38+BP40+BP42+BP44+BP46+BP48+BP50+BP52+BP54+BP56+BP58+BP60+BP62+BP64+BP66+BP68+BP70+BP72+BP74+BP76+BP78+BP80+BP82+BP84+BP86+BP88</f>
        <v>3.6779999999999999</v>
      </c>
      <c r="BQ90" s="697">
        <f t="shared" ref="BQ90:BQ91" si="56">(BP10*BQ10+BP12*BQ12+BP14*BQ14+BP16*BQ16+BP18*BQ18+BP20*BQ20+BP22*BQ22+BP24*BQ24+BP26*BQ26+BP28*BQ28+BP30*BQ30+BP32*BQ32+BP34*BQ34+BP36*BQ36+BP38*BQ38+BP40*BQ40+BP42*BQ42+BP44*BQ44+BP46*BQ46+BP48*BQ48+BP50*BQ50+BP52*BQ52+BP54*BQ54+BP56*BQ56+BP58*BQ58+BP60*BQ60+BP62*BQ62+BP64*BQ64+BP66*BQ66+BP68*BQ68+BP70*BQ70+BP72*BQ72+BP74*BQ74+BP76*BQ76+BP78*BQ78+BP80*BQ80+BP82*BQ82+BP84*BQ84+BP86*BQ86+BP88*BQ88)/BP90</f>
        <v>14.041173106035892</v>
      </c>
      <c r="BR90" s="698">
        <f t="shared" ref="BR90:BR91" si="57">BR10+BR12+BR14+BR16+BR18+BR20+BR22+BR24+BR26+BR28+BR30+BR32+BR34+BR36+BR38+BR40+BR42+BR44+BR46+BR48+BR50+BR52+BR54+BR56+BR58+BR60+BR62+BR64+BR66+BR68+BR70+BR72+BR74+BR76+BR78+BR80+BR82+BR84+BR86+BR88</f>
        <v>3184</v>
      </c>
      <c r="BS90" s="697">
        <f t="shared" ref="BS90:BS91" si="58">(BR10*BS10+BR12*BS12+BR14*BS14+BR16*BS16+BR18*BS18+BR20*BS20+BR22*BS22+BR24*BS24+BR26*BS26+BR28*BS28+BR30*BS30+BR32*BS32+BR34*BS34+BR36*BS36+BR38*BS38+BR40*BS40+BR42*BS42+BR44*BS44+BR46*BS46+BR48*BS48+BR50*BS50+BR52*BS52+BR54*BS54+BR56*BS56+BR58*BS58+BR60*BS60+BR62*BS62+BR64*BS64+BR66*BS66+BR68*BS68+BR70*BS70+BR72*BS72+BR74*BS74+BR76*BS76+BR78*BS78+BR80*BS80+BR82*BS82+BR84*BS84+BR86*BS86+BR88*BS88)/BR90</f>
        <v>0.22710059170854277</v>
      </c>
      <c r="BT90" s="698">
        <f t="shared" ref="BT90:BT91" si="59">BT10+BT12+BT14+BT16+BT18+BT20+BT22+BT24+BT26+BT28+BT30+BT32+BT34+BT36+BT38+BT40+BT42+BT44+BT46+BT48+BT50+BT52+BT54+BT56+BT58+BT60+BT62+BT64+BT66+BT68+BT70+BT72+BT74+BT76+BT78+BT80+BT82+BT84+BT86+BT88</f>
        <v>0</v>
      </c>
      <c r="BU90" s="697">
        <v>0</v>
      </c>
      <c r="BV90" s="698">
        <f t="shared" ref="BV90:BV91" si="60">BV10+BV12+BV14+BV16+BV18+BV20+BV22+BV24+BV26+BV28+BV30+BV32+BV34+BV36+BV38+BV40+BV42+BV44+BV46+BV48+BV50+BV52+BV54+BV56+BV58+BV60+BV62+BV64+BV66+BV68+BV70+BV72+BV74+BV76+BV78+BV80+BV82+BV84+BV86+BV88</f>
        <v>43580</v>
      </c>
      <c r="BW90" s="697">
        <f t="shared" ref="BW90:BW91" si="61">(BV10*BW10+BV12*BW12+BV14*BW14+BV16*BW16+BV18*BW18+BV20*BW20+BV22*BW22+BV24*BW24+BV26*BW26+BV28*BW28+BV30*BW30+BV32*BW32+BV34*BW34+BV36*BW36+BV38*BW38+BV40*BW40+BV42*BW42+BV44*BW44+BV46*BW46+BV48*BW48+BV50*BW50+BV52*BW52+BV54*BW54+BV56*BW56+BV58*BW58+BV60*BW60+BV62*BW62+BV64*BW64+BV66*BW66+BV68*BW68+BV70*BW70+BV72*BW72+BV74*BW74+BV76*BW76+BV78*BW78+BV80*BW80+BV82*BW82+BV84*BW84+BV86*BW86+BV88*BW88)/BV90</f>
        <v>7.6764544286369888E-3</v>
      </c>
      <c r="BX90" s="698">
        <f t="shared" ref="BX90:BX91" si="62">BX10+BX12+BX14+BX16+BX18+BX20+BX22+BX24+BX26+BX28+BX30+BX32+BX34+BX36+BX38+BX40+BX42+BX44+BX46+BX48+BX50+BX52+BX54+BX56+BX58+BX60+BX62+BX64+BX66+BX68+BX70+BX72+BX74+BX76+BX78+BX80+BX82+BX84+BX86+BX88</f>
        <v>0</v>
      </c>
      <c r="BY90" s="697">
        <v>0</v>
      </c>
      <c r="BZ90" s="698">
        <f t="shared" ref="BZ90:CX91" si="63">BZ10+BZ12+BZ14+BZ16+BZ18+BZ20+BZ22+BZ24+BZ26+BZ28+BZ30+BZ32+BZ34+BZ36+BZ38+BZ40+BZ42+BZ44+BZ46+BZ48+BZ50+BZ52+BZ54+BZ56+BZ58+BZ60+BZ62+BZ64+BZ66+BZ68+BZ70+BZ72+BZ74+BZ76+BZ78+BZ80+BZ82+BZ84+BZ86+BZ88</f>
        <v>0</v>
      </c>
      <c r="CA90" s="697">
        <v>0</v>
      </c>
      <c r="CB90" s="698">
        <f t="shared" si="63"/>
        <v>0</v>
      </c>
      <c r="CC90" s="697">
        <v>0</v>
      </c>
      <c r="CD90" s="698">
        <f t="shared" si="63"/>
        <v>0</v>
      </c>
      <c r="CE90" s="697">
        <v>0</v>
      </c>
      <c r="CF90" s="698">
        <f t="shared" si="63"/>
        <v>0</v>
      </c>
      <c r="CG90" s="697">
        <v>0</v>
      </c>
      <c r="CH90" s="698">
        <f t="shared" si="63"/>
        <v>18520</v>
      </c>
      <c r="CI90" s="697">
        <f t="shared" ref="CI90:CI91" si="64">(CH10*CI10+CH12*CI12+CH14*CI14+CH16*CI16+CH18*CI18+CH20*CI20+CH22*CI22+CH24*CI24+CH26*CI26+CH28*CI28+CH30*CI30+CH32*CI32+CH34*CI34+CH36*CI36+CH38*CI38+CH40*CI40+CH42*CI42+CH44*CI44+CH46*CI46+CH48*CI48+CH50*CI50+CH52*CI52+CH54*CI54+CH56*CI56+CH58*CI58+CH60*CI60+CH62*CI62+CH64*CI64+CH66*CI66+CH68*CI68+CH70*CI70+CH72*CI72+CH74*CI74+CH76*CI76+CH78*CI78+CH80*CI80+CH82*CI82+CH84*CI84+CH86*CI86+CH88*CI88)/CH90</f>
        <v>1.2220431965442768E-2</v>
      </c>
      <c r="CJ90" s="698">
        <f t="shared" si="63"/>
        <v>0</v>
      </c>
      <c r="CK90" s="780">
        <v>0</v>
      </c>
      <c r="CL90" s="698">
        <f t="shared" si="63"/>
        <v>0</v>
      </c>
      <c r="CM90" s="780">
        <v>1</v>
      </c>
      <c r="CN90" s="698">
        <f t="shared" si="63"/>
        <v>6.5</v>
      </c>
      <c r="CO90" s="780">
        <v>2</v>
      </c>
      <c r="CP90" s="698">
        <f t="shared" si="63"/>
        <v>703.25</v>
      </c>
      <c r="CQ90" s="780">
        <v>3</v>
      </c>
      <c r="CR90" s="698">
        <f t="shared" si="63"/>
        <v>10001.5</v>
      </c>
      <c r="CS90" s="780">
        <v>4</v>
      </c>
      <c r="CT90" s="698">
        <f t="shared" si="63"/>
        <v>102</v>
      </c>
      <c r="CU90" s="780">
        <v>5</v>
      </c>
      <c r="CV90" s="698">
        <f t="shared" si="63"/>
        <v>15</v>
      </c>
      <c r="CW90" s="780">
        <v>6</v>
      </c>
      <c r="CX90" s="698">
        <f t="shared" si="63"/>
        <v>80</v>
      </c>
      <c r="CY90" s="781">
        <v>7</v>
      </c>
      <c r="CZ90" s="694">
        <f>SUM(CZ10:CZ88)</f>
        <v>202362.00999999998</v>
      </c>
      <c r="DA90" s="695"/>
    </row>
    <row r="91" spans="1:105" ht="16.5" thickBot="1" x14ac:dyDescent="0.3">
      <c r="A91" s="691"/>
      <c r="B91" s="692" t="s">
        <v>2231</v>
      </c>
      <c r="C91" s="693">
        <v>2020</v>
      </c>
      <c r="D91" s="694"/>
      <c r="E91" s="695">
        <f>SUM(E10:E89)</f>
        <v>1077033.0000000002</v>
      </c>
      <c r="F91" s="696">
        <f>F11+F13+F15+F17+F19+F21+F23+F25+F27+F29+F31+F33+F35+F37+F39+F41+F43+F45+F47+F49+F51+F53+F55+F57+F59+F61+F63+F65+F67+F69+F71+F73+F75+F77+F79+F81+F83+F85+F87+F89</f>
        <v>136922</v>
      </c>
      <c r="G91" s="697">
        <f>(F11*G11+F13*G13+F15*G15+F17*G17+F19*G19+F21*G21+F23*G23+F25*G25+F27*G27+F29*G29+F31*G31+F33*G33+F35*G35+F37*G37+F39*G39+F41*G41+F43*G43+F45*G45+F47*G47+F49*G49+F51*G51+F53*G53+F55*G55+F57*G57+F59*G59+F61*G61+F63*G63+F65*G65+F67*G67+F69*G69+F71*G71+F73*G73+F75*G75+F77*G77+F79*G79+F81*G81+F83*G83+F85*G85+F87*G87+F89*G89)/F91</f>
        <v>0.15100028232132162</v>
      </c>
      <c r="H91" s="698">
        <f t="shared" si="8"/>
        <v>132441.1</v>
      </c>
      <c r="I91" s="697">
        <f t="shared" si="9"/>
        <v>0.11026847194715235</v>
      </c>
      <c r="J91" s="698">
        <f t="shared" si="10"/>
        <v>99977.85</v>
      </c>
      <c r="K91" s="697">
        <f t="shared" si="11"/>
        <v>0.10139146867031046</v>
      </c>
      <c r="L91" s="698">
        <f t="shared" si="12"/>
        <v>62045</v>
      </c>
      <c r="M91" s="697">
        <f t="shared" si="13"/>
        <v>2.4830105927794333</v>
      </c>
      <c r="N91" s="698">
        <f t="shared" si="14"/>
        <v>14460</v>
      </c>
      <c r="O91" s="697">
        <f t="shared" si="15"/>
        <v>6.8102711002766236</v>
      </c>
      <c r="P91" s="698">
        <f t="shared" si="16"/>
        <v>3749239</v>
      </c>
      <c r="Q91" s="697">
        <f t="shared" si="17"/>
        <v>0.10015512229196666</v>
      </c>
      <c r="R91" s="698">
        <f t="shared" si="18"/>
        <v>66096</v>
      </c>
      <c r="S91" s="697">
        <f t="shared" si="19"/>
        <v>0.43875962443516492</v>
      </c>
      <c r="T91" s="698">
        <f t="shared" si="20"/>
        <v>14610</v>
      </c>
      <c r="U91" s="697">
        <f t="shared" si="21"/>
        <v>6.8809632405681045</v>
      </c>
      <c r="V91" s="698">
        <f t="shared" si="22"/>
        <v>48786</v>
      </c>
      <c r="W91" s="697">
        <f t="shared" si="23"/>
        <v>2.2394505712388706</v>
      </c>
      <c r="X91" s="698">
        <f t="shared" si="24"/>
        <v>142086</v>
      </c>
      <c r="Y91" s="697">
        <f t="shared" si="25"/>
        <v>5.4652854566952416E-2</v>
      </c>
      <c r="Z91" s="698">
        <f t="shared" si="26"/>
        <v>36096</v>
      </c>
      <c r="AA91" s="697">
        <f t="shared" si="27"/>
        <v>0.13092102814716314</v>
      </c>
      <c r="AB91" s="698">
        <f t="shared" si="28"/>
        <v>97350.5</v>
      </c>
      <c r="AC91" s="697">
        <f t="shared" si="29"/>
        <v>5.6768826528882758E-2</v>
      </c>
      <c r="AD91" s="698">
        <f t="shared" si="30"/>
        <v>2329</v>
      </c>
      <c r="AE91" s="697">
        <f t="shared" ref="AE91" si="65">(AD11*AE11+AD13*AE13+AD15*AE15+AD17*AE17+AD19*AE19+AD21*AE21+AD23*AE23+AD25*AE25+AD27*AE27+AD29*AE29+AD31*AE31+AD33*AE33+AD35*AE35+AD37*AE37+AD39*AE39+AD41*AE41+AD43*AE43+AD45*AE45+AD47*AE47+AD49*AE49+AD51*AE51+AD53*AE53+AD55*AE55+AD57*AE57+AD59*AE59+AD61*AE61+AD63*AE63+AD65*AE65+AD67*AE67+AD69*AE69+AD71*AE71+AD73*AE73+AD75*AE75+AD77*AE77+AD79*AE79+AD81*AE81+AD83*AE83+AD85*AE85+AD87*AE87+AD89*AE89)/AD91</f>
        <v>4.1891237011592963</v>
      </c>
      <c r="AF91" s="698">
        <f t="shared" si="31"/>
        <v>1288</v>
      </c>
      <c r="AG91" s="697">
        <f t="shared" si="32"/>
        <v>3.974121249223602</v>
      </c>
      <c r="AH91" s="698">
        <f t="shared" si="33"/>
        <v>293941.61</v>
      </c>
      <c r="AI91" s="697">
        <f t="shared" si="34"/>
        <v>0.15193653984629532</v>
      </c>
      <c r="AJ91" s="698">
        <f t="shared" si="35"/>
        <v>5470.41</v>
      </c>
      <c r="AK91" s="697">
        <f t="shared" si="36"/>
        <v>4.7063019186861332</v>
      </c>
      <c r="AL91" s="698">
        <f>AL11+AL13+AL15+AL17+AL19+AL21+AL23+AL25+AL27+AL29+AL31+AL33+AL35+AL37+AL39+AL41+AL43+AL45+AL47+AL49+AL51+AL53+AL55+AL57+AL59+AL61+AL63+AL65+AL67+AL69+AL71+AL73+AL75+AL77+AL79+AL81+AL83+AL85+AL87+AL89</f>
        <v>1275723</v>
      </c>
      <c r="AM91" s="697">
        <f>(AL11*AM11+AL13*AM13+AL15*AM15+AL17*AM17+AL19*AM19+AL21*AM21+AL23*AM23+AL25*AM25+AL27*AM27+AL29*AM29+AL31*AM31+AL33*AM33+AL35*AM35+AL37*AM37+AL39*AM39+AL41*AM41+AL43*AM43+AL45*AM45+AL47*AM47+AL49*AM49+AL51*AM51+AL53*AM53+AL55*AM55+AL57*AM57+AL59*AM59+AL61*AM61+AL63*AM63+AL65*AM65+AL67*AM67+AL69*AM69+AL71*AM71+AL73*AM73+AL75*AM75+AL77*AM77+AL79*AM79+AL81*AM81+AL83*AM83+AL85*AM85+AL87*AM87+AL89*AM89)/AL91</f>
        <v>1.2565317808019456E-2</v>
      </c>
      <c r="AN91" s="698">
        <f t="shared" si="37"/>
        <v>1907</v>
      </c>
      <c r="AO91" s="697">
        <f t="shared" ref="AO91" si="66">(AN11*AO11+AN13*AO13+AN15*AO15+AN17*AO17+AN19*AO19+AN21*AO21+AN23*AO23+AN25*AO25+AN27*AO27+AN29*AO29+AN31*AO31+AN33*AO33+AN35*AO35+AN37*AO37+AN39*AO39+AN41*AO41+AN43*AO43+AN45*AO45+AN47*AO47+AN49*AO49+AN51*AO51+AN53*AO53+AN55*AO55+AN57*AO57+AN59*AO59+AN61*AO61+AN63*AO63+AN65*AO65+AN67*AO67+AN69*AO69+AN71*AO71+AN73*AO73+AN75*AO75+AN77*AO77+AN79*AO79+AN81*AO81+AN83*AO83+AN85*AO85+AN87*AO87+AN89*AO89)/AN91</f>
        <v>1.3554383848977449</v>
      </c>
      <c r="AP91" s="698">
        <f t="shared" si="38"/>
        <v>4517</v>
      </c>
      <c r="AQ91" s="697">
        <f t="shared" si="39"/>
        <v>3.1282902565862303</v>
      </c>
      <c r="AR91" s="698">
        <f t="shared" si="40"/>
        <v>196</v>
      </c>
      <c r="AS91" s="697">
        <f t="shared" ref="AS91" si="67">(AR11*AS11+AR13*AS13+AR15*AS15+AR17*AS17+AR19*AS19+AR21*AS21+AR23*AS23+AR25*AS25+AR27*AS27+AR29*AS29+AR31*AS31+AR33*AS33+AR35*AS35+AR37*AS37+AR39*AS39+AR41*AS41+AR43*AS43+AR45*AS45+AR47*AS47+AR49*AS49+AR51*AS51+AR53*AS53+AR55*AS55+AR57*AS57+AR59*AS59+AR61*AS61+AR63*AS63+AR65*AS65+AR67*AS67+AR69*AS69+AR71*AS71+AR73*AS73+AR75*AS75+AR77*AS77+AR79*AS79+AR81*AS81+AR83*AS83+AR85*AS85+AR87*AS87+AR89*AS89)/AR91</f>
        <v>4.9033493877551022</v>
      </c>
      <c r="AT91" s="698">
        <f>AT11+AT13+AT15+AT17+AT19+AT21+AT23+AT25+AT27+AT29+AT31+AT33+AT35+AT37+AT39+AT41+AT43+AT45+AT47+AT49+AT51+AT53+AT55+AT57+AT59+AT61+AT63+AT65+AT67+AT69+AT71+AT73+AT75+AT77+AT79+AT81+AT83+AT85+AT87+AT89</f>
        <v>1</v>
      </c>
      <c r="AU91" s="697">
        <f>(AT11*AU11+AT13*AU13+AT15*AU15+AT17*AU17+AT19*AU19+AT21*AU21+AT23*AU23+AT25*AU25+AT27*AU27+AT29*AU29+AT31*AU31+AT33*AU33+AT35*AU35+AT37*AU37+AT39*AU39+AT41*AU41+AT43*AU43+AT45*AU45+AT47*AU47+AT49*AU49+AT51*AU51+AT53*AU53+AT55*AU55+AT57*AU57+AT59*AU59+AT61*AU61+AT63*AU63+AT65*AU65+AT67*AU67+AT69*AU69+AT71*AU71+AT73*AU73+AT75*AU75+AT77*AU77+AT79*AU79+AT81*AU81+AT83*AU83+AT85*AU85+AT87*AU87+AT89*AU89)/AT91</f>
        <v>30.71</v>
      </c>
      <c r="AV91" s="698">
        <f t="shared" si="41"/>
        <v>400</v>
      </c>
      <c r="AW91" s="697">
        <f t="shared" ref="AW91" si="68">(AV11*AW11+AV13*AW13+AV15*AW15+AV17*AW17+AV19*AW19+AV21*AW21+AV23*AW23+AV25*AW25+AV27*AW27+AV29*AW29+AV31*AW31+AV33*AW33+AV35*AW35+AV37*AW37+AV39*AW39+AV41*AW41+AV43*AW43+AV45*AW45+AV47*AW47+AV49*AW49+AV51*AW51+AV53*AW53+AV55*AW55+AV57*AW57+AV59*AW59+AV61*AW61+AV63*AW63+AV65*AW65+AV67*AW67+AV69*AW69+AV71*AW71+AV73*AW73+AV75*AW75+AV77*AW77+AV79*AW79+AV81*AW81+AV83*AW83+AV85*AW85+AV87*AW87+AV89*AW89)/AV91</f>
        <v>1.169</v>
      </c>
      <c r="AX91" s="698">
        <f t="shared" si="42"/>
        <v>1695</v>
      </c>
      <c r="AY91" s="697">
        <f t="shared" si="43"/>
        <v>0.36540394926253689</v>
      </c>
      <c r="AZ91" s="698">
        <f t="shared" si="44"/>
        <v>3</v>
      </c>
      <c r="BA91" s="697">
        <f t="shared" ref="BA91" si="69">(AZ11*BA11+AZ13*BA13+AZ15*BA15+AZ17*BA17+AZ19*BA19+AZ21*BA21+AZ23*BA23+AZ25*BA25+AZ27*BA27+AZ29*BA29+AZ31*BA31+AZ33*BA33+AZ35*BA35+AZ37*BA37+AZ39*BA39+AZ41*BA41+AZ43*BA43+AZ45*BA45+AZ47*BA47+AZ49*BA49+AZ51*BA51+AZ53*BA53+AZ55*BA55+AZ57*BA57+AZ59*BA59+AZ61*BA61+AZ63*BA63+AZ65*BA65+AZ67*BA67+AZ69*BA69+AZ71*BA71+AZ73*BA73+AZ75*BA75+AZ77*BA77+AZ79*BA79+AZ81*BA81+AZ83*BA83+AZ85*BA85+AZ87*BA87+AZ89*BA89)/AZ91</f>
        <v>1.4641</v>
      </c>
      <c r="BB91" s="698">
        <f t="shared" si="45"/>
        <v>15</v>
      </c>
      <c r="BC91" s="697">
        <f t="shared" ref="BC91" si="70">(BB11*BC11+BB13*BC13+BB15*BC15+BB17*BC17+BB19*BC19+BB21*BC21+BB23*BC23+BB25*BC25+BB27*BC27+BB29*BC29+BB31*BC31+BB33*BC33+BB35*BC35+BB37*BC37+BB39*BC39+BB41*BC41+BB43*BC43+BB45*BC45+BB47*BC47+BB49*BC49+BB51*BC51+BB53*BC53+BB55*BC55+BB57*BC57+BB59*BC59+BB61*BC61+BB63*BC63+BB65*BC65+BB67*BC67+BB69*BC69+BB71*BC71+BB73*BC73+BB75*BC75+BB77*BC77+BB79*BC79+BB81*BC81+BB83*BC83+BB85*BC85+BB87*BC87+BB89*BC89)/BB91</f>
        <v>5.8650000000000002</v>
      </c>
      <c r="BD91" s="698">
        <f t="shared" si="46"/>
        <v>100</v>
      </c>
      <c r="BE91" s="697">
        <f t="shared" ref="BE91" si="71">(BD11*BE11+BD13*BE13+BD15*BE15+BD17*BE17+BD19*BE19+BD21*BE21+BD23*BE23+BD25*BE25+BD27*BE27+BD29*BE29+BD31*BE31+BD33*BE33+BD35*BE35+BD37*BE37+BD39*BE39+BD41*BE41+BD43*BE43+BD45*BE45+BD47*BE47+BD49*BE49+BD51*BE51+BD53*BE53+BD55*BE55+BD57*BE57+BD59*BE59+BD61*BE61+BD63*BE63+BD65*BE65+BD67*BE67+BD69*BE69+BD71*BE71+BD73*BE73+BD75*BE75+BD77*BE77+BD79*BE79+BD81*BE81+BD83*BE83+BD85*BE85+BD87*BE87+BD89*BE89)/BD91</f>
        <v>1.57</v>
      </c>
      <c r="BF91" s="698">
        <f t="shared" si="47"/>
        <v>50</v>
      </c>
      <c r="BG91" s="697">
        <f t="shared" ref="BG91" si="72">(BF11*BG11+BF13*BG13+BF15*BG15+BF17*BG17+BF19*BG19+BF21*BG21+BF23*BG23+BF25*BG25+BF27*BG27+BF29*BG29+BF31*BG31+BF33*BG33+BF35*BG35+BF37*BG37+BF39*BG39+BF41*BG41+BF43*BG43+BF45*BG45+BF47*BG47+BF49*BG49+BF51*BG51+BF53*BG53+BF55*BG55+BF57*BG57+BF59*BG59+BF61*BG61+BF63*BG63+BF65*BG65+BF67*BG67+BF69*BG69+BF71*BG71+BF73*BG73+BF75*BG75+BF77*BG77+BF79*BG79+BF81*BG81+BF83*BG83+BF85*BG85+BF87*BG87+BF89*BG89)/BF91</f>
        <v>7.5019999999999989</v>
      </c>
      <c r="BH91" s="698">
        <f t="shared" si="48"/>
        <v>5560</v>
      </c>
      <c r="BI91" s="697">
        <f t="shared" si="49"/>
        <v>3.5755071942446037E-2</v>
      </c>
      <c r="BJ91" s="698">
        <f t="shared" si="50"/>
        <v>4200</v>
      </c>
      <c r="BK91" s="697">
        <f t="shared" si="51"/>
        <v>7.9254999999999992E-2</v>
      </c>
      <c r="BL91" s="698">
        <f t="shared" si="52"/>
        <v>19</v>
      </c>
      <c r="BM91" s="697">
        <f t="shared" ref="BM91" si="73">(BL11*BM11+BL13*BM13+BL15*BM15+BL17*BM17+BL19*BM19+BL21*BM21+BL23*BM23+BL25*BM25+BL27*BM27+BL29*BM29+BL31*BM31+BL33*BM33+BL35*BM35+BL37*BM37+BL39*BM39+BL41*BM41+BL43*BM43+BL45*BM45+BL47*BM47+BL49*BM49+BL51*BM51+BL53*BM53+BL55*BM55+BL57*BM57+BL59*BM59+BL61*BM61+BL63*BM63+BL65*BM65+BL67*BM67+BL69*BM69+BL71*BM71+BL73*BM73+BL75*BM75+BL77*BM77+BL79*BM79+BL81*BM81+BL83*BM83+BL85*BM85+BL87*BM87+BL89*BM89)/BL91</f>
        <v>2.2000000000000002</v>
      </c>
      <c r="BN91" s="698">
        <f t="shared" si="53"/>
        <v>2972</v>
      </c>
      <c r="BO91" s="697">
        <f t="shared" si="54"/>
        <v>2.3978156123822342E-2</v>
      </c>
      <c r="BP91" s="698">
        <f t="shared" si="55"/>
        <v>17.198999999999998</v>
      </c>
      <c r="BQ91" s="697">
        <f t="shared" si="56"/>
        <v>26.858560920983784</v>
      </c>
      <c r="BR91" s="698">
        <f t="shared" si="57"/>
        <v>10687</v>
      </c>
      <c r="BS91" s="697">
        <f t="shared" si="58"/>
        <v>1.0445639074576587</v>
      </c>
      <c r="BT91" s="698">
        <f t="shared" si="59"/>
        <v>39</v>
      </c>
      <c r="BU91" s="697">
        <f t="shared" ref="BU91" si="74">(BT11*BU11+BT13*BU13+BT15*BU15+BT17*BU17+BT19*BU19+BT21*BU21+BT23*BU23+BT25*BU25+BT27*BU27+BT29*BU29+BT31*BU31+BT33*BU33+BT35*BU35+BT37*BU37+BT39*BU39+BT41*BU41+BT43*BU43+BT45*BU45+BT47*BU47+BT49*BU49+BT51*BU51+BT53*BU53+BT55*BU55+BT57*BU57+BT59*BU59+BT61*BU61+BT63*BU63+BT65*BU65+BT67*BU67+BT69*BU69+BT71*BU71+BT73*BU73+BT75*BU75+BT77*BU77+BT79*BU79+BT81*BU81+BT83*BU83+BT85*BU85+BT87*BU87+BT89*BU89)/BT91</f>
        <v>1.8875999999999999</v>
      </c>
      <c r="BV91" s="698">
        <f t="shared" si="60"/>
        <v>64608</v>
      </c>
      <c r="BW91" s="697">
        <f t="shared" si="61"/>
        <v>3.9056254240960868E-2</v>
      </c>
      <c r="BX91" s="698">
        <f t="shared" si="62"/>
        <v>614</v>
      </c>
      <c r="BY91" s="697">
        <f t="shared" ref="BY91" si="75">(BX11*BY11+BX13*BY13+BX15*BY15+BX17*BY17+BX19*BY19+BX21*BY21+BX23*BY23+BX25*BY25+BX27*BY27+BX29*BY29+BX31*BY31+BX33*BY33+BX35*BY35+BX37*BY37+BX39*BY39+BX41*BY41+BX43*BY43+BX45*BY45+BX47*BY47+BX49*BY49+BX51*BY51+BX53*BY53+BX55*BY55+BX57*BY57+BX59*BY59+BX61*BY61+BX63*BY63+BX65*BY65+BX67*BY67+BX69*BY69+BX71*BY71+BX73*BY73+BX75*BY75+BX77*BY77+BX79*BY79+BX81*BY81+BX83*BY83+BX85*BY85+BX87*BY87+BX89*BY89)/BX91</f>
        <v>0.26934022801302937</v>
      </c>
      <c r="BZ91" s="698">
        <f t="shared" si="63"/>
        <v>19</v>
      </c>
      <c r="CA91" s="697">
        <f t="shared" ref="CA91" si="76">(BZ11*CA11+BZ13*CA13+BZ15*CA15+BZ17*CA17+BZ19*CA19+BZ21*CA21+BZ23*CA23+BZ25*CA25+BZ27*CA27+BZ29*CA29+BZ31*CA31+BZ33*CA33+BZ35*CA35+BZ37*CA37+BZ39*CA39+BZ41*CA41+BZ43*CA43+BZ45*CA45+BZ47*CA47+BZ49*CA49+BZ51*CA51+BZ53*CA53+BZ55*CA55+BZ57*CA57+BZ59*CA59+BZ61*CA61+BZ63*CA63+BZ65*CA65+BZ67*CA67+BZ69*CA69+BZ71*CA71+BZ73*CA73+BZ75*CA75+BZ77*CA77+BZ79*CA79+BZ81*CA81+BZ83*CA83+BZ85*CA85+BZ87*CA87+BZ89*CA89)/BZ91</f>
        <v>18.657105263157895</v>
      </c>
      <c r="CB91" s="698">
        <f t="shared" si="63"/>
        <v>3391</v>
      </c>
      <c r="CC91" s="697">
        <f t="shared" ref="CC91" si="77">(CB11*CC11+CB13*CC13+CB15*CC15+CB17*CC17+CB19*CC19+CB21*CC21+CB23*CC23+CB25*CC25+CB27*CC27+CB29*CC29+CB31*CC31+CB33*CC33+CB35*CC35+CB37*CC37+CB39*CC39+CB41*CC41+CB43*CC43+CB45*CC45+CB47*CC47+CB49*CC49+CB51*CC51+CB53*CC53+CB55*CC55+CB57*CC57+CB59*CC59+CB61*CC61+CB63*CC63+CB65*CC65+CB67*CC67+CB69*CC69+CB71*CC71+CB73*CC73+CB75*CC75+CB77*CC77+CB79*CC79+CB81*CC81+CB83*CC83+CB85*CC85+CB87*CC87+CB89*CC89)/CB91</f>
        <v>0.13180442347390151</v>
      </c>
      <c r="CD91" s="698">
        <f t="shared" si="63"/>
        <v>113</v>
      </c>
      <c r="CE91" s="697">
        <f t="shared" ref="CE91" si="78">(CD11*CE11+CD13*CE13+CD15*CE15+CD17*CE17+CD19*CE19+CD21*CE21+CD23*CE23+CD25*CE25+CD27*CE27+CD29*CE29+CD31*CE31+CD33*CE33+CD35*CE35+CD37*CE37+CD39*CE39+CD41*CE41+CD43*CE43+CD45*CE45+CD47*CE47+CD49*CE49+CD51*CE51+CD53*CE53+CD55*CE55+CD57*CE57+CD59*CE59+CD61*CE61+CD63*CE63+CD65*CE65+CD67*CE67+CD69*CE69+CD71*CE71+CD73*CE73+CD75*CE75+CD77*CE77+CD79*CE79+CD81*CE81+CD83*CE83+CD85*CE85+CD87*CE87+CD89*CE89)/CD91</f>
        <v>5.79</v>
      </c>
      <c r="CF91" s="698">
        <f t="shared" si="63"/>
        <v>88</v>
      </c>
      <c r="CG91" s="697">
        <f t="shared" ref="CG91" si="79">(CF11*CG11+CF13*CG13+CF15*CG15+CF17*CG17+CF19*CG19+CF21*CG21+CF23*CG23+CF25*CG25+CF27*CG27+CF29*CG29+CF31*CG31+CF33*CG33+CF35*CG35+CF37*CG37+CF39*CG39+CF41*CG41+CF43*CG43+CF45*CG45+CF47*CG47+CF49*CG49+CF51*CG51+CF53*CG53+CF55*CG55+CF57*CG57+CF59*CG59+CF61*CG61+CF63*CG63+CF65*CG65+CF67*CG67+CF69*CG69+CF71*CG71+CF73*CG73+CF75*CG75+CF77*CG77+CF79*CG79+CF81*CG81+CF83*CG83+CF85*CG85+CF87*CG87+CF89*CG89)/CF91</f>
        <v>1.4399</v>
      </c>
      <c r="CH91" s="698">
        <f t="shared" si="63"/>
        <v>28300</v>
      </c>
      <c r="CI91" s="697">
        <f t="shared" si="64"/>
        <v>1.5934692579505298E-2</v>
      </c>
      <c r="CJ91" s="698">
        <f t="shared" si="63"/>
        <v>1672</v>
      </c>
      <c r="CK91" s="697">
        <f t="shared" ref="CK91" si="80">(CJ11*CK11+CJ13*CK13+CJ15*CK15+CJ17*CK17+CJ19*CK19+CJ21*CK21+CJ23*CK23+CJ25*CK25+CJ27*CK27+CJ29*CK29+CJ31*CK31+CJ33*CK33+CJ35*CK35+CJ37*CK37+CJ39*CK39+CJ41*CK41+CJ43*CK43+CJ45*CK45+CJ47*CK47+CJ49*CK49+CJ51*CK51+CJ53*CK53+CJ55*CK55+CJ57*CK57+CJ59*CK59+CJ61*CK61+CJ63*CK63+CJ65*CK65+CJ67*CK67+CJ69*CK69+CJ71*CK71+CJ73*CK73+CJ75*CK75+CJ77*CK77+CJ79*CK79+CJ81*CK81+CJ83*CK83+CJ85*CK85+CJ87*CK87+CJ89*CK89)/CJ91</f>
        <v>2.2400000000000002</v>
      </c>
      <c r="CL91" s="698">
        <f t="shared" si="63"/>
        <v>17</v>
      </c>
      <c r="CM91" s="697">
        <f t="shared" ref="CM91" si="81">(CL11*CM11+CL13*CM13+CL15*CM15+CL17*CM17+CL19*CM19+CL21*CM21+CL23*CM23+CL25*CM25+CL27*CM27+CL29*CM29+CL31*CM31+CL33*CM33+CL35*CM35+CL37*CM37+CL39*CM39+CL41*CM41+CL43*CM43+CL45*CM45+CL47*CM47+CL49*CM49+CL51*CM51+CL53*CM53+CL55*CM55+CL57*CM57+CL59*CM59+CL61*CM61+CL63*CM63+CL65*CM65+CL67*CM67+CL69*CM69+CL71*CM71+CL73*CM73+CL75*CM75+CL77*CM77+CL79*CM79+CL81*CM81+CL83*CM83+CL85*CM85+CL87*CM87+CL89*CM89)/CL91</f>
        <v>0.57299999999999995</v>
      </c>
      <c r="CN91" s="698">
        <f t="shared" si="63"/>
        <v>39.5</v>
      </c>
      <c r="CO91" s="697">
        <f t="shared" ref="CO91" si="82">(CN11*CO11+CN13*CO13+CN15*CO15+CN17*CO17+CN19*CO19+CN21*CO21+CN23*CO23+CN25*CO25+CN27*CO27+CN29*CO29+CN31*CO31+CN33*CO33+CN35*CO35+CN37*CO37+CN39*CO39+CN41*CO41+CN43*CO43+CN45*CO45+CN47*CO47+CN49*CO49+CN51*CO51+CN53*CO53+CN55*CO55+CN57*CO57+CN59*CO59+CN61*CO61+CN63*CO63+CN65*CO65+CN67*CO67+CN69*CO69+CN71*CO71+CN73*CO73+CN75*CO75+CN77*CO77+CN79*CO79+CN81*CO81+CN83*CO83+CN85*CO85+CN87*CO87+CN89*CO89)/CN91</f>
        <v>4.7603544303797465</v>
      </c>
      <c r="CP91" s="698">
        <f t="shared" si="63"/>
        <v>755.5</v>
      </c>
      <c r="CQ91" s="697">
        <f t="shared" ref="CQ91" si="83">(CP11*CQ11+CP13*CQ13+CP15*CQ15+CP17*CQ17+CP19*CQ19+CP21*CQ21+CP23*CQ23+CP25*CQ25+CP27*CQ27+CP29*CQ29+CP31*CQ31+CP33*CQ33+CP35*CQ35+CP37*CQ37+CP39*CQ39+CP41*CQ41+CP43*CQ43+CP45*CQ45+CP47*CQ47+CP49*CQ49+CP51*CQ51+CP53*CQ53+CP55*CQ55+CP57*CQ57+CP59*CQ59+CP61*CQ61+CP63*CQ63+CP65*CQ65+CP67*CQ67+CP69*CQ69+CP71*CQ71+CP73*CQ73+CP75*CQ75+CP77*CQ77+CP79*CQ79+CP81*CQ81+CP83*CQ83+CP85*CQ85+CP87*CQ87+CP89*CQ89)/CP91</f>
        <v>3.2993320648577065</v>
      </c>
      <c r="CR91" s="698">
        <f t="shared" si="63"/>
        <v>15025</v>
      </c>
      <c r="CS91" s="697">
        <f t="shared" ref="CS91" si="84">(CR11*CS11+CR13*CS13+CR15*CS15+CR17*CS17+CR19*CS19+CR21*CS21+CR23*CS23+CR25*CS25+CR27*CS27+CR29*CS29+CR31*CS31+CR33*CS33+CR35*CS35+CR37*CS37+CR39*CS39+CR41*CS41+CR43*CS43+CR45*CS45+CR47*CS47+CR49*CS49+CR51*CS51+CR53*CS53+CR55*CS55+CR57*CS57+CR59*CS59+CR61*CS61+CR63*CS63+CR65*CS65+CR67*CS67+CR69*CS69+CR71*CS71+CR73*CS73+CR75*CS75+CR77*CS77+CR79*CS79+CR81*CS81+CR83*CS83+CR85*CS85+CR87*CS87+CR89*CS89)/CR91</f>
        <v>4.4240931780366061E-2</v>
      </c>
      <c r="CT91" s="698">
        <f t="shared" si="63"/>
        <v>133</v>
      </c>
      <c r="CU91" s="697">
        <f t="shared" ref="CU91" si="85">(CT11*CU11+CT13*CU13+CT15*CU15+CT17*CU17+CT19*CU19+CT21*CU21+CT23*CU23+CT25*CU25+CT27*CU27+CT29*CU29+CT31*CU31+CT33*CU33+CT35*CU35+CT37*CU37+CT39*CU39+CT41*CU41+CT43*CU43+CT45*CU45+CT47*CU47+CT49*CU49+CT51*CU51+CT53*CU53+CT55*CU55+CT57*CU57+CT59*CU59+CT61*CU61+CT63*CU63+CT65*CU65+CT67*CU67+CT69*CU69+CT71*CU71+CT73*CU73+CT75*CU75+CT77*CU77+CT79*CU79+CT81*CU81+CT83*CU83+CT85*CU85+CT87*CU87+CT89*CU89)/CT91</f>
        <v>1.9190736842105263</v>
      </c>
      <c r="CV91" s="698">
        <f t="shared" si="63"/>
        <v>45</v>
      </c>
      <c r="CW91" s="697">
        <f t="shared" ref="CW91" si="86">(CV11*CW11+CV13*CW13+CV15*CW15+CV17*CW17+CV19*CW19+CV21*CW21+CV23*CW23+CV25*CW25+CV27*CW27+CV29*CW29+CV31*CW31+CV33*CW33+CV35*CW35+CV37*CW37+CV39*CW39+CV41*CW41+CV43*CW43+CV45*CW45+CV47*CW47+CV49*CW49+CV51*CW51+CV53*CW53+CV55*CW55+CV57*CW57+CV59*CW59+CV61*CW61+CV63*CW63+CV65*CW65+CV67*CW67+CV69*CW69+CV71*CW71+CV73*CW73+CV75*CW75+CV77*CW77+CV79*CW79+CV81*CW81+CV83*CW83+CV85*CW85+CV87*CW87+CV89*CW89)/CV91</f>
        <v>20.070399999999999</v>
      </c>
      <c r="CX91" s="698">
        <f t="shared" si="63"/>
        <v>400</v>
      </c>
      <c r="CY91" s="699">
        <f t="shared" ref="CY91" si="87">(CX11*CY11+CX13*CY13+CX15*CY15+CX17*CY17+CX19*CY19+CX21*CY21+CX23*CY23+CX25*CY25+CX27*CY27+CX29*CY29+CX31*CY31+CX33*CY33+CX35*CY35+CX37*CY37+CX39*CY39+CX41*CY41+CX43*CY43+CX45*CY45+CX47*CY47+CX49*CY49+CX51*CY51+CX53*CY53+CX55*CY55+CX57*CY57+CX59*CY59+CX61*CY61+CX63*CY63+CX65*CY65+CX67*CY67+CX69*CY69+CX71*CY71+CX73*CY73+CX75*CY75+CX77*CY77+CX79*CY79+CX81*CY81+CX83*CY83+CX85*CY85+CX87*CY87+CX89*CY89)/CX91</f>
        <v>1.7998000000000003</v>
      </c>
      <c r="CZ91" s="694"/>
      <c r="DA91" s="695">
        <f>SUM(DA11:DA90)</f>
        <v>1077033.0000000002</v>
      </c>
    </row>
    <row r="93" spans="1:105" ht="29.25" x14ac:dyDescent="0.25">
      <c r="B93" s="775" t="s">
        <v>2239</v>
      </c>
      <c r="E93" s="782">
        <f>E91-D90</f>
        <v>874670.99000000022</v>
      </c>
    </row>
    <row r="94" spans="1:105" x14ac:dyDescent="0.25">
      <c r="E94" s="777"/>
    </row>
  </sheetData>
  <mergeCells count="58">
    <mergeCell ref="AL3:AT3"/>
    <mergeCell ref="A5:A6"/>
    <mergeCell ref="B5:B6"/>
    <mergeCell ref="C5:C6"/>
    <mergeCell ref="D5:D6"/>
    <mergeCell ref="E5:E6"/>
    <mergeCell ref="F5:G5"/>
    <mergeCell ref="H5:I5"/>
    <mergeCell ref="J5:K5"/>
    <mergeCell ref="L5:M5"/>
    <mergeCell ref="AJ5:AK5"/>
    <mergeCell ref="N5:O5"/>
    <mergeCell ref="P5:Q5"/>
    <mergeCell ref="R5:S5"/>
    <mergeCell ref="T5:U5"/>
    <mergeCell ref="V5:W5"/>
    <mergeCell ref="X5:Y5"/>
    <mergeCell ref="Z5:AA5"/>
    <mergeCell ref="AB5:AC5"/>
    <mergeCell ref="AD5:AE5"/>
    <mergeCell ref="AF5:AG5"/>
    <mergeCell ref="AH5:AI5"/>
    <mergeCell ref="BH5:BI5"/>
    <mergeCell ref="AL5:AM5"/>
    <mergeCell ref="AN5:AO5"/>
    <mergeCell ref="AP5:AQ5"/>
    <mergeCell ref="AR5:AS5"/>
    <mergeCell ref="AT5:AU5"/>
    <mergeCell ref="AV5:AW5"/>
    <mergeCell ref="CP5:CQ5"/>
    <mergeCell ref="CR5:CS5"/>
    <mergeCell ref="BV5:BW5"/>
    <mergeCell ref="BX5:BY5"/>
    <mergeCell ref="BZ5:CA5"/>
    <mergeCell ref="CB5:CC5"/>
    <mergeCell ref="CD5:CE5"/>
    <mergeCell ref="CF5:CG5"/>
    <mergeCell ref="G1:J1"/>
    <mergeCell ref="CH5:CI5"/>
    <mergeCell ref="CJ5:CK5"/>
    <mergeCell ref="CL5:CM5"/>
    <mergeCell ref="CN5:CO5"/>
    <mergeCell ref="BJ5:BK5"/>
    <mergeCell ref="BL5:BM5"/>
    <mergeCell ref="BN5:BO5"/>
    <mergeCell ref="BP5:BQ5"/>
    <mergeCell ref="BR5:BS5"/>
    <mergeCell ref="BT5:BU5"/>
    <mergeCell ref="AX5:AY5"/>
    <mergeCell ref="AZ5:BA5"/>
    <mergeCell ref="BB5:BC5"/>
    <mergeCell ref="BD5:BE5"/>
    <mergeCell ref="BF5:BG5"/>
    <mergeCell ref="CT5:CU5"/>
    <mergeCell ref="CV5:CW5"/>
    <mergeCell ref="CX5:CY5"/>
    <mergeCell ref="CZ5:CZ6"/>
    <mergeCell ref="DA5:DA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BE15"/>
  <sheetViews>
    <sheetView zoomScale="86" zoomScaleNormal="86" workbookViewId="0">
      <selection activeCell="H1" sqref="H1:K1"/>
    </sheetView>
  </sheetViews>
  <sheetFormatPr defaultRowHeight="15" x14ac:dyDescent="0.25"/>
  <cols>
    <col min="1" max="1" width="13.5703125" customWidth="1"/>
    <col min="2" max="2" width="34.42578125" customWidth="1"/>
    <col min="3" max="3" width="14.5703125" customWidth="1"/>
    <col min="4" max="4" width="13.42578125" customWidth="1"/>
    <col min="5" max="5" width="11.28515625" customWidth="1"/>
    <col min="6" max="6" width="13.42578125" customWidth="1"/>
    <col min="37" max="37" width="19.28515625" customWidth="1"/>
  </cols>
  <sheetData>
    <row r="1" spans="1:57" ht="72" customHeight="1" x14ac:dyDescent="0.25">
      <c r="H1" s="1389" t="s">
        <v>2568</v>
      </c>
      <c r="I1" s="1389"/>
      <c r="J1" s="1389"/>
      <c r="K1" s="1389"/>
    </row>
    <row r="2" spans="1:57" s="902" customFormat="1" ht="15.75" x14ac:dyDescent="0.25">
      <c r="A2" s="657" t="s">
        <v>2507</v>
      </c>
      <c r="B2" s="658"/>
      <c r="C2" s="658"/>
      <c r="D2" s="658"/>
      <c r="E2" s="849"/>
      <c r="F2" s="850"/>
      <c r="G2" s="849"/>
      <c r="H2" s="850"/>
      <c r="I2" s="849"/>
      <c r="J2" s="850"/>
      <c r="K2" s="849"/>
      <c r="L2" s="850"/>
      <c r="M2" s="849"/>
      <c r="N2" s="850"/>
      <c r="O2" s="849"/>
      <c r="P2" s="850"/>
      <c r="Q2" s="849"/>
      <c r="R2" s="850"/>
      <c r="S2" s="849"/>
      <c r="T2" s="850"/>
      <c r="U2" s="849"/>
      <c r="V2" s="850"/>
      <c r="W2" s="849"/>
      <c r="X2" s="850"/>
      <c r="Y2" s="849"/>
      <c r="Z2" s="850"/>
      <c r="AA2" s="849"/>
      <c r="AB2" s="850"/>
      <c r="AC2" s="849"/>
      <c r="AD2" s="850"/>
      <c r="AE2" s="849"/>
      <c r="AF2" s="850"/>
      <c r="AG2" s="849"/>
      <c r="AH2" s="850"/>
      <c r="AI2" s="849"/>
      <c r="AJ2" s="850"/>
      <c r="AK2" s="849"/>
      <c r="AL2" s="660"/>
      <c r="AM2" s="849"/>
      <c r="AN2" s="660"/>
      <c r="AO2" s="849"/>
      <c r="AP2" s="660"/>
      <c r="AQ2" s="849"/>
      <c r="AR2" s="660"/>
      <c r="AS2" s="849"/>
      <c r="AT2" s="660"/>
      <c r="AU2" s="849"/>
      <c r="AV2" s="660"/>
      <c r="AW2" s="849"/>
      <c r="AX2" s="660"/>
      <c r="AY2" s="849"/>
      <c r="AZ2" s="660"/>
      <c r="BA2" s="849"/>
      <c r="BB2" s="660"/>
      <c r="BC2" s="849"/>
      <c r="BD2" s="660"/>
      <c r="BE2" s="660"/>
    </row>
    <row r="3" spans="1:57" s="902" customFormat="1" x14ac:dyDescent="0.25">
      <c r="A3" s="662" t="s">
        <v>2286</v>
      </c>
      <c r="B3" s="663"/>
      <c r="C3" s="663"/>
      <c r="D3" s="663"/>
      <c r="E3" s="849"/>
      <c r="F3" s="850"/>
      <c r="G3" s="849"/>
      <c r="H3" s="850"/>
      <c r="I3" s="849"/>
      <c r="J3" s="850"/>
      <c r="K3" s="849"/>
      <c r="L3" s="850"/>
      <c r="M3" s="849"/>
      <c r="N3" s="850"/>
      <c r="O3" s="849"/>
      <c r="P3" s="850"/>
      <c r="Q3" s="849"/>
      <c r="R3" s="850"/>
      <c r="S3" s="849"/>
      <c r="T3" s="850"/>
      <c r="U3" s="849"/>
      <c r="V3" s="850"/>
      <c r="W3" s="849"/>
      <c r="X3" s="850"/>
      <c r="Y3" s="849"/>
      <c r="Z3" s="850"/>
      <c r="AA3" s="849"/>
      <c r="AB3" s="850"/>
      <c r="AC3" s="849"/>
      <c r="AD3" s="850"/>
      <c r="AE3" s="849"/>
      <c r="AF3" s="850"/>
      <c r="AG3" s="849"/>
      <c r="AH3" s="850"/>
      <c r="AI3" s="849"/>
      <c r="AJ3" s="850"/>
      <c r="AK3" s="849"/>
      <c r="AL3" s="660"/>
      <c r="AM3" s="849"/>
      <c r="AN3" s="660"/>
      <c r="AO3" s="849"/>
      <c r="AP3" s="660"/>
      <c r="AQ3" s="849"/>
      <c r="AR3" s="660"/>
      <c r="AS3" s="849"/>
      <c r="AT3" s="660"/>
      <c r="AU3" s="849"/>
      <c r="AV3" s="660"/>
      <c r="AW3" s="849"/>
      <c r="AX3" s="660"/>
      <c r="AY3" s="849"/>
      <c r="AZ3" s="660"/>
      <c r="BA3" s="849"/>
      <c r="BB3" s="660"/>
      <c r="BC3" s="849"/>
      <c r="BD3" s="660"/>
      <c r="BE3" s="660"/>
    </row>
    <row r="4" spans="1:57" x14ac:dyDescent="0.25">
      <c r="B4" s="835" t="s">
        <v>231</v>
      </c>
      <c r="C4" s="836" t="s">
        <v>2268</v>
      </c>
      <c r="D4" s="836" t="s">
        <v>2268</v>
      </c>
      <c r="E4" s="836" t="s">
        <v>2268</v>
      </c>
    </row>
    <row r="5" spans="1:57" x14ac:dyDescent="0.25">
      <c r="A5" s="837" t="s">
        <v>232</v>
      </c>
      <c r="B5" s="838"/>
      <c r="C5" s="839"/>
      <c r="D5" s="839"/>
      <c r="E5" s="839"/>
    </row>
    <row r="6" spans="1:57" x14ac:dyDescent="0.25">
      <c r="A6" s="840">
        <v>3</v>
      </c>
      <c r="B6" s="841" t="s">
        <v>2284</v>
      </c>
      <c r="C6" s="842">
        <v>0</v>
      </c>
      <c r="D6" s="843">
        <f>D15-D14</f>
        <v>1471.96</v>
      </c>
      <c r="E6" s="843">
        <f>D6-C6</f>
        <v>1471.96</v>
      </c>
    </row>
    <row r="7" spans="1:57" x14ac:dyDescent="0.25">
      <c r="A7" s="844"/>
      <c r="B7" s="2"/>
      <c r="C7" s="2"/>
      <c r="D7" s="845"/>
      <c r="E7" s="870">
        <f>E6</f>
        <v>1471.96</v>
      </c>
    </row>
    <row r="9" spans="1:57" s="848" customFormat="1" ht="12.75" x14ac:dyDescent="0.2">
      <c r="A9" s="846" t="s">
        <v>2285</v>
      </c>
      <c r="B9" s="846"/>
      <c r="C9" s="846"/>
      <c r="D9" s="846"/>
      <c r="E9" s="846"/>
      <c r="F9" s="846"/>
      <c r="G9" s="846"/>
      <c r="H9" s="846"/>
      <c r="I9" s="846"/>
      <c r="J9" s="847"/>
      <c r="K9" s="847"/>
      <c r="L9" s="847"/>
      <c r="M9" s="847"/>
      <c r="N9" s="847"/>
      <c r="O9" s="847"/>
    </row>
    <row r="10" spans="1:57" ht="15.75" thickBot="1" x14ac:dyDescent="0.3"/>
    <row r="11" spans="1:57" ht="47.25" customHeight="1" x14ac:dyDescent="0.25">
      <c r="A11" s="1436" t="s">
        <v>232</v>
      </c>
      <c r="B11" s="1438" t="s">
        <v>2159</v>
      </c>
      <c r="C11" s="1440" t="s">
        <v>2160</v>
      </c>
      <c r="D11" s="1453" t="s">
        <v>2287</v>
      </c>
      <c r="E11" s="1432" t="s">
        <v>2163</v>
      </c>
      <c r="F11" s="1433"/>
      <c r="G11" s="1432" t="s">
        <v>2164</v>
      </c>
      <c r="H11" s="1433"/>
      <c r="I11" s="1432" t="s">
        <v>2165</v>
      </c>
      <c r="J11" s="1433"/>
      <c r="K11" s="1432" t="s">
        <v>2166</v>
      </c>
      <c r="L11" s="1433"/>
      <c r="M11" s="1432" t="s">
        <v>2167</v>
      </c>
      <c r="N11" s="1433"/>
      <c r="O11" s="1432" t="s">
        <v>2168</v>
      </c>
      <c r="P11" s="1433"/>
      <c r="Q11" s="1432" t="s">
        <v>2169</v>
      </c>
      <c r="R11" s="1433"/>
      <c r="S11" s="1432" t="s">
        <v>2170</v>
      </c>
      <c r="T11" s="1433"/>
      <c r="U11" s="1432" t="s">
        <v>2171</v>
      </c>
      <c r="V11" s="1433"/>
      <c r="W11" s="1432" t="s">
        <v>2172</v>
      </c>
      <c r="X11" s="1433"/>
      <c r="Y11" s="1432" t="s">
        <v>2173</v>
      </c>
      <c r="Z11" s="1433"/>
      <c r="AA11" s="1432" t="s">
        <v>2174</v>
      </c>
      <c r="AB11" s="1433"/>
      <c r="AC11" s="1432" t="s">
        <v>2175</v>
      </c>
      <c r="AD11" s="1433"/>
      <c r="AE11" s="1432" t="s">
        <v>2176</v>
      </c>
      <c r="AF11" s="1433"/>
      <c r="AG11" s="1432" t="s">
        <v>2177</v>
      </c>
      <c r="AH11" s="1433"/>
      <c r="AI11" s="1432" t="s">
        <v>2178</v>
      </c>
      <c r="AJ11" s="1433"/>
      <c r="AK11" s="1420" t="s">
        <v>2288</v>
      </c>
    </row>
    <row r="12" spans="1:57" ht="25.5" x14ac:dyDescent="0.25">
      <c r="A12" s="1450"/>
      <c r="B12" s="1451"/>
      <c r="C12" s="1452"/>
      <c r="D12" s="1454"/>
      <c r="E12" s="851" t="s">
        <v>2211</v>
      </c>
      <c r="F12" s="852" t="s">
        <v>2212</v>
      </c>
      <c r="G12" s="851" t="s">
        <v>2211</v>
      </c>
      <c r="H12" s="852" t="s">
        <v>2212</v>
      </c>
      <c r="I12" s="851" t="s">
        <v>2211</v>
      </c>
      <c r="J12" s="852" t="s">
        <v>2212</v>
      </c>
      <c r="K12" s="851" t="s">
        <v>2211</v>
      </c>
      <c r="L12" s="852" t="s">
        <v>2212</v>
      </c>
      <c r="M12" s="851" t="s">
        <v>2211</v>
      </c>
      <c r="N12" s="852" t="s">
        <v>2212</v>
      </c>
      <c r="O12" s="851" t="s">
        <v>2211</v>
      </c>
      <c r="P12" s="852" t="s">
        <v>2212</v>
      </c>
      <c r="Q12" s="851" t="s">
        <v>2213</v>
      </c>
      <c r="R12" s="852" t="s">
        <v>2214</v>
      </c>
      <c r="S12" s="851" t="s">
        <v>2211</v>
      </c>
      <c r="T12" s="852" t="s">
        <v>2212</v>
      </c>
      <c r="U12" s="851" t="s">
        <v>2211</v>
      </c>
      <c r="V12" s="852" t="s">
        <v>2212</v>
      </c>
      <c r="W12" s="851" t="s">
        <v>2211</v>
      </c>
      <c r="X12" s="852" t="s">
        <v>2212</v>
      </c>
      <c r="Y12" s="851" t="s">
        <v>2211</v>
      </c>
      <c r="Z12" s="852" t="s">
        <v>2212</v>
      </c>
      <c r="AA12" s="851" t="s">
        <v>2211</v>
      </c>
      <c r="AB12" s="852" t="s">
        <v>2212</v>
      </c>
      <c r="AC12" s="851" t="s">
        <v>2211</v>
      </c>
      <c r="AD12" s="852" t="s">
        <v>2212</v>
      </c>
      <c r="AE12" s="851" t="s">
        <v>2211</v>
      </c>
      <c r="AF12" s="852" t="s">
        <v>2212</v>
      </c>
      <c r="AG12" s="851" t="s">
        <v>2215</v>
      </c>
      <c r="AH12" s="852" t="s">
        <v>2216</v>
      </c>
      <c r="AI12" s="851" t="s">
        <v>2215</v>
      </c>
      <c r="AJ12" s="852" t="s">
        <v>2216</v>
      </c>
      <c r="AK12" s="1449"/>
    </row>
    <row r="13" spans="1:57" ht="15.75" thickBot="1" x14ac:dyDescent="0.3">
      <c r="A13" s="853">
        <v>1</v>
      </c>
      <c r="B13" s="854">
        <v>2</v>
      </c>
      <c r="C13" s="855"/>
      <c r="D13" s="856">
        <v>3</v>
      </c>
      <c r="E13" s="857">
        <v>4</v>
      </c>
      <c r="F13" s="858">
        <v>5</v>
      </c>
      <c r="G13" s="857">
        <v>6</v>
      </c>
      <c r="H13" s="858">
        <v>7</v>
      </c>
      <c r="I13" s="857">
        <v>8</v>
      </c>
      <c r="J13" s="858">
        <v>9</v>
      </c>
      <c r="K13" s="857">
        <v>10</v>
      </c>
      <c r="L13" s="858">
        <v>11</v>
      </c>
      <c r="M13" s="857">
        <v>12</v>
      </c>
      <c r="N13" s="858">
        <v>13</v>
      </c>
      <c r="O13" s="857">
        <v>14</v>
      </c>
      <c r="P13" s="858">
        <v>15</v>
      </c>
      <c r="Q13" s="857">
        <v>16</v>
      </c>
      <c r="R13" s="858">
        <v>17</v>
      </c>
      <c r="S13" s="857">
        <v>18</v>
      </c>
      <c r="T13" s="858">
        <v>19</v>
      </c>
      <c r="U13" s="857">
        <v>20</v>
      </c>
      <c r="V13" s="858">
        <v>21</v>
      </c>
      <c r="W13" s="857">
        <v>22</v>
      </c>
      <c r="X13" s="858">
        <v>23</v>
      </c>
      <c r="Y13" s="857">
        <v>24</v>
      </c>
      <c r="Z13" s="858">
        <v>25</v>
      </c>
      <c r="AA13" s="857">
        <v>26</v>
      </c>
      <c r="AB13" s="858">
        <v>27</v>
      </c>
      <c r="AC13" s="857">
        <v>28</v>
      </c>
      <c r="AD13" s="858">
        <v>29</v>
      </c>
      <c r="AE13" s="857">
        <v>30</v>
      </c>
      <c r="AF13" s="858">
        <v>31</v>
      </c>
      <c r="AG13" s="857">
        <v>32</v>
      </c>
      <c r="AH13" s="858">
        <v>33</v>
      </c>
      <c r="AI13" s="857">
        <v>34</v>
      </c>
      <c r="AJ13" s="858">
        <v>35</v>
      </c>
      <c r="AK13" s="859">
        <v>80</v>
      </c>
    </row>
    <row r="14" spans="1:57" ht="15.75" thickBot="1" x14ac:dyDescent="0.3">
      <c r="A14" s="860">
        <v>3</v>
      </c>
      <c r="B14" s="861" t="s">
        <v>242</v>
      </c>
      <c r="C14" s="862">
        <v>2019</v>
      </c>
      <c r="D14" s="863">
        <f>AK14</f>
        <v>0</v>
      </c>
      <c r="E14" s="864"/>
      <c r="F14" s="865"/>
      <c r="G14" s="864"/>
      <c r="H14" s="865"/>
      <c r="I14" s="864"/>
      <c r="J14" s="865"/>
      <c r="K14" s="864"/>
      <c r="L14" s="865"/>
      <c r="M14" s="864"/>
      <c r="N14" s="865"/>
      <c r="O14" s="864"/>
      <c r="P14" s="865"/>
      <c r="Q14" s="864"/>
      <c r="R14" s="865"/>
      <c r="S14" s="864"/>
      <c r="T14" s="865"/>
      <c r="U14" s="864"/>
      <c r="V14" s="865"/>
      <c r="W14" s="864"/>
      <c r="X14" s="865"/>
      <c r="Y14" s="864"/>
      <c r="Z14" s="865"/>
      <c r="AA14" s="864"/>
      <c r="AB14" s="865"/>
      <c r="AC14" s="864"/>
      <c r="AD14" s="865"/>
      <c r="AE14" s="864"/>
      <c r="AF14" s="865"/>
      <c r="AG14" s="864"/>
      <c r="AH14" s="865"/>
      <c r="AI14" s="864"/>
      <c r="AJ14" s="865"/>
      <c r="AK14" s="866">
        <f>ROUND(E14*F14+G14*H14+I14*J14+K14*L14+M14*N14+O14*P14+Q14*R14+S14*T14+U14*V14+W14*X14+Y14*Z14+AA14*AB14+AC14*AD14+AE14*AF14+AG14*AH14+AI14*AJ14,2)</f>
        <v>0</v>
      </c>
    </row>
    <row r="15" spans="1:57" ht="15.75" thickBot="1" x14ac:dyDescent="0.3">
      <c r="A15" s="867">
        <v>3</v>
      </c>
      <c r="B15" s="868" t="s">
        <v>242</v>
      </c>
      <c r="C15" s="869">
        <v>2020</v>
      </c>
      <c r="D15" s="871">
        <f>AK15</f>
        <v>1471.96</v>
      </c>
      <c r="E15" s="864"/>
      <c r="F15" s="865"/>
      <c r="G15" s="864"/>
      <c r="H15" s="865"/>
      <c r="I15" s="864"/>
      <c r="J15" s="865"/>
      <c r="K15" s="864"/>
      <c r="L15" s="865"/>
      <c r="M15" s="864"/>
      <c r="N15" s="865"/>
      <c r="O15" s="864"/>
      <c r="P15" s="865"/>
      <c r="Q15" s="864"/>
      <c r="R15" s="865"/>
      <c r="S15" s="864"/>
      <c r="T15" s="865"/>
      <c r="U15" s="864">
        <v>280</v>
      </c>
      <c r="V15" s="865">
        <v>5.2569999999999997</v>
      </c>
      <c r="W15" s="864"/>
      <c r="X15" s="865"/>
      <c r="Y15" s="864"/>
      <c r="Z15" s="865"/>
      <c r="AA15" s="864"/>
      <c r="AB15" s="865"/>
      <c r="AC15" s="864"/>
      <c r="AD15" s="865"/>
      <c r="AE15" s="864"/>
      <c r="AF15" s="865"/>
      <c r="AG15" s="864"/>
      <c r="AH15" s="865"/>
      <c r="AI15" s="864"/>
      <c r="AJ15" s="865"/>
      <c r="AK15" s="866">
        <f>ROUND(E15*F15+G15*H15+I15*J15+K15*L15+M15*N15+O15*P15+Q15*R15+S15*T15+U15*V15+W15*X15+Y15*Z15+AA15*AB15+AC15*AD15+AE15*AF15+AG15*AH15+AI15*AJ15,2)</f>
        <v>1471.96</v>
      </c>
    </row>
  </sheetData>
  <mergeCells count="22">
    <mergeCell ref="W11:X11"/>
    <mergeCell ref="H1:K1"/>
    <mergeCell ref="A11:A12"/>
    <mergeCell ref="B11:B12"/>
    <mergeCell ref="C11:C12"/>
    <mergeCell ref="D11:D12"/>
    <mergeCell ref="E11:F11"/>
    <mergeCell ref="G11:H11"/>
    <mergeCell ref="I11:J11"/>
    <mergeCell ref="K11:L11"/>
    <mergeCell ref="M11:N11"/>
    <mergeCell ref="O11:P11"/>
    <mergeCell ref="Q11:R11"/>
    <mergeCell ref="S11:T11"/>
    <mergeCell ref="U11:V11"/>
    <mergeCell ref="AK11:AK12"/>
    <mergeCell ref="Y11:Z11"/>
    <mergeCell ref="AA11:AB11"/>
    <mergeCell ref="AC11:AD11"/>
    <mergeCell ref="AE11:AF11"/>
    <mergeCell ref="AG11:AH11"/>
    <mergeCell ref="AI11:AJ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J27"/>
  <sheetViews>
    <sheetView zoomScale="68" zoomScaleNormal="68" workbookViewId="0">
      <selection activeCell="G1" sqref="G1:H1"/>
    </sheetView>
  </sheetViews>
  <sheetFormatPr defaultColWidth="9.140625" defaultRowHeight="15.75" x14ac:dyDescent="0.25"/>
  <cols>
    <col min="1" max="1" width="9.140625" style="99"/>
    <col min="2" max="2" width="21.140625" style="99" bestFit="1" customWidth="1"/>
    <col min="3" max="3" width="47.42578125" style="99" customWidth="1"/>
    <col min="4" max="5" width="20.7109375" style="99" customWidth="1"/>
    <col min="6" max="6" width="15.85546875" style="99" customWidth="1"/>
    <col min="7" max="7" width="24.85546875" style="99" customWidth="1"/>
    <col min="8" max="8" width="33.28515625" style="99" customWidth="1"/>
    <col min="9" max="9" width="9.140625" style="100"/>
    <col min="10" max="10" width="10.7109375" style="99" bestFit="1" customWidth="1"/>
    <col min="11" max="16384" width="9.140625" style="99"/>
  </cols>
  <sheetData>
    <row r="1" spans="1:8" ht="80.25" customHeight="1" x14ac:dyDescent="0.25">
      <c r="G1" s="1458" t="s">
        <v>2569</v>
      </c>
      <c r="H1" s="1458"/>
    </row>
    <row r="2" spans="1:8" ht="16.5" x14ac:dyDescent="0.25">
      <c r="A2" s="1455" t="s">
        <v>266</v>
      </c>
      <c r="B2" s="1455"/>
      <c r="C2" s="1455"/>
      <c r="D2" s="1455"/>
      <c r="E2" s="1455"/>
      <c r="F2" s="1455"/>
      <c r="G2" s="1455"/>
      <c r="H2" s="1455"/>
    </row>
    <row r="3" spans="1:8" ht="16.5" thickBot="1" x14ac:dyDescent="0.3">
      <c r="A3" s="101"/>
      <c r="B3" s="101"/>
      <c r="C3" s="101"/>
      <c r="D3" s="101"/>
      <c r="E3" s="101"/>
      <c r="F3" s="101"/>
      <c r="G3" s="101"/>
      <c r="H3" s="101"/>
    </row>
    <row r="4" spans="1:8" ht="29.25" thickBot="1" x14ac:dyDescent="0.3">
      <c r="A4" s="117" t="s">
        <v>152</v>
      </c>
      <c r="B4" s="118" t="s">
        <v>267</v>
      </c>
      <c r="C4" s="119" t="s">
        <v>268</v>
      </c>
      <c r="D4" s="120" t="s">
        <v>269</v>
      </c>
      <c r="E4" s="121" t="s">
        <v>270</v>
      </c>
      <c r="F4" s="121" t="s">
        <v>271</v>
      </c>
      <c r="G4" s="121" t="s">
        <v>272</v>
      </c>
      <c r="H4" s="122" t="s">
        <v>2120</v>
      </c>
    </row>
    <row r="5" spans="1:8" x14ac:dyDescent="0.25">
      <c r="A5" s="102">
        <v>1</v>
      </c>
      <c r="B5" s="123" t="s">
        <v>273</v>
      </c>
      <c r="C5" s="103" t="s">
        <v>189</v>
      </c>
      <c r="D5" s="104">
        <v>8073</v>
      </c>
      <c r="E5" s="105">
        <v>39</v>
      </c>
      <c r="F5" s="105">
        <v>900</v>
      </c>
      <c r="G5" s="106">
        <v>0.31937399999999999</v>
      </c>
      <c r="H5" s="107">
        <f>D5*G5</f>
        <v>2578.306302</v>
      </c>
    </row>
    <row r="6" spans="1:8" ht="16.5" thickBot="1" x14ac:dyDescent="0.3">
      <c r="A6" s="102">
        <v>2</v>
      </c>
      <c r="B6" s="123" t="s">
        <v>273</v>
      </c>
      <c r="C6" s="108" t="s">
        <v>243</v>
      </c>
      <c r="D6" s="104">
        <v>200</v>
      </c>
      <c r="E6" s="109">
        <v>2</v>
      </c>
      <c r="F6" s="109">
        <v>2</v>
      </c>
      <c r="G6" s="106">
        <v>1.061053</v>
      </c>
      <c r="H6" s="107">
        <f t="shared" ref="H6:H24" si="0">D6*G6</f>
        <v>212.2106</v>
      </c>
    </row>
    <row r="7" spans="1:8" x14ac:dyDescent="0.25">
      <c r="A7" s="102">
        <v>3</v>
      </c>
      <c r="B7" s="124" t="s">
        <v>273</v>
      </c>
      <c r="C7" s="105" t="s">
        <v>237</v>
      </c>
      <c r="D7" s="110">
        <v>1148</v>
      </c>
      <c r="E7" s="109">
        <v>4</v>
      </c>
      <c r="F7" s="109">
        <v>38</v>
      </c>
      <c r="G7" s="106">
        <v>0.15815799999999999</v>
      </c>
      <c r="H7" s="107">
        <f t="shared" si="0"/>
        <v>181.56538399999999</v>
      </c>
    </row>
    <row r="8" spans="1:8" x14ac:dyDescent="0.25">
      <c r="A8" s="102">
        <v>4</v>
      </c>
      <c r="B8" s="124" t="s">
        <v>273</v>
      </c>
      <c r="C8" s="111" t="s">
        <v>185</v>
      </c>
      <c r="D8" s="112">
        <v>2196</v>
      </c>
      <c r="E8" s="113">
        <v>4</v>
      </c>
      <c r="F8" s="113">
        <v>0</v>
      </c>
      <c r="G8" s="114">
        <v>0.187446</v>
      </c>
      <c r="H8" s="107">
        <f t="shared" si="0"/>
        <v>411.631416</v>
      </c>
    </row>
    <row r="9" spans="1:8" x14ac:dyDescent="0.25">
      <c r="A9" s="102">
        <v>5</v>
      </c>
      <c r="B9" s="124" t="s">
        <v>273</v>
      </c>
      <c r="C9" s="111" t="s">
        <v>188</v>
      </c>
      <c r="D9" s="112">
        <v>3681</v>
      </c>
      <c r="E9" s="113">
        <v>12</v>
      </c>
      <c r="F9" s="113">
        <v>52</v>
      </c>
      <c r="G9" s="114">
        <v>0.19736699999999999</v>
      </c>
      <c r="H9" s="107">
        <f t="shared" si="0"/>
        <v>726.507927</v>
      </c>
    </row>
    <row r="10" spans="1:8" x14ac:dyDescent="0.25">
      <c r="A10" s="102">
        <v>6</v>
      </c>
      <c r="B10" s="124" t="s">
        <v>273</v>
      </c>
      <c r="C10" s="111" t="s">
        <v>195</v>
      </c>
      <c r="D10" s="112">
        <v>240</v>
      </c>
      <c r="E10" s="113">
        <v>4</v>
      </c>
      <c r="F10" s="113">
        <v>4</v>
      </c>
      <c r="G10" s="114">
        <v>0.30862400000000001</v>
      </c>
      <c r="H10" s="107">
        <f t="shared" si="0"/>
        <v>74.069760000000002</v>
      </c>
    </row>
    <row r="11" spans="1:8" x14ac:dyDescent="0.25">
      <c r="A11" s="102">
        <v>7</v>
      </c>
      <c r="B11" s="124" t="s">
        <v>273</v>
      </c>
      <c r="C11" s="111" t="s">
        <v>259</v>
      </c>
      <c r="D11" s="112">
        <v>153</v>
      </c>
      <c r="E11" s="113">
        <v>9</v>
      </c>
      <c r="F11" s="113">
        <v>544</v>
      </c>
      <c r="G11" s="114">
        <v>0.31606299999999998</v>
      </c>
      <c r="H11" s="107">
        <f t="shared" si="0"/>
        <v>48.357638999999999</v>
      </c>
    </row>
    <row r="12" spans="1:8" x14ac:dyDescent="0.25">
      <c r="A12" s="102">
        <v>8</v>
      </c>
      <c r="B12" s="124" t="s">
        <v>273</v>
      </c>
      <c r="C12" s="111" t="s">
        <v>233</v>
      </c>
      <c r="D12" s="112">
        <v>286</v>
      </c>
      <c r="E12" s="113">
        <v>8</v>
      </c>
      <c r="F12" s="113">
        <v>22</v>
      </c>
      <c r="G12" s="114">
        <v>0.34386299999999997</v>
      </c>
      <c r="H12" s="107">
        <f t="shared" si="0"/>
        <v>98.344817999999989</v>
      </c>
    </row>
    <row r="13" spans="1:8" x14ac:dyDescent="0.25">
      <c r="A13" s="102">
        <v>9</v>
      </c>
      <c r="B13" s="124" t="s">
        <v>273</v>
      </c>
      <c r="C13" s="111" t="s">
        <v>234</v>
      </c>
      <c r="D13" s="112">
        <v>1500</v>
      </c>
      <c r="E13" s="113">
        <v>50</v>
      </c>
      <c r="F13" s="115">
        <v>493</v>
      </c>
      <c r="G13" s="114">
        <v>0.57661099999999998</v>
      </c>
      <c r="H13" s="107">
        <f t="shared" si="0"/>
        <v>864.91649999999993</v>
      </c>
    </row>
    <row r="14" spans="1:8" x14ac:dyDescent="0.25">
      <c r="A14" s="102">
        <v>10</v>
      </c>
      <c r="B14" s="124" t="s">
        <v>273</v>
      </c>
      <c r="C14" s="111" t="s">
        <v>240</v>
      </c>
      <c r="D14" s="112">
        <v>1740</v>
      </c>
      <c r="E14" s="113">
        <v>10</v>
      </c>
      <c r="F14" s="113">
        <v>59</v>
      </c>
      <c r="G14" s="114">
        <v>0.16036700000000001</v>
      </c>
      <c r="H14" s="107">
        <f t="shared" si="0"/>
        <v>279.03858000000002</v>
      </c>
    </row>
    <row r="15" spans="1:8" x14ac:dyDescent="0.25">
      <c r="A15" s="102">
        <v>11</v>
      </c>
      <c r="B15" s="124" t="s">
        <v>273</v>
      </c>
      <c r="C15" s="111" t="s">
        <v>242</v>
      </c>
      <c r="D15" s="112">
        <v>2676.9</v>
      </c>
      <c r="E15" s="113">
        <v>33</v>
      </c>
      <c r="F15" s="113">
        <v>247</v>
      </c>
      <c r="G15" s="114">
        <v>0.38705800000000001</v>
      </c>
      <c r="H15" s="107">
        <f t="shared" si="0"/>
        <v>1036.1155602000001</v>
      </c>
    </row>
    <row r="16" spans="1:8" x14ac:dyDescent="0.25">
      <c r="A16" s="102">
        <v>12</v>
      </c>
      <c r="B16" s="124" t="s">
        <v>273</v>
      </c>
      <c r="C16" s="111" t="s">
        <v>191</v>
      </c>
      <c r="D16" s="112">
        <v>6221</v>
      </c>
      <c r="E16" s="113">
        <v>62</v>
      </c>
      <c r="F16" s="113">
        <v>1246</v>
      </c>
      <c r="G16" s="114">
        <v>0.20427899999999999</v>
      </c>
      <c r="H16" s="107">
        <f t="shared" si="0"/>
        <v>1270.819659</v>
      </c>
    </row>
    <row r="17" spans="1:10" x14ac:dyDescent="0.25">
      <c r="A17" s="102">
        <v>13</v>
      </c>
      <c r="B17" s="124" t="s">
        <v>273</v>
      </c>
      <c r="C17" s="111" t="s">
        <v>236</v>
      </c>
      <c r="D17" s="112">
        <v>3579.6</v>
      </c>
      <c r="E17" s="113">
        <v>38</v>
      </c>
      <c r="F17" s="113">
        <v>5934</v>
      </c>
      <c r="G17" s="114">
        <v>0.267511</v>
      </c>
      <c r="H17" s="107">
        <f t="shared" si="0"/>
        <v>957.58237559999998</v>
      </c>
    </row>
    <row r="18" spans="1:10" x14ac:dyDescent="0.25">
      <c r="A18" s="102">
        <v>14</v>
      </c>
      <c r="B18" s="124" t="s">
        <v>273</v>
      </c>
      <c r="C18" s="111" t="s">
        <v>239</v>
      </c>
      <c r="D18" s="112">
        <v>5180</v>
      </c>
      <c r="E18" s="113">
        <v>12</v>
      </c>
      <c r="F18" s="113">
        <v>118</v>
      </c>
      <c r="G18" s="114">
        <v>0.289049</v>
      </c>
      <c r="H18" s="107">
        <f t="shared" si="0"/>
        <v>1497.2738200000001</v>
      </c>
    </row>
    <row r="19" spans="1:10" x14ac:dyDescent="0.25">
      <c r="A19" s="102">
        <v>15</v>
      </c>
      <c r="B19" s="124" t="s">
        <v>273</v>
      </c>
      <c r="C19" s="111" t="s">
        <v>274</v>
      </c>
      <c r="D19" s="112">
        <v>882</v>
      </c>
      <c r="E19" s="113">
        <v>18</v>
      </c>
      <c r="F19" s="113">
        <v>143</v>
      </c>
      <c r="G19" s="114">
        <v>0.28249000000000002</v>
      </c>
      <c r="H19" s="107">
        <f t="shared" si="0"/>
        <v>249.15618000000001</v>
      </c>
    </row>
    <row r="20" spans="1:10" x14ac:dyDescent="0.25">
      <c r="A20" s="102">
        <v>16</v>
      </c>
      <c r="B20" s="124" t="s">
        <v>273</v>
      </c>
      <c r="C20" s="111" t="s">
        <v>261</v>
      </c>
      <c r="D20" s="112">
        <v>553</v>
      </c>
      <c r="E20" s="113">
        <v>37</v>
      </c>
      <c r="F20" s="113">
        <v>1438</v>
      </c>
      <c r="G20" s="114">
        <v>0.28130500000000003</v>
      </c>
      <c r="H20" s="107">
        <f t="shared" si="0"/>
        <v>155.561665</v>
      </c>
    </row>
    <row r="21" spans="1:10" x14ac:dyDescent="0.25">
      <c r="A21" s="102">
        <v>17</v>
      </c>
      <c r="B21" s="124" t="s">
        <v>273</v>
      </c>
      <c r="C21" s="113" t="s">
        <v>235</v>
      </c>
      <c r="D21" s="112">
        <v>1226</v>
      </c>
      <c r="E21" s="113">
        <v>100</v>
      </c>
      <c r="F21" s="113">
        <v>826</v>
      </c>
      <c r="G21" s="114">
        <v>0.62759399999999999</v>
      </c>
      <c r="H21" s="107">
        <f t="shared" si="0"/>
        <v>769.43024400000002</v>
      </c>
    </row>
    <row r="22" spans="1:10" x14ac:dyDescent="0.25">
      <c r="A22" s="102">
        <v>18</v>
      </c>
      <c r="B22" s="124" t="s">
        <v>273</v>
      </c>
      <c r="C22" s="113" t="s">
        <v>235</v>
      </c>
      <c r="D22" s="112">
        <v>514</v>
      </c>
      <c r="E22" s="113">
        <v>40</v>
      </c>
      <c r="F22" s="113">
        <v>278</v>
      </c>
      <c r="G22" s="114">
        <v>0.84237399999999996</v>
      </c>
      <c r="H22" s="107">
        <f t="shared" si="0"/>
        <v>432.98023599999999</v>
      </c>
    </row>
    <row r="23" spans="1:10" x14ac:dyDescent="0.25">
      <c r="A23" s="102">
        <v>19</v>
      </c>
      <c r="B23" s="124" t="s">
        <v>273</v>
      </c>
      <c r="C23" s="113" t="s">
        <v>235</v>
      </c>
      <c r="D23" s="112">
        <v>1539</v>
      </c>
      <c r="E23" s="113">
        <v>87</v>
      </c>
      <c r="F23" s="113">
        <v>8611</v>
      </c>
      <c r="G23" s="114">
        <v>0.48033900000000002</v>
      </c>
      <c r="H23" s="107">
        <f t="shared" si="0"/>
        <v>739.24172099999998</v>
      </c>
      <c r="J23" s="116"/>
    </row>
    <row r="24" spans="1:10" ht="16.5" thickBot="1" x14ac:dyDescent="0.3">
      <c r="A24" s="102">
        <v>20</v>
      </c>
      <c r="B24" s="124" t="s">
        <v>273</v>
      </c>
      <c r="C24" s="113" t="s">
        <v>275</v>
      </c>
      <c r="D24" s="112">
        <v>114</v>
      </c>
      <c r="E24" s="113">
        <v>19</v>
      </c>
      <c r="F24" s="113">
        <v>653</v>
      </c>
      <c r="G24" s="114">
        <v>1.1983699999999999</v>
      </c>
      <c r="H24" s="107">
        <f t="shared" si="0"/>
        <v>136.61418</v>
      </c>
    </row>
    <row r="25" spans="1:10" ht="16.5" thickBot="1" x14ac:dyDescent="0.3">
      <c r="A25" s="1456" t="s">
        <v>25</v>
      </c>
      <c r="B25" s="1457"/>
      <c r="C25" s="1457"/>
      <c r="D25" s="125">
        <f>SUM(D5:D24)</f>
        <v>41702.5</v>
      </c>
      <c r="E25" s="126">
        <f>SUM(E5:E24)</f>
        <v>588</v>
      </c>
      <c r="F25" s="126">
        <f>SUM(F5:F24)</f>
        <v>21608</v>
      </c>
      <c r="G25" s="125">
        <f>AVERAGE(G5:G24)</f>
        <v>0.42446474999999995</v>
      </c>
      <c r="H25" s="127">
        <f>SUM(H5:H24)</f>
        <v>12719.7245668</v>
      </c>
    </row>
    <row r="26" spans="1:10" x14ac:dyDescent="0.25">
      <c r="H26" s="116"/>
    </row>
    <row r="27" spans="1:10" ht="47.25" customHeight="1" x14ac:dyDescent="0.25">
      <c r="A27" s="1458" t="s">
        <v>2116</v>
      </c>
      <c r="B27" s="1458"/>
      <c r="C27" s="1458"/>
      <c r="D27" s="1458"/>
      <c r="E27" s="1458"/>
      <c r="F27" s="1458"/>
      <c r="G27" s="1458"/>
      <c r="H27" s="1458"/>
    </row>
  </sheetData>
  <mergeCells count="4">
    <mergeCell ref="A2:H2"/>
    <mergeCell ref="A25:C25"/>
    <mergeCell ref="A27:H27"/>
    <mergeCell ref="G1:H1"/>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I19"/>
  <sheetViews>
    <sheetView zoomScale="68" zoomScaleNormal="68" workbookViewId="0">
      <selection activeCell="G1" sqref="G1:H1"/>
    </sheetView>
  </sheetViews>
  <sheetFormatPr defaultColWidth="9.140625" defaultRowHeight="15.75" x14ac:dyDescent="0.25"/>
  <cols>
    <col min="1" max="1" width="9.140625" style="826"/>
    <col min="2" max="2" width="21.140625" style="826" bestFit="1" customWidth="1"/>
    <col min="3" max="3" width="47.42578125" style="826" customWidth="1"/>
    <col min="4" max="8" width="33.28515625" style="826" customWidth="1"/>
    <col min="9" max="9" width="9.140625" style="822"/>
    <col min="10" max="16384" width="9.140625" style="826"/>
  </cols>
  <sheetData>
    <row r="1" spans="1:8" ht="76.5" customHeight="1" x14ac:dyDescent="0.25">
      <c r="G1" s="1460" t="s">
        <v>2570</v>
      </c>
      <c r="H1" s="1460"/>
    </row>
    <row r="2" spans="1:8" ht="17.25" thickBot="1" x14ac:dyDescent="0.3">
      <c r="A2" s="1459" t="s">
        <v>2295</v>
      </c>
      <c r="B2" s="1459"/>
      <c r="C2" s="1459"/>
      <c r="D2" s="1459"/>
      <c r="E2" s="1459"/>
      <c r="F2" s="1459"/>
      <c r="G2" s="1459"/>
      <c r="H2" s="1459"/>
    </row>
    <row r="3" spans="1:8" ht="29.25" thickBot="1" x14ac:dyDescent="0.3">
      <c r="A3" s="117" t="s">
        <v>152</v>
      </c>
      <c r="B3" s="121" t="s">
        <v>267</v>
      </c>
      <c r="C3" s="121" t="s">
        <v>268</v>
      </c>
      <c r="D3" s="121" t="s">
        <v>269</v>
      </c>
      <c r="E3" s="121" t="s">
        <v>270</v>
      </c>
      <c r="F3" s="121" t="s">
        <v>271</v>
      </c>
      <c r="G3" s="121" t="s">
        <v>272</v>
      </c>
      <c r="H3" s="122" t="s">
        <v>2293</v>
      </c>
    </row>
    <row r="4" spans="1:8" x14ac:dyDescent="0.25">
      <c r="A4" s="824">
        <v>1</v>
      </c>
      <c r="B4" s="124" t="s">
        <v>2294</v>
      </c>
      <c r="C4" s="139" t="s">
        <v>189</v>
      </c>
      <c r="D4" s="876">
        <v>4347</v>
      </c>
      <c r="E4" s="124">
        <v>21</v>
      </c>
      <c r="F4" s="124">
        <v>504</v>
      </c>
      <c r="G4" s="877">
        <v>0.29119400000000001</v>
      </c>
      <c r="H4" s="815">
        <f>D4*G4</f>
        <v>1265.820318</v>
      </c>
    </row>
    <row r="5" spans="1:8" x14ac:dyDescent="0.25">
      <c r="A5" s="878">
        <v>2</v>
      </c>
      <c r="B5" s="124" t="s">
        <v>2294</v>
      </c>
      <c r="C5" s="124" t="s">
        <v>259</v>
      </c>
      <c r="D5" s="879">
        <v>249</v>
      </c>
      <c r="E5" s="139">
        <v>14</v>
      </c>
      <c r="F5" s="139">
        <v>221</v>
      </c>
      <c r="G5" s="880">
        <v>0.26866899999999999</v>
      </c>
      <c r="H5" s="815">
        <f t="shared" ref="H5:H16" si="0">D5*G5</f>
        <v>66.898580999999993</v>
      </c>
    </row>
    <row r="6" spans="1:8" x14ac:dyDescent="0.25">
      <c r="A6" s="824">
        <v>3</v>
      </c>
      <c r="B6" s="124" t="s">
        <v>2294</v>
      </c>
      <c r="C6" s="142" t="s">
        <v>233</v>
      </c>
      <c r="D6" s="879">
        <v>271</v>
      </c>
      <c r="E6" s="139">
        <v>8</v>
      </c>
      <c r="F6" s="139">
        <v>23</v>
      </c>
      <c r="G6" s="880">
        <v>0.28980600000000001</v>
      </c>
      <c r="H6" s="815">
        <f t="shared" si="0"/>
        <v>78.537425999999996</v>
      </c>
    </row>
    <row r="7" spans="1:8" x14ac:dyDescent="0.25">
      <c r="A7" s="824">
        <v>4</v>
      </c>
      <c r="B7" s="124" t="s">
        <v>2294</v>
      </c>
      <c r="C7" s="139" t="s">
        <v>234</v>
      </c>
      <c r="D7" s="879">
        <v>990</v>
      </c>
      <c r="E7" s="139">
        <v>33</v>
      </c>
      <c r="F7" s="139">
        <v>133</v>
      </c>
      <c r="G7" s="880">
        <v>0.30713400000000002</v>
      </c>
      <c r="H7" s="815">
        <f t="shared" si="0"/>
        <v>304.06265999999999</v>
      </c>
    </row>
    <row r="8" spans="1:8" x14ac:dyDescent="0.25">
      <c r="A8" s="878">
        <v>5</v>
      </c>
      <c r="B8" s="124" t="s">
        <v>2294</v>
      </c>
      <c r="C8" s="139" t="s">
        <v>240</v>
      </c>
      <c r="D8" s="879">
        <v>1914</v>
      </c>
      <c r="E8" s="139">
        <v>11</v>
      </c>
      <c r="F8" s="139">
        <v>34</v>
      </c>
      <c r="G8" s="880">
        <v>0.216866</v>
      </c>
      <c r="H8" s="815">
        <f t="shared" si="0"/>
        <v>415.081524</v>
      </c>
    </row>
    <row r="9" spans="1:8" x14ac:dyDescent="0.25">
      <c r="A9" s="824">
        <v>6</v>
      </c>
      <c r="B9" s="124" t="s">
        <v>2294</v>
      </c>
      <c r="C9" s="142" t="s">
        <v>242</v>
      </c>
      <c r="D9" s="879">
        <v>1415.1</v>
      </c>
      <c r="E9" s="139">
        <v>18</v>
      </c>
      <c r="F9" s="139">
        <v>91</v>
      </c>
      <c r="G9" s="880">
        <v>0.20508000000000001</v>
      </c>
      <c r="H9" s="815">
        <f t="shared" si="0"/>
        <v>290.208708</v>
      </c>
    </row>
    <row r="10" spans="1:8" x14ac:dyDescent="0.25">
      <c r="A10" s="824">
        <v>7</v>
      </c>
      <c r="B10" s="124" t="s">
        <v>2294</v>
      </c>
      <c r="C10" s="142" t="s">
        <v>191</v>
      </c>
      <c r="D10" s="879">
        <v>4120</v>
      </c>
      <c r="E10" s="139">
        <v>41</v>
      </c>
      <c r="F10" s="139">
        <v>762</v>
      </c>
      <c r="G10" s="880">
        <v>0.23016600000000001</v>
      </c>
      <c r="H10" s="815">
        <f t="shared" si="0"/>
        <v>948.28392000000008</v>
      </c>
    </row>
    <row r="11" spans="1:8" x14ac:dyDescent="0.25">
      <c r="A11" s="878">
        <v>8</v>
      </c>
      <c r="B11" s="124" t="s">
        <v>2294</v>
      </c>
      <c r="C11" s="139" t="s">
        <v>236</v>
      </c>
      <c r="D11" s="879">
        <v>14260</v>
      </c>
      <c r="E11" s="139">
        <v>31</v>
      </c>
      <c r="F11" s="139">
        <v>4014</v>
      </c>
      <c r="G11" s="880">
        <v>0.26119199999999998</v>
      </c>
      <c r="H11" s="815">
        <f t="shared" si="0"/>
        <v>3724.5979199999997</v>
      </c>
    </row>
    <row r="12" spans="1:8" x14ac:dyDescent="0.25">
      <c r="A12" s="824">
        <v>9</v>
      </c>
      <c r="B12" s="124" t="s">
        <v>2294</v>
      </c>
      <c r="C12" s="142" t="s">
        <v>239</v>
      </c>
      <c r="D12" s="879">
        <v>2207</v>
      </c>
      <c r="E12" s="139">
        <v>5</v>
      </c>
      <c r="F12" s="139">
        <v>69</v>
      </c>
      <c r="G12" s="880">
        <v>0.21704999999999999</v>
      </c>
      <c r="H12" s="815">
        <f t="shared" si="0"/>
        <v>479.02934999999997</v>
      </c>
    </row>
    <row r="13" spans="1:8" x14ac:dyDescent="0.25">
      <c r="A13" s="824">
        <v>10</v>
      </c>
      <c r="B13" s="124" t="s">
        <v>2294</v>
      </c>
      <c r="C13" s="142" t="s">
        <v>261</v>
      </c>
      <c r="D13" s="879">
        <v>80</v>
      </c>
      <c r="E13" s="139">
        <v>10</v>
      </c>
      <c r="F13" s="139">
        <v>140</v>
      </c>
      <c r="G13" s="880">
        <v>0.34747899999999998</v>
      </c>
      <c r="H13" s="815">
        <f t="shared" si="0"/>
        <v>27.798319999999997</v>
      </c>
    </row>
    <row r="14" spans="1:8" x14ac:dyDescent="0.25">
      <c r="A14" s="878">
        <v>11</v>
      </c>
      <c r="B14" s="124" t="s">
        <v>2294</v>
      </c>
      <c r="C14" s="139" t="s">
        <v>235</v>
      </c>
      <c r="D14" s="879">
        <v>1451.15</v>
      </c>
      <c r="E14" s="139">
        <v>131</v>
      </c>
      <c r="F14" s="139">
        <v>1263</v>
      </c>
      <c r="G14" s="880">
        <v>1.0383389999999999</v>
      </c>
      <c r="H14" s="815">
        <f t="shared" si="0"/>
        <v>1506.7856398500001</v>
      </c>
    </row>
    <row r="15" spans="1:8" x14ac:dyDescent="0.25">
      <c r="A15" s="824">
        <v>12</v>
      </c>
      <c r="B15" s="124" t="s">
        <v>2294</v>
      </c>
      <c r="C15" s="139" t="s">
        <v>235</v>
      </c>
      <c r="D15" s="879">
        <v>189.99</v>
      </c>
      <c r="E15" s="139">
        <v>16</v>
      </c>
      <c r="F15" s="139">
        <v>93</v>
      </c>
      <c r="G15" s="880">
        <v>1.022221</v>
      </c>
      <c r="H15" s="815">
        <f t="shared" si="0"/>
        <v>194.21176779000001</v>
      </c>
    </row>
    <row r="16" spans="1:8" ht="16.5" thickBot="1" x14ac:dyDescent="0.3">
      <c r="A16" s="824">
        <v>13</v>
      </c>
      <c r="B16" s="124" t="s">
        <v>2294</v>
      </c>
      <c r="C16" s="139" t="s">
        <v>235</v>
      </c>
      <c r="D16" s="879">
        <v>1568</v>
      </c>
      <c r="E16" s="139">
        <v>88</v>
      </c>
      <c r="F16" s="139">
        <v>2395</v>
      </c>
      <c r="G16" s="880">
        <v>0.77894799999999997</v>
      </c>
      <c r="H16" s="815">
        <f t="shared" si="0"/>
        <v>1221.3904640000001</v>
      </c>
    </row>
    <row r="17" spans="1:8" ht="16.5" thickBot="1" x14ac:dyDescent="0.3">
      <c r="A17" s="1456" t="s">
        <v>25</v>
      </c>
      <c r="B17" s="1457"/>
      <c r="C17" s="1457"/>
      <c r="D17" s="126">
        <f>SUM(D4:D16)</f>
        <v>33062.240000000005</v>
      </c>
      <c r="E17" s="126">
        <f>SUM(E4:E16)</f>
        <v>427</v>
      </c>
      <c r="F17" s="126">
        <f>SUM(F4:F16)</f>
        <v>9742</v>
      </c>
      <c r="G17" s="873"/>
      <c r="H17" s="881">
        <f>SUM(H4:H16)</f>
        <v>10522.706598639999</v>
      </c>
    </row>
    <row r="18" spans="1:8" x14ac:dyDescent="0.25">
      <c r="H18" s="882"/>
    </row>
    <row r="19" spans="1:8" ht="59.25" customHeight="1" x14ac:dyDescent="0.25">
      <c r="A19" s="1460" t="s">
        <v>2116</v>
      </c>
      <c r="B19" s="1460"/>
      <c r="C19" s="1460"/>
      <c r="D19" s="1460"/>
      <c r="E19" s="1460"/>
      <c r="F19" s="1460"/>
      <c r="G19" s="1460"/>
    </row>
  </sheetData>
  <mergeCells count="4">
    <mergeCell ref="A2:H2"/>
    <mergeCell ref="A17:C17"/>
    <mergeCell ref="G1:H1"/>
    <mergeCell ref="A19:G19"/>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A1:I16"/>
  <sheetViews>
    <sheetView zoomScale="77" zoomScaleNormal="77" workbookViewId="0">
      <selection activeCell="F1" sqref="F1:G1"/>
    </sheetView>
  </sheetViews>
  <sheetFormatPr defaultColWidth="9.140625" defaultRowHeight="15.75" x14ac:dyDescent="0.25"/>
  <cols>
    <col min="1" max="1" width="9.140625" style="826"/>
    <col min="2" max="2" width="21.140625" style="826" bestFit="1" customWidth="1"/>
    <col min="3" max="3" width="47.42578125" style="826" customWidth="1"/>
    <col min="4" max="8" width="33.28515625" style="826" customWidth="1"/>
    <col min="9" max="9" width="9.140625" style="822"/>
    <col min="10" max="16384" width="9.140625" style="826"/>
  </cols>
  <sheetData>
    <row r="1" spans="1:8" ht="60.75" customHeight="1" x14ac:dyDescent="0.25">
      <c r="F1" s="1460" t="s">
        <v>2571</v>
      </c>
      <c r="G1" s="1460"/>
    </row>
    <row r="2" spans="1:8" ht="17.25" thickBot="1" x14ac:dyDescent="0.3">
      <c r="A2" s="1459" t="s">
        <v>2295</v>
      </c>
      <c r="B2" s="1459"/>
      <c r="C2" s="1459"/>
      <c r="D2" s="1459"/>
      <c r="E2" s="1459"/>
      <c r="F2" s="1459"/>
      <c r="G2" s="1459"/>
      <c r="H2" s="1459"/>
    </row>
    <row r="3" spans="1:8" ht="29.25" thickBot="1" x14ac:dyDescent="0.3">
      <c r="A3" s="117" t="s">
        <v>152</v>
      </c>
      <c r="B3" s="121" t="s">
        <v>267</v>
      </c>
      <c r="C3" s="121" t="s">
        <v>268</v>
      </c>
      <c r="D3" s="121" t="s">
        <v>269</v>
      </c>
      <c r="E3" s="121" t="s">
        <v>270</v>
      </c>
      <c r="F3" s="121" t="s">
        <v>271</v>
      </c>
      <c r="G3" s="121" t="s">
        <v>272</v>
      </c>
      <c r="H3" s="122" t="s">
        <v>2305</v>
      </c>
    </row>
    <row r="4" spans="1:8" x14ac:dyDescent="0.25">
      <c r="A4" s="824">
        <v>1</v>
      </c>
      <c r="B4" s="124" t="s">
        <v>2306</v>
      </c>
      <c r="C4" s="139" t="s">
        <v>189</v>
      </c>
      <c r="D4" s="876">
        <v>2277</v>
      </c>
      <c r="E4" s="124">
        <v>11</v>
      </c>
      <c r="F4" s="124">
        <v>52</v>
      </c>
      <c r="G4" s="877">
        <v>0.26028299999999999</v>
      </c>
      <c r="H4" s="815">
        <f>D4*G4</f>
        <v>592.66439100000002</v>
      </c>
    </row>
    <row r="5" spans="1:8" x14ac:dyDescent="0.25">
      <c r="A5" s="878">
        <v>2</v>
      </c>
      <c r="B5" s="124" t="s">
        <v>2306</v>
      </c>
      <c r="C5" s="124" t="s">
        <v>259</v>
      </c>
      <c r="D5" s="879">
        <v>15</v>
      </c>
      <c r="E5" s="139">
        <v>1</v>
      </c>
      <c r="F5" s="139">
        <v>12</v>
      </c>
      <c r="G5" s="880">
        <v>0.30444900000000003</v>
      </c>
      <c r="H5" s="815">
        <f t="shared" ref="H5:H13" si="0">D5*G5</f>
        <v>4.5667350000000004</v>
      </c>
    </row>
    <row r="6" spans="1:8" x14ac:dyDescent="0.25">
      <c r="A6" s="824">
        <v>3</v>
      </c>
      <c r="B6" s="124" t="s">
        <v>2306</v>
      </c>
      <c r="C6" s="139" t="s">
        <v>234</v>
      </c>
      <c r="D6" s="879">
        <v>1080</v>
      </c>
      <c r="E6" s="139">
        <v>36</v>
      </c>
      <c r="F6" s="139">
        <v>44</v>
      </c>
      <c r="G6" s="880">
        <v>0.276028</v>
      </c>
      <c r="H6" s="815">
        <f t="shared" si="0"/>
        <v>298.11023999999998</v>
      </c>
    </row>
    <row r="7" spans="1:8" x14ac:dyDescent="0.25">
      <c r="A7" s="824">
        <v>4</v>
      </c>
      <c r="B7" s="124" t="s">
        <v>2306</v>
      </c>
      <c r="C7" s="139" t="s">
        <v>240</v>
      </c>
      <c r="D7" s="879">
        <v>3654</v>
      </c>
      <c r="E7" s="139">
        <v>21</v>
      </c>
      <c r="F7" s="139">
        <v>56</v>
      </c>
      <c r="G7" s="880">
        <v>0.17036200000000001</v>
      </c>
      <c r="H7" s="815">
        <f t="shared" si="0"/>
        <v>622.502748</v>
      </c>
    </row>
    <row r="8" spans="1:8" x14ac:dyDescent="0.25">
      <c r="A8" s="878">
        <v>5</v>
      </c>
      <c r="B8" s="124" t="s">
        <v>2306</v>
      </c>
      <c r="C8" s="142" t="s">
        <v>2307</v>
      </c>
      <c r="D8" s="879">
        <v>1300.9000000000001</v>
      </c>
      <c r="E8" s="139">
        <v>17</v>
      </c>
      <c r="F8" s="139">
        <v>37</v>
      </c>
      <c r="G8" s="880">
        <v>0.21598800000000001</v>
      </c>
      <c r="H8" s="815">
        <f t="shared" si="0"/>
        <v>280.97878920000005</v>
      </c>
    </row>
    <row r="9" spans="1:8" x14ac:dyDescent="0.25">
      <c r="A9" s="824">
        <v>6</v>
      </c>
      <c r="B9" s="124" t="s">
        <v>2308</v>
      </c>
      <c r="C9" s="142" t="s">
        <v>195</v>
      </c>
      <c r="D9" s="879">
        <v>31.3</v>
      </c>
      <c r="E9" s="139">
        <v>1</v>
      </c>
      <c r="F9" s="139">
        <v>1</v>
      </c>
      <c r="G9" s="880">
        <v>0.96581499999999998</v>
      </c>
      <c r="H9" s="815">
        <f t="shared" si="0"/>
        <v>30.230009500000001</v>
      </c>
    </row>
    <row r="10" spans="1:8" x14ac:dyDescent="0.25">
      <c r="A10" s="824">
        <v>7</v>
      </c>
      <c r="B10" s="124" t="s">
        <v>2306</v>
      </c>
      <c r="C10" s="818" t="s">
        <v>236</v>
      </c>
      <c r="D10" s="879">
        <v>12420</v>
      </c>
      <c r="E10" s="139">
        <v>27</v>
      </c>
      <c r="F10" s="139">
        <v>2963</v>
      </c>
      <c r="G10" s="880">
        <v>0.24782599999999999</v>
      </c>
      <c r="H10" s="815">
        <f t="shared" si="0"/>
        <v>3077.99892</v>
      </c>
    </row>
    <row r="11" spans="1:8" x14ac:dyDescent="0.25">
      <c r="A11" s="878">
        <v>8</v>
      </c>
      <c r="B11" s="124" t="s">
        <v>2306</v>
      </c>
      <c r="C11" s="818" t="s">
        <v>235</v>
      </c>
      <c r="D11" s="879">
        <v>1224.3499999999999</v>
      </c>
      <c r="E11" s="139">
        <v>108</v>
      </c>
      <c r="F11" s="139">
        <v>1475</v>
      </c>
      <c r="G11" s="880">
        <v>1.012634</v>
      </c>
      <c r="H11" s="815">
        <f t="shared" si="0"/>
        <v>1239.8184378999999</v>
      </c>
    </row>
    <row r="12" spans="1:8" x14ac:dyDescent="0.25">
      <c r="A12" s="824">
        <v>9</v>
      </c>
      <c r="B12" s="124" t="s">
        <v>2306</v>
      </c>
      <c r="C12" s="818" t="s">
        <v>235</v>
      </c>
      <c r="D12" s="893">
        <v>1343</v>
      </c>
      <c r="E12" s="818">
        <v>88</v>
      </c>
      <c r="F12" s="818">
        <v>2621</v>
      </c>
      <c r="G12" s="894">
        <v>0.99123899999999998</v>
      </c>
      <c r="H12" s="815">
        <f t="shared" si="0"/>
        <v>1331.2339769999999</v>
      </c>
    </row>
    <row r="13" spans="1:8" ht="16.5" thickBot="1" x14ac:dyDescent="0.3">
      <c r="A13" s="824">
        <v>10</v>
      </c>
      <c r="B13" s="124" t="s">
        <v>2306</v>
      </c>
      <c r="C13" s="142" t="s">
        <v>191</v>
      </c>
      <c r="D13" s="879">
        <v>3138</v>
      </c>
      <c r="E13" s="139">
        <v>31</v>
      </c>
      <c r="F13" s="139">
        <v>273</v>
      </c>
      <c r="G13" s="880">
        <v>0.22920099999999999</v>
      </c>
      <c r="H13" s="815">
        <f t="shared" si="0"/>
        <v>719.23273799999993</v>
      </c>
    </row>
    <row r="14" spans="1:8" ht="16.5" thickBot="1" x14ac:dyDescent="0.3">
      <c r="A14" s="1456" t="s">
        <v>25</v>
      </c>
      <c r="B14" s="1457"/>
      <c r="C14" s="1457"/>
      <c r="D14" s="126">
        <f>SUM(D4:D13)</f>
        <v>26483.549999999996</v>
      </c>
      <c r="E14" s="126">
        <f>SUM(E4:E13)</f>
        <v>341</v>
      </c>
      <c r="F14" s="126">
        <f>SUM(F4:F13)</f>
        <v>7534</v>
      </c>
      <c r="G14" s="873">
        <v>0.41361000000000003</v>
      </c>
      <c r="H14" s="825">
        <f>SUM(H4:H13)</f>
        <v>8197.3369856000008</v>
      </c>
    </row>
    <row r="15" spans="1:8" ht="16.5" thickBot="1" x14ac:dyDescent="0.3">
      <c r="H15" s="895">
        <f>ROUNDUP(H14,0)</f>
        <v>8198</v>
      </c>
    </row>
    <row r="16" spans="1:8" ht="48" customHeight="1" x14ac:dyDescent="0.25">
      <c r="A16" s="1460" t="s">
        <v>2116</v>
      </c>
      <c r="B16" s="1460"/>
      <c r="C16" s="1460"/>
      <c r="D16" s="1460"/>
      <c r="E16" s="1460"/>
      <c r="F16" s="1460"/>
      <c r="G16" s="1460"/>
    </row>
  </sheetData>
  <mergeCells count="4">
    <mergeCell ref="A2:H2"/>
    <mergeCell ref="A14:C14"/>
    <mergeCell ref="F1:G1"/>
    <mergeCell ref="A16:G16"/>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sheetPr>
  <dimension ref="A1:I26"/>
  <sheetViews>
    <sheetView zoomScale="77" zoomScaleNormal="77" workbookViewId="0">
      <selection activeCell="F1" sqref="F1:G1"/>
    </sheetView>
  </sheetViews>
  <sheetFormatPr defaultColWidth="9.140625" defaultRowHeight="15.75" x14ac:dyDescent="0.25"/>
  <cols>
    <col min="1" max="1" width="7.85546875" style="826" customWidth="1"/>
    <col min="2" max="2" width="21.140625" style="826" bestFit="1" customWidth="1"/>
    <col min="3" max="3" width="36.85546875" style="826" customWidth="1"/>
    <col min="4" max="4" width="33.28515625" style="826" customWidth="1"/>
    <col min="5" max="5" width="19.7109375" style="826" customWidth="1"/>
    <col min="6" max="6" width="23.5703125" style="826" customWidth="1"/>
    <col min="7" max="7" width="22" style="826" customWidth="1"/>
    <col min="8" max="8" width="25.7109375" style="826" customWidth="1"/>
    <col min="9" max="9" width="9.140625" style="822"/>
    <col min="10" max="16384" width="9.140625" style="826"/>
  </cols>
  <sheetData>
    <row r="1" spans="1:8" ht="76.5" customHeight="1" x14ac:dyDescent="0.25">
      <c r="F1" s="1460" t="s">
        <v>2117</v>
      </c>
      <c r="G1" s="1460"/>
    </row>
    <row r="2" spans="1:8" s="822" customFormat="1" ht="17.25" thickBot="1" x14ac:dyDescent="0.3">
      <c r="A2" s="1459" t="s">
        <v>266</v>
      </c>
      <c r="B2" s="1459"/>
      <c r="C2" s="1459"/>
      <c r="D2" s="1459"/>
      <c r="E2" s="1459"/>
      <c r="F2" s="1459"/>
      <c r="G2" s="1459"/>
      <c r="H2" s="1459"/>
    </row>
    <row r="3" spans="1:8" s="822" customFormat="1" ht="29.25" thickBot="1" x14ac:dyDescent="0.3">
      <c r="A3" s="117" t="s">
        <v>152</v>
      </c>
      <c r="B3" s="121" t="s">
        <v>267</v>
      </c>
      <c r="C3" s="121" t="s">
        <v>268</v>
      </c>
      <c r="D3" s="121" t="s">
        <v>269</v>
      </c>
      <c r="E3" s="121" t="s">
        <v>270</v>
      </c>
      <c r="F3" s="121" t="s">
        <v>271</v>
      </c>
      <c r="G3" s="121" t="s">
        <v>272</v>
      </c>
      <c r="H3" s="122" t="s">
        <v>2280</v>
      </c>
    </row>
    <row r="4" spans="1:8" s="822" customFormat="1" x14ac:dyDescent="0.25">
      <c r="A4" s="824">
        <v>1</v>
      </c>
      <c r="B4" s="124" t="s">
        <v>2281</v>
      </c>
      <c r="C4" s="139" t="s">
        <v>189</v>
      </c>
      <c r="D4" s="135">
        <v>8901</v>
      </c>
      <c r="E4" s="124">
        <v>43</v>
      </c>
      <c r="F4" s="124">
        <v>958</v>
      </c>
      <c r="G4" s="135">
        <v>0.33833000000000002</v>
      </c>
      <c r="H4" s="136">
        <f>D4*G4</f>
        <v>3011.4753300000002</v>
      </c>
    </row>
    <row r="5" spans="1:8" s="822" customFormat="1" x14ac:dyDescent="0.25">
      <c r="A5" s="824">
        <v>2</v>
      </c>
      <c r="B5" s="124" t="s">
        <v>2281</v>
      </c>
      <c r="C5" s="142" t="s">
        <v>185</v>
      </c>
      <c r="D5" s="140">
        <v>1525</v>
      </c>
      <c r="E5" s="139">
        <v>3</v>
      </c>
      <c r="F5" s="139">
        <v>1200</v>
      </c>
      <c r="G5" s="140">
        <v>0.16467699999999999</v>
      </c>
      <c r="H5" s="136">
        <f t="shared" ref="H5:H23" si="0">D5*G5</f>
        <v>251.13242499999998</v>
      </c>
    </row>
    <row r="6" spans="1:8" s="822" customFormat="1" x14ac:dyDescent="0.25">
      <c r="A6" s="824">
        <v>3</v>
      </c>
      <c r="B6" s="124" t="s">
        <v>2281</v>
      </c>
      <c r="C6" s="142" t="s">
        <v>241</v>
      </c>
      <c r="D6" s="140">
        <v>340</v>
      </c>
      <c r="E6" s="139">
        <v>1</v>
      </c>
      <c r="F6" s="139">
        <v>1</v>
      </c>
      <c r="G6" s="140">
        <v>0.12404999999999999</v>
      </c>
      <c r="H6" s="136">
        <f t="shared" si="0"/>
        <v>42.177</v>
      </c>
    </row>
    <row r="7" spans="1:8" s="822" customFormat="1" x14ac:dyDescent="0.25">
      <c r="A7" s="824">
        <v>4</v>
      </c>
      <c r="B7" s="124" t="s">
        <v>2281</v>
      </c>
      <c r="C7" s="142" t="s">
        <v>188</v>
      </c>
      <c r="D7" s="140">
        <v>348</v>
      </c>
      <c r="E7" s="139">
        <v>1</v>
      </c>
      <c r="F7" s="139">
        <v>4</v>
      </c>
      <c r="G7" s="140">
        <v>0.22070400000000001</v>
      </c>
      <c r="H7" s="136">
        <f t="shared" si="0"/>
        <v>76.804991999999999</v>
      </c>
    </row>
    <row r="8" spans="1:8" s="822" customFormat="1" x14ac:dyDescent="0.25">
      <c r="A8" s="824">
        <v>5</v>
      </c>
      <c r="B8" s="124" t="s">
        <v>2281</v>
      </c>
      <c r="C8" s="142" t="s">
        <v>187</v>
      </c>
      <c r="D8" s="140">
        <v>1224</v>
      </c>
      <c r="E8" s="139">
        <v>3</v>
      </c>
      <c r="F8" s="139">
        <v>3</v>
      </c>
      <c r="G8" s="140">
        <v>0.202935</v>
      </c>
      <c r="H8" s="136">
        <f t="shared" si="0"/>
        <v>248.39243999999999</v>
      </c>
    </row>
    <row r="9" spans="1:8" s="822" customFormat="1" x14ac:dyDescent="0.25">
      <c r="A9" s="824">
        <v>6</v>
      </c>
      <c r="B9" s="124" t="s">
        <v>2281</v>
      </c>
      <c r="C9" s="142" t="s">
        <v>195</v>
      </c>
      <c r="D9" s="140">
        <v>420</v>
      </c>
      <c r="E9" s="139">
        <v>7</v>
      </c>
      <c r="F9" s="139">
        <v>10</v>
      </c>
      <c r="G9" s="140">
        <v>0.26737899999999998</v>
      </c>
      <c r="H9" s="136">
        <f t="shared" si="0"/>
        <v>112.29917999999999</v>
      </c>
    </row>
    <row r="10" spans="1:8" s="822" customFormat="1" x14ac:dyDescent="0.25">
      <c r="A10" s="824">
        <v>7</v>
      </c>
      <c r="B10" s="124" t="s">
        <v>2281</v>
      </c>
      <c r="C10" s="142" t="s">
        <v>259</v>
      </c>
      <c r="D10" s="140">
        <v>119</v>
      </c>
      <c r="E10" s="139">
        <v>7</v>
      </c>
      <c r="F10" s="139">
        <v>177</v>
      </c>
      <c r="G10" s="140">
        <v>1.7204569999999999</v>
      </c>
      <c r="H10" s="136">
        <f t="shared" si="0"/>
        <v>204.73438299999998</v>
      </c>
    </row>
    <row r="11" spans="1:8" s="822" customFormat="1" x14ac:dyDescent="0.25">
      <c r="A11" s="824">
        <v>8</v>
      </c>
      <c r="B11" s="124" t="s">
        <v>2281</v>
      </c>
      <c r="C11" s="142" t="s">
        <v>233</v>
      </c>
      <c r="D11" s="140">
        <v>466</v>
      </c>
      <c r="E11" s="139">
        <v>14</v>
      </c>
      <c r="F11" s="139">
        <v>21</v>
      </c>
      <c r="G11" s="140">
        <v>0.44231599999999999</v>
      </c>
      <c r="H11" s="136">
        <f t="shared" si="0"/>
        <v>206.11925600000001</v>
      </c>
    </row>
    <row r="12" spans="1:8" s="822" customFormat="1" x14ac:dyDescent="0.25">
      <c r="A12" s="824">
        <v>9</v>
      </c>
      <c r="B12" s="124" t="s">
        <v>2281</v>
      </c>
      <c r="C12" s="142" t="s">
        <v>234</v>
      </c>
      <c r="D12" s="140">
        <v>1320</v>
      </c>
      <c r="E12" s="139">
        <v>44</v>
      </c>
      <c r="F12" s="139">
        <v>252</v>
      </c>
      <c r="G12" s="140">
        <v>0.64154100000000003</v>
      </c>
      <c r="H12" s="136">
        <f t="shared" si="0"/>
        <v>846.83411999999998</v>
      </c>
    </row>
    <row r="13" spans="1:8" s="822" customFormat="1" x14ac:dyDescent="0.25">
      <c r="A13" s="824">
        <v>10</v>
      </c>
      <c r="B13" s="124" t="s">
        <v>2281</v>
      </c>
      <c r="C13" s="142" t="s">
        <v>240</v>
      </c>
      <c r="D13" s="140">
        <v>1218</v>
      </c>
      <c r="E13" s="139">
        <v>7</v>
      </c>
      <c r="F13" s="139">
        <v>28</v>
      </c>
      <c r="G13" s="140">
        <v>0.168105</v>
      </c>
      <c r="H13" s="136">
        <f t="shared" si="0"/>
        <v>204.75189</v>
      </c>
    </row>
    <row r="14" spans="1:8" s="822" customFormat="1" x14ac:dyDescent="0.25">
      <c r="A14" s="824">
        <v>11</v>
      </c>
      <c r="B14" s="124" t="s">
        <v>2281</v>
      </c>
      <c r="C14" s="142" t="s">
        <v>242</v>
      </c>
      <c r="D14" s="140">
        <v>2162.5</v>
      </c>
      <c r="E14" s="139">
        <v>27</v>
      </c>
      <c r="F14" s="139">
        <v>201</v>
      </c>
      <c r="G14" s="140">
        <v>0.26213799999999998</v>
      </c>
      <c r="H14" s="136">
        <f t="shared" si="0"/>
        <v>566.873425</v>
      </c>
    </row>
    <row r="15" spans="1:8" s="822" customFormat="1" x14ac:dyDescent="0.25">
      <c r="A15" s="824">
        <v>12</v>
      </c>
      <c r="B15" s="124" t="s">
        <v>2281</v>
      </c>
      <c r="C15" s="142" t="s">
        <v>191</v>
      </c>
      <c r="D15" s="140">
        <v>5454</v>
      </c>
      <c r="E15" s="139">
        <v>54</v>
      </c>
      <c r="F15" s="139">
        <v>1142</v>
      </c>
      <c r="G15" s="140">
        <v>0.19975799999999999</v>
      </c>
      <c r="H15" s="136">
        <f t="shared" si="0"/>
        <v>1089.4801319999999</v>
      </c>
    </row>
    <row r="16" spans="1:8" s="822" customFormat="1" x14ac:dyDescent="0.25">
      <c r="A16" s="824">
        <v>13</v>
      </c>
      <c r="B16" s="124" t="s">
        <v>2281</v>
      </c>
      <c r="C16" s="142" t="s">
        <v>236</v>
      </c>
      <c r="D16" s="140">
        <v>13200</v>
      </c>
      <c r="E16" s="139">
        <v>30</v>
      </c>
      <c r="F16" s="139">
        <v>4909</v>
      </c>
      <c r="G16" s="140">
        <v>0.23152200000000001</v>
      </c>
      <c r="H16" s="136">
        <f t="shared" si="0"/>
        <v>3056.0904</v>
      </c>
    </row>
    <row r="17" spans="1:8" s="822" customFormat="1" x14ac:dyDescent="0.25">
      <c r="A17" s="824">
        <v>14</v>
      </c>
      <c r="B17" s="124" t="s">
        <v>2281</v>
      </c>
      <c r="C17" s="142" t="s">
        <v>239</v>
      </c>
      <c r="D17" s="140">
        <v>11610</v>
      </c>
      <c r="E17" s="139">
        <v>27</v>
      </c>
      <c r="F17" s="139">
        <v>296</v>
      </c>
      <c r="G17" s="140">
        <v>0.201928</v>
      </c>
      <c r="H17" s="136">
        <f t="shared" si="0"/>
        <v>2344.3840799999998</v>
      </c>
    </row>
    <row r="18" spans="1:8" s="822" customFormat="1" x14ac:dyDescent="0.25">
      <c r="A18" s="824">
        <v>15</v>
      </c>
      <c r="B18" s="124" t="s">
        <v>2281</v>
      </c>
      <c r="C18" s="142" t="s">
        <v>274</v>
      </c>
      <c r="D18" s="140">
        <v>567</v>
      </c>
      <c r="E18" s="139">
        <v>12</v>
      </c>
      <c r="F18" s="139">
        <v>575</v>
      </c>
      <c r="G18" s="140">
        <v>0.30960100000000002</v>
      </c>
      <c r="H18" s="136">
        <f t="shared" si="0"/>
        <v>175.543767</v>
      </c>
    </row>
    <row r="19" spans="1:8" s="822" customFormat="1" x14ac:dyDescent="0.25">
      <c r="A19" s="824">
        <v>16</v>
      </c>
      <c r="B19" s="124" t="s">
        <v>2281</v>
      </c>
      <c r="C19" s="142" t="s">
        <v>261</v>
      </c>
      <c r="D19" s="140">
        <v>410</v>
      </c>
      <c r="E19" s="139">
        <v>35</v>
      </c>
      <c r="F19" s="139">
        <v>986</v>
      </c>
      <c r="G19" s="140">
        <v>0.41638799999999998</v>
      </c>
      <c r="H19" s="136">
        <f t="shared" si="0"/>
        <v>170.71907999999999</v>
      </c>
    </row>
    <row r="20" spans="1:8" s="822" customFormat="1" x14ac:dyDescent="0.25">
      <c r="A20" s="824">
        <v>17</v>
      </c>
      <c r="B20" s="124" t="s">
        <v>2281</v>
      </c>
      <c r="C20" s="139" t="s">
        <v>235</v>
      </c>
      <c r="D20" s="140">
        <v>1404</v>
      </c>
      <c r="E20" s="139">
        <v>80</v>
      </c>
      <c r="F20" s="139">
        <v>4448</v>
      </c>
      <c r="G20" s="140">
        <v>0.77905599999999997</v>
      </c>
      <c r="H20" s="136">
        <f t="shared" si="0"/>
        <v>1093.7946239999999</v>
      </c>
    </row>
    <row r="21" spans="1:8" s="822" customFormat="1" x14ac:dyDescent="0.25">
      <c r="A21" s="824">
        <v>18</v>
      </c>
      <c r="B21" s="124" t="s">
        <v>2281</v>
      </c>
      <c r="C21" s="139" t="s">
        <v>235</v>
      </c>
      <c r="D21" s="140">
        <v>647.66999999999996</v>
      </c>
      <c r="E21" s="139">
        <v>51</v>
      </c>
      <c r="F21" s="139">
        <v>493</v>
      </c>
      <c r="G21" s="140">
        <v>1.245851</v>
      </c>
      <c r="H21" s="136">
        <f t="shared" si="0"/>
        <v>806.90031716999999</v>
      </c>
    </row>
    <row r="22" spans="1:8" s="822" customFormat="1" x14ac:dyDescent="0.25">
      <c r="A22" s="824">
        <v>19</v>
      </c>
      <c r="B22" s="124" t="s">
        <v>2281</v>
      </c>
      <c r="C22" s="139" t="s">
        <v>235</v>
      </c>
      <c r="D22" s="140">
        <v>64.05</v>
      </c>
      <c r="E22" s="139">
        <v>6</v>
      </c>
      <c r="F22" s="139">
        <v>51</v>
      </c>
      <c r="G22" s="140">
        <v>1.1415820000000001</v>
      </c>
      <c r="H22" s="136">
        <f t="shared" si="0"/>
        <v>73.118327100000002</v>
      </c>
    </row>
    <row r="23" spans="1:8" s="822" customFormat="1" ht="16.5" thickBot="1" x14ac:dyDescent="0.3">
      <c r="A23" s="824">
        <v>20</v>
      </c>
      <c r="B23" s="124" t="s">
        <v>2281</v>
      </c>
      <c r="C23" s="139" t="s">
        <v>235</v>
      </c>
      <c r="D23" s="140">
        <v>883</v>
      </c>
      <c r="E23" s="139">
        <v>78</v>
      </c>
      <c r="F23" s="139">
        <v>778</v>
      </c>
      <c r="G23" s="140">
        <v>1.0552919999999999</v>
      </c>
      <c r="H23" s="136">
        <f t="shared" si="0"/>
        <v>931.82283599999994</v>
      </c>
    </row>
    <row r="24" spans="1:8" s="822" customFormat="1" ht="16.5" thickBot="1" x14ac:dyDescent="0.3">
      <c r="A24" s="1456" t="s">
        <v>25</v>
      </c>
      <c r="B24" s="1457"/>
      <c r="C24" s="1457"/>
      <c r="D24" s="125">
        <f>SUM(D4:D23)</f>
        <v>52283.22</v>
      </c>
      <c r="E24" s="126">
        <f>SUM(E4:E23)</f>
        <v>530</v>
      </c>
      <c r="F24" s="126">
        <f>SUM(F4:F23)</f>
        <v>16533</v>
      </c>
      <c r="G24" s="125">
        <f>AVERAGE(G4:G23)</f>
        <v>0.50668049999999998</v>
      </c>
      <c r="H24" s="825">
        <f>SUM(H4:H23)</f>
        <v>15513.44800427</v>
      </c>
    </row>
    <row r="25" spans="1:8" s="822" customFormat="1" ht="16.5" thickBot="1" x14ac:dyDescent="0.3">
      <c r="A25" s="826"/>
      <c r="B25" s="826"/>
      <c r="C25" s="826"/>
      <c r="D25" s="826"/>
      <c r="E25" s="826"/>
      <c r="F25" s="826"/>
      <c r="G25" s="826"/>
      <c r="H25" s="827">
        <f>ROUNDUP(H24,0)</f>
        <v>15514</v>
      </c>
    </row>
    <row r="26" spans="1:8" ht="44.25" customHeight="1" x14ac:dyDescent="0.25">
      <c r="A26" s="1460" t="s">
        <v>2116</v>
      </c>
      <c r="B26" s="1460"/>
      <c r="C26" s="1460"/>
      <c r="D26" s="1460"/>
      <c r="E26" s="1460"/>
      <c r="F26" s="1460"/>
      <c r="G26" s="1460"/>
      <c r="H26" s="1460"/>
    </row>
  </sheetData>
  <mergeCells count="4">
    <mergeCell ref="A2:H2"/>
    <mergeCell ref="A24:C24"/>
    <mergeCell ref="F1:G1"/>
    <mergeCell ref="A26:H2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sheetPr>
  <dimension ref="A1:N13"/>
  <sheetViews>
    <sheetView zoomScale="75" zoomScaleNormal="75" workbookViewId="0">
      <selection activeCell="B26" sqref="B26"/>
    </sheetView>
  </sheetViews>
  <sheetFormatPr defaultColWidth="9.140625" defaultRowHeight="15" x14ac:dyDescent="0.25"/>
  <cols>
    <col min="1" max="1" width="7" style="823" bestFit="1" customWidth="1"/>
    <col min="2" max="2" width="25.7109375" style="823" bestFit="1" customWidth="1"/>
    <col min="3" max="8" width="12.85546875" style="823" customWidth="1"/>
    <col min="9" max="16384" width="9.140625" style="823"/>
  </cols>
  <sheetData>
    <row r="1" spans="1:14" ht="92.25" customHeight="1" x14ac:dyDescent="0.25">
      <c r="F1" s="1461" t="s">
        <v>2118</v>
      </c>
      <c r="G1" s="1461"/>
      <c r="H1" s="1461"/>
    </row>
    <row r="2" spans="1:14" ht="16.5" x14ac:dyDescent="0.25">
      <c r="A2" s="1459" t="s">
        <v>2325</v>
      </c>
      <c r="B2" s="1459"/>
      <c r="C2" s="1459"/>
      <c r="D2" s="1459"/>
      <c r="E2" s="1459"/>
      <c r="F2" s="1459"/>
      <c r="G2" s="1459"/>
      <c r="H2" s="1459"/>
    </row>
    <row r="3" spans="1:14" ht="38.25" x14ac:dyDescent="0.25">
      <c r="A3" s="139"/>
      <c r="B3" s="905" t="s">
        <v>2310</v>
      </c>
      <c r="C3" s="905" t="s">
        <v>2311</v>
      </c>
      <c r="D3" s="901" t="s">
        <v>2283</v>
      </c>
      <c r="E3" s="834"/>
      <c r="H3" s="834"/>
    </row>
    <row r="4" spans="1:14" ht="16.5" x14ac:dyDescent="0.25">
      <c r="A4" s="923"/>
      <c r="B4" s="924" t="s">
        <v>2322</v>
      </c>
      <c r="C4" s="924" t="s">
        <v>2322</v>
      </c>
      <c r="D4" s="924" t="s">
        <v>2322</v>
      </c>
      <c r="E4" s="834"/>
      <c r="H4" s="834"/>
    </row>
    <row r="5" spans="1:14" ht="16.5" x14ac:dyDescent="0.25">
      <c r="A5" s="920" t="s">
        <v>215</v>
      </c>
      <c r="B5" s="925">
        <v>0</v>
      </c>
      <c r="C5" s="926">
        <f>H11</f>
        <v>302</v>
      </c>
      <c r="D5" s="926">
        <f>C5-B5</f>
        <v>302</v>
      </c>
      <c r="E5" s="834"/>
      <c r="H5" s="834"/>
    </row>
    <row r="6" spans="1:14" ht="16.5" x14ac:dyDescent="0.25">
      <c r="A6" s="139"/>
      <c r="B6" s="927" t="s">
        <v>2323</v>
      </c>
      <c r="C6" s="928">
        <f>C5</f>
        <v>302</v>
      </c>
      <c r="D6" s="928">
        <f>D5</f>
        <v>302</v>
      </c>
      <c r="E6" s="834"/>
      <c r="H6" s="834"/>
    </row>
    <row r="7" spans="1:14" ht="16.5" x14ac:dyDescent="0.25">
      <c r="B7" s="929"/>
      <c r="C7" s="930"/>
      <c r="D7" s="930"/>
      <c r="F7" s="930"/>
      <c r="G7" s="930"/>
      <c r="H7" s="834"/>
    </row>
    <row r="8" spans="1:14" s="911" customFormat="1" ht="13.5" thickBot="1" x14ac:dyDescent="0.25">
      <c r="A8" s="909" t="s">
        <v>2324</v>
      </c>
      <c r="B8" s="909"/>
      <c r="C8" s="909"/>
      <c r="D8" s="909"/>
      <c r="E8" s="909"/>
      <c r="F8" s="909"/>
      <c r="G8" s="909"/>
      <c r="H8" s="909"/>
      <c r="I8" s="910"/>
      <c r="J8" s="910"/>
      <c r="K8" s="910"/>
      <c r="L8" s="910"/>
      <c r="M8" s="910"/>
      <c r="N8" s="910"/>
    </row>
    <row r="9" spans="1:14" s="826" customFormat="1" ht="57.75" thickBot="1" x14ac:dyDescent="0.3">
      <c r="A9" s="117" t="s">
        <v>152</v>
      </c>
      <c r="B9" s="121" t="s">
        <v>267</v>
      </c>
      <c r="C9" s="121" t="s">
        <v>268</v>
      </c>
      <c r="D9" s="121" t="s">
        <v>269</v>
      </c>
      <c r="E9" s="121" t="s">
        <v>270</v>
      </c>
      <c r="F9" s="121" t="s">
        <v>271</v>
      </c>
      <c r="G9" s="121" t="s">
        <v>2319</v>
      </c>
      <c r="H9" s="122" t="s">
        <v>2320</v>
      </c>
      <c r="I9" s="822"/>
    </row>
    <row r="10" spans="1:14" x14ac:dyDescent="0.25">
      <c r="A10" s="824">
        <v>1</v>
      </c>
      <c r="B10" s="124" t="s">
        <v>2326</v>
      </c>
      <c r="C10" s="142" t="s">
        <v>2307</v>
      </c>
      <c r="D10" s="879">
        <v>1236.8</v>
      </c>
      <c r="E10" s="139">
        <v>15</v>
      </c>
      <c r="F10" s="139">
        <v>69</v>
      </c>
      <c r="G10" s="880">
        <v>0.24368100000000001</v>
      </c>
      <c r="H10" s="815">
        <f>D10*G10</f>
        <v>301.38466080000001</v>
      </c>
    </row>
    <row r="11" spans="1:14" x14ac:dyDescent="0.25">
      <c r="H11" s="931">
        <f>ROUNDUP(H10,0)</f>
        <v>302</v>
      </c>
    </row>
    <row r="13" spans="1:14" x14ac:dyDescent="0.25">
      <c r="H13" s="828"/>
    </row>
  </sheetData>
  <mergeCells count="2">
    <mergeCell ref="F1:H1"/>
    <mergeCell ref="A2:H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1:I22"/>
  <sheetViews>
    <sheetView zoomScale="69" zoomScaleNormal="69" workbookViewId="0">
      <selection activeCell="F1" sqref="F1:G1"/>
    </sheetView>
  </sheetViews>
  <sheetFormatPr defaultColWidth="9.140625" defaultRowHeight="15" x14ac:dyDescent="0.25"/>
  <cols>
    <col min="1" max="1" width="9.140625" style="101"/>
    <col min="2" max="2" width="21.140625" style="101" bestFit="1" customWidth="1"/>
    <col min="3" max="3" width="41.140625" style="101" customWidth="1"/>
    <col min="4" max="8" width="28.42578125" style="101" customWidth="1"/>
    <col min="9" max="16384" width="9.140625" style="101"/>
  </cols>
  <sheetData>
    <row r="1" spans="1:9" ht="66.75" customHeight="1" x14ac:dyDescent="0.25">
      <c r="F1" s="1465" t="s">
        <v>2572</v>
      </c>
      <c r="G1" s="1465"/>
    </row>
    <row r="2" spans="1:9" ht="16.5" x14ac:dyDescent="0.25">
      <c r="A2" s="1455" t="s">
        <v>276</v>
      </c>
      <c r="B2" s="1455"/>
      <c r="C2" s="1455"/>
      <c r="D2" s="1455"/>
      <c r="E2" s="1455"/>
      <c r="F2" s="1455"/>
      <c r="G2" s="1455"/>
    </row>
    <row r="3" spans="1:9" ht="15.75" thickBot="1" x14ac:dyDescent="0.3"/>
    <row r="4" spans="1:9" ht="29.25" thickBot="1" x14ac:dyDescent="0.3">
      <c r="A4" s="117" t="s">
        <v>152</v>
      </c>
      <c r="B4" s="121" t="s">
        <v>267</v>
      </c>
      <c r="C4" s="121" t="s">
        <v>268</v>
      </c>
      <c r="D4" s="121" t="s">
        <v>269</v>
      </c>
      <c r="E4" s="121" t="s">
        <v>277</v>
      </c>
      <c r="F4" s="121" t="s">
        <v>272</v>
      </c>
      <c r="G4" s="122" t="s">
        <v>2120</v>
      </c>
    </row>
    <row r="5" spans="1:9" x14ac:dyDescent="0.25">
      <c r="A5" s="133">
        <v>1</v>
      </c>
      <c r="B5" s="123" t="s">
        <v>273</v>
      </c>
      <c r="C5" s="124" t="s">
        <v>278</v>
      </c>
      <c r="D5" s="134">
        <v>2906</v>
      </c>
      <c r="E5" s="124">
        <v>145</v>
      </c>
      <c r="F5" s="135">
        <v>0.56709900000000002</v>
      </c>
      <c r="G5" s="136">
        <f>D5*F5</f>
        <v>1647.9896940000001</v>
      </c>
      <c r="H5" s="128"/>
      <c r="I5" s="129"/>
    </row>
    <row r="6" spans="1:9" x14ac:dyDescent="0.25">
      <c r="A6" s="137">
        <v>2</v>
      </c>
      <c r="B6" s="123" t="s">
        <v>273</v>
      </c>
      <c r="C6" s="139" t="s">
        <v>278</v>
      </c>
      <c r="D6" s="138">
        <v>975</v>
      </c>
      <c r="E6" s="139">
        <v>51</v>
      </c>
      <c r="F6" s="140">
        <v>0.65871299999999999</v>
      </c>
      <c r="G6" s="136">
        <f t="shared" ref="G6:G17" si="0">D6*F6</f>
        <v>642.24517500000002</v>
      </c>
      <c r="I6" s="129"/>
    </row>
    <row r="7" spans="1:9" x14ac:dyDescent="0.25">
      <c r="A7" s="137">
        <v>3</v>
      </c>
      <c r="B7" s="124" t="s">
        <v>273</v>
      </c>
      <c r="C7" s="124" t="s">
        <v>278</v>
      </c>
      <c r="D7" s="141">
        <v>965</v>
      </c>
      <c r="E7" s="139">
        <v>31</v>
      </c>
      <c r="F7" s="140">
        <v>0.37374499999999999</v>
      </c>
      <c r="G7" s="136">
        <f t="shared" si="0"/>
        <v>360.66392500000001</v>
      </c>
      <c r="I7" s="129"/>
    </row>
    <row r="8" spans="1:9" x14ac:dyDescent="0.25">
      <c r="A8" s="133">
        <v>4</v>
      </c>
      <c r="B8" s="124" t="s">
        <v>273</v>
      </c>
      <c r="C8" s="139" t="s">
        <v>185</v>
      </c>
      <c r="D8" s="141">
        <v>10</v>
      </c>
      <c r="E8" s="139">
        <v>2</v>
      </c>
      <c r="F8" s="140">
        <v>1.650998</v>
      </c>
      <c r="G8" s="136">
        <f t="shared" si="0"/>
        <v>16.509979999999999</v>
      </c>
      <c r="I8" s="129"/>
    </row>
    <row r="9" spans="1:9" x14ac:dyDescent="0.25">
      <c r="A9" s="137">
        <v>5</v>
      </c>
      <c r="B9" s="124" t="s">
        <v>273</v>
      </c>
      <c r="C9" s="139" t="s">
        <v>239</v>
      </c>
      <c r="D9" s="141">
        <v>558</v>
      </c>
      <c r="E9" s="139">
        <v>3</v>
      </c>
      <c r="F9" s="140">
        <v>0.313141</v>
      </c>
      <c r="G9" s="136">
        <f t="shared" si="0"/>
        <v>174.73267799999999</v>
      </c>
      <c r="I9" s="129"/>
    </row>
    <row r="10" spans="1:9" x14ac:dyDescent="0.25">
      <c r="A10" s="137">
        <v>6</v>
      </c>
      <c r="B10" s="124" t="s">
        <v>273</v>
      </c>
      <c r="C10" s="139" t="s">
        <v>234</v>
      </c>
      <c r="D10" s="141">
        <v>2963</v>
      </c>
      <c r="E10" s="139">
        <v>142</v>
      </c>
      <c r="F10" s="140">
        <v>0.64520299999999997</v>
      </c>
      <c r="G10" s="136">
        <f t="shared" si="0"/>
        <v>1911.7364889999999</v>
      </c>
      <c r="I10" s="129"/>
    </row>
    <row r="11" spans="1:9" x14ac:dyDescent="0.25">
      <c r="A11" s="133">
        <v>7</v>
      </c>
      <c r="B11" s="124" t="s">
        <v>273</v>
      </c>
      <c r="C11" s="139" t="s">
        <v>279</v>
      </c>
      <c r="D11" s="141">
        <v>21</v>
      </c>
      <c r="E11" s="139">
        <v>1</v>
      </c>
      <c r="F11" s="140">
        <v>0.38156699999999999</v>
      </c>
      <c r="G11" s="136">
        <f t="shared" si="0"/>
        <v>8.0129070000000002</v>
      </c>
      <c r="I11" s="129"/>
    </row>
    <row r="12" spans="1:9" x14ac:dyDescent="0.25">
      <c r="A12" s="137">
        <v>8</v>
      </c>
      <c r="B12" s="124" t="s">
        <v>273</v>
      </c>
      <c r="C12" s="139" t="s">
        <v>275</v>
      </c>
      <c r="D12" s="141">
        <v>12</v>
      </c>
      <c r="E12" s="139">
        <v>1</v>
      </c>
      <c r="F12" s="140">
        <v>0.95639200000000002</v>
      </c>
      <c r="G12" s="136">
        <f t="shared" si="0"/>
        <v>11.476704</v>
      </c>
      <c r="I12" s="129"/>
    </row>
    <row r="13" spans="1:9" x14ac:dyDescent="0.25">
      <c r="A13" s="137">
        <v>9</v>
      </c>
      <c r="B13" s="124" t="s">
        <v>273</v>
      </c>
      <c r="C13" s="139" t="s">
        <v>233</v>
      </c>
      <c r="D13" s="141">
        <v>387</v>
      </c>
      <c r="E13" s="139">
        <v>9</v>
      </c>
      <c r="F13" s="140">
        <v>0.31801099999999999</v>
      </c>
      <c r="G13" s="136">
        <f t="shared" si="0"/>
        <v>123.070257</v>
      </c>
      <c r="I13" s="129"/>
    </row>
    <row r="14" spans="1:9" x14ac:dyDescent="0.25">
      <c r="A14" s="133">
        <v>10</v>
      </c>
      <c r="B14" s="124" t="s">
        <v>273</v>
      </c>
      <c r="C14" s="139" t="s">
        <v>245</v>
      </c>
      <c r="D14" s="141">
        <v>602</v>
      </c>
      <c r="E14" s="139">
        <v>5</v>
      </c>
      <c r="F14" s="140">
        <v>0.17533299999999999</v>
      </c>
      <c r="G14" s="136">
        <f t="shared" si="0"/>
        <v>105.550466</v>
      </c>
      <c r="I14" s="129"/>
    </row>
    <row r="15" spans="1:9" x14ac:dyDescent="0.25">
      <c r="A15" s="137">
        <v>11</v>
      </c>
      <c r="B15" s="124" t="s">
        <v>273</v>
      </c>
      <c r="C15" s="139" t="s">
        <v>242</v>
      </c>
      <c r="D15" s="141">
        <v>289.2</v>
      </c>
      <c r="E15" s="139">
        <v>5</v>
      </c>
      <c r="F15" s="140">
        <v>0.50849</v>
      </c>
      <c r="G15" s="136">
        <f t="shared" si="0"/>
        <v>147.055308</v>
      </c>
      <c r="I15" s="129"/>
    </row>
    <row r="16" spans="1:9" x14ac:dyDescent="0.25">
      <c r="A16" s="137">
        <v>12</v>
      </c>
      <c r="B16" s="124" t="s">
        <v>273</v>
      </c>
      <c r="C16" s="142" t="s">
        <v>188</v>
      </c>
      <c r="D16" s="141">
        <v>109</v>
      </c>
      <c r="E16" s="139">
        <v>1</v>
      </c>
      <c r="F16" s="140">
        <v>0.24812000000000001</v>
      </c>
      <c r="G16" s="136">
        <f t="shared" si="0"/>
        <v>27.045080000000002</v>
      </c>
      <c r="I16" s="129"/>
    </row>
    <row r="17" spans="1:9" x14ac:dyDescent="0.25">
      <c r="A17" s="133">
        <v>13</v>
      </c>
      <c r="B17" s="124" t="s">
        <v>273</v>
      </c>
      <c r="C17" s="139" t="s">
        <v>236</v>
      </c>
      <c r="D17" s="141">
        <v>3403</v>
      </c>
      <c r="E17" s="139">
        <v>94</v>
      </c>
      <c r="F17" s="140">
        <v>0.27171699999999999</v>
      </c>
      <c r="G17" s="136">
        <f t="shared" si="0"/>
        <v>924.65295099999992</v>
      </c>
      <c r="I17" s="129"/>
    </row>
    <row r="18" spans="1:9" ht="15.75" thickBot="1" x14ac:dyDescent="0.3">
      <c r="A18" s="1462" t="s">
        <v>25</v>
      </c>
      <c r="B18" s="1463"/>
      <c r="C18" s="1464"/>
      <c r="D18" s="143">
        <f>SUM(D5:D17)</f>
        <v>13200.2</v>
      </c>
      <c r="E18" s="144">
        <f>SUM(E5:E17)</f>
        <v>490</v>
      </c>
      <c r="F18" s="145">
        <f>AVERAGE(F5:F17)</f>
        <v>0.54373300000000002</v>
      </c>
      <c r="G18" s="146">
        <f>SUM(G5:G17)</f>
        <v>6100.7416139999987</v>
      </c>
    </row>
    <row r="19" spans="1:9" x14ac:dyDescent="0.25">
      <c r="G19" s="130"/>
    </row>
    <row r="20" spans="1:9" ht="39.75" customHeight="1" x14ac:dyDescent="0.25">
      <c r="A20" s="1465" t="s">
        <v>2119</v>
      </c>
      <c r="B20" s="1465"/>
      <c r="C20" s="1465"/>
      <c r="D20" s="1465"/>
      <c r="E20" s="1465"/>
      <c r="F20" s="1465"/>
      <c r="G20" s="1465"/>
    </row>
    <row r="21" spans="1:9" x14ac:dyDescent="0.25">
      <c r="F21" s="131"/>
    </row>
    <row r="22" spans="1:9" x14ac:dyDescent="0.25">
      <c r="F22" s="132"/>
    </row>
  </sheetData>
  <mergeCells count="4">
    <mergeCell ref="A2:G2"/>
    <mergeCell ref="A18:C18"/>
    <mergeCell ref="F1:G1"/>
    <mergeCell ref="A20:G20"/>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I9"/>
  <sheetViews>
    <sheetView zoomScale="86" zoomScaleNormal="86" workbookViewId="0">
      <selection activeCell="F1" sqref="F1:G1"/>
    </sheetView>
  </sheetViews>
  <sheetFormatPr defaultColWidth="9.140625" defaultRowHeight="15" x14ac:dyDescent="0.25"/>
  <cols>
    <col min="1" max="1" width="9.140625" style="823"/>
    <col min="2" max="2" width="21.140625" style="823" bestFit="1" customWidth="1"/>
    <col min="3" max="3" width="41.140625" style="823" customWidth="1"/>
    <col min="4" max="8" width="28.42578125" style="823" customWidth="1"/>
    <col min="9" max="16384" width="9.140625" style="823"/>
  </cols>
  <sheetData>
    <row r="1" spans="1:9" ht="43.5" customHeight="1" x14ac:dyDescent="0.25">
      <c r="F1" s="1461" t="s">
        <v>2573</v>
      </c>
      <c r="G1" s="1461"/>
    </row>
    <row r="3" spans="1:9" ht="16.5" x14ac:dyDescent="0.25">
      <c r="A3" s="1459" t="s">
        <v>276</v>
      </c>
      <c r="B3" s="1459"/>
      <c r="C3" s="1459"/>
      <c r="D3" s="1459"/>
      <c r="E3" s="1459"/>
      <c r="F3" s="1459"/>
      <c r="G3" s="1459"/>
    </row>
    <row r="4" spans="1:9" ht="28.5" x14ac:dyDescent="0.25">
      <c r="A4" s="915" t="s">
        <v>152</v>
      </c>
      <c r="B4" s="915" t="s">
        <v>267</v>
      </c>
      <c r="C4" s="915" t="s">
        <v>268</v>
      </c>
      <c r="D4" s="915" t="s">
        <v>269</v>
      </c>
      <c r="E4" s="915" t="s">
        <v>277</v>
      </c>
      <c r="F4" s="915" t="s">
        <v>272</v>
      </c>
      <c r="G4" s="915" t="s">
        <v>2305</v>
      </c>
    </row>
    <row r="5" spans="1:9" x14ac:dyDescent="0.25">
      <c r="A5" s="897">
        <v>1</v>
      </c>
      <c r="B5" s="139" t="s">
        <v>2306</v>
      </c>
      <c r="C5" s="139" t="s">
        <v>278</v>
      </c>
      <c r="D5" s="139">
        <v>165.65</v>
      </c>
      <c r="E5" s="139">
        <v>6</v>
      </c>
      <c r="F5" s="880">
        <v>1.23038</v>
      </c>
      <c r="G5" s="898">
        <f>D5*F5</f>
        <v>203.81244700000002</v>
      </c>
      <c r="I5" s="829"/>
    </row>
    <row r="6" spans="1:9" x14ac:dyDescent="0.25">
      <c r="A6" s="897">
        <v>2</v>
      </c>
      <c r="B6" s="139" t="s">
        <v>2306</v>
      </c>
      <c r="C6" s="139" t="s">
        <v>236</v>
      </c>
      <c r="D6" s="139">
        <v>61.8</v>
      </c>
      <c r="E6" s="139">
        <v>2</v>
      </c>
      <c r="F6" s="880">
        <v>0.20124300000000001</v>
      </c>
      <c r="G6" s="898">
        <f>D6*F6</f>
        <v>12.436817399999999</v>
      </c>
      <c r="I6" s="829"/>
    </row>
    <row r="7" spans="1:9" x14ac:dyDescent="0.25">
      <c r="A7" s="1466" t="s">
        <v>25</v>
      </c>
      <c r="B7" s="1467"/>
      <c r="C7" s="1468"/>
      <c r="D7" s="896">
        <f>D5+D6</f>
        <v>227.45</v>
      </c>
      <c r="E7" s="896">
        <f>E5+E6</f>
        <v>8</v>
      </c>
      <c r="F7" s="899">
        <v>0.715812</v>
      </c>
      <c r="G7" s="899">
        <f>G5+G6</f>
        <v>216.24926440000002</v>
      </c>
    </row>
    <row r="8" spans="1:9" x14ac:dyDescent="0.25">
      <c r="G8" s="900">
        <f>ROUNDUP(G7,0)</f>
        <v>217</v>
      </c>
    </row>
    <row r="9" spans="1:9" ht="47.25" customHeight="1" x14ac:dyDescent="0.25">
      <c r="A9" s="1461" t="s">
        <v>2119</v>
      </c>
      <c r="B9" s="1461"/>
      <c r="C9" s="1461"/>
      <c r="D9" s="1461"/>
      <c r="E9" s="1461"/>
      <c r="F9" s="1461"/>
      <c r="G9" s="1461"/>
    </row>
  </sheetData>
  <mergeCells count="4">
    <mergeCell ref="A3:G3"/>
    <mergeCell ref="A7:C7"/>
    <mergeCell ref="F1:G1"/>
    <mergeCell ref="A9:G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I16"/>
  <sheetViews>
    <sheetView zoomScale="78" zoomScaleNormal="78" workbookViewId="0">
      <selection activeCell="F1" sqref="F1:G1"/>
    </sheetView>
  </sheetViews>
  <sheetFormatPr defaultColWidth="9.140625" defaultRowHeight="15" x14ac:dyDescent="0.25"/>
  <cols>
    <col min="1" max="1" width="9.140625" style="823"/>
    <col min="2" max="2" width="21.140625" style="823" bestFit="1" customWidth="1"/>
    <col min="3" max="3" width="41.140625" style="823" customWidth="1"/>
    <col min="4" max="8" width="28.42578125" style="823" customWidth="1"/>
    <col min="9" max="16384" width="9.140625" style="823"/>
  </cols>
  <sheetData>
    <row r="1" spans="1:9" ht="57" customHeight="1" x14ac:dyDescent="0.25">
      <c r="F1" s="1461" t="s">
        <v>2574</v>
      </c>
      <c r="G1" s="1461"/>
    </row>
    <row r="2" spans="1:9" ht="17.25" thickBot="1" x14ac:dyDescent="0.3">
      <c r="A2" s="1459" t="s">
        <v>276</v>
      </c>
      <c r="B2" s="1459"/>
      <c r="C2" s="1459"/>
      <c r="D2" s="1459"/>
      <c r="E2" s="1459"/>
      <c r="F2" s="1459"/>
      <c r="G2" s="1459"/>
    </row>
    <row r="3" spans="1:9" ht="29.25" thickBot="1" x14ac:dyDescent="0.3">
      <c r="A3" s="117" t="s">
        <v>152</v>
      </c>
      <c r="B3" s="121" t="s">
        <v>267</v>
      </c>
      <c r="C3" s="121" t="s">
        <v>268</v>
      </c>
      <c r="D3" s="121" t="s">
        <v>269</v>
      </c>
      <c r="E3" s="121" t="s">
        <v>277</v>
      </c>
      <c r="F3" s="121" t="s">
        <v>272</v>
      </c>
      <c r="G3" s="122" t="s">
        <v>2280</v>
      </c>
    </row>
    <row r="4" spans="1:9" x14ac:dyDescent="0.25">
      <c r="A4" s="133">
        <v>1</v>
      </c>
      <c r="B4" s="124" t="s">
        <v>2281</v>
      </c>
      <c r="C4" s="124" t="s">
        <v>278</v>
      </c>
      <c r="D4" s="135">
        <v>3989.33</v>
      </c>
      <c r="E4" s="124">
        <v>192</v>
      </c>
      <c r="F4" s="135">
        <v>0.84652899999999998</v>
      </c>
      <c r="G4" s="136">
        <f>D4*F4</f>
        <v>3377.0835355699996</v>
      </c>
      <c r="H4" s="828"/>
      <c r="I4" s="829"/>
    </row>
    <row r="5" spans="1:9" x14ac:dyDescent="0.25">
      <c r="A5" s="137">
        <v>2</v>
      </c>
      <c r="B5" s="124" t="s">
        <v>2281</v>
      </c>
      <c r="C5" s="139" t="s">
        <v>278</v>
      </c>
      <c r="D5" s="140">
        <v>277.64</v>
      </c>
      <c r="E5" s="139">
        <v>10</v>
      </c>
      <c r="F5" s="140">
        <v>0.73040899999999997</v>
      </c>
      <c r="G5" s="136">
        <f t="shared" ref="G5:G11" si="0">D5*F5</f>
        <v>202.79075475999997</v>
      </c>
      <c r="I5" s="829"/>
    </row>
    <row r="6" spans="1:9" x14ac:dyDescent="0.25">
      <c r="A6" s="137">
        <v>3</v>
      </c>
      <c r="B6" s="124" t="s">
        <v>2281</v>
      </c>
      <c r="C6" s="139" t="s">
        <v>278</v>
      </c>
      <c r="D6" s="140">
        <v>510.63</v>
      </c>
      <c r="E6" s="139">
        <v>15</v>
      </c>
      <c r="F6" s="140">
        <v>1.0699590000000001</v>
      </c>
      <c r="G6" s="136">
        <f t="shared" si="0"/>
        <v>546.35316417000001</v>
      </c>
      <c r="I6" s="829"/>
    </row>
    <row r="7" spans="1:9" x14ac:dyDescent="0.25">
      <c r="A7" s="137">
        <v>4</v>
      </c>
      <c r="B7" s="124" t="s">
        <v>2281</v>
      </c>
      <c r="C7" s="139" t="s">
        <v>185</v>
      </c>
      <c r="D7" s="140">
        <v>6</v>
      </c>
      <c r="E7" s="139">
        <v>1</v>
      </c>
      <c r="F7" s="140">
        <v>4.7420530000000003</v>
      </c>
      <c r="G7" s="136">
        <f t="shared" si="0"/>
        <v>28.452318000000002</v>
      </c>
      <c r="I7" s="829"/>
    </row>
    <row r="8" spans="1:9" x14ac:dyDescent="0.25">
      <c r="A8" s="137">
        <v>5</v>
      </c>
      <c r="B8" s="124" t="s">
        <v>2281</v>
      </c>
      <c r="C8" s="139" t="s">
        <v>234</v>
      </c>
      <c r="D8" s="140">
        <v>757.86</v>
      </c>
      <c r="E8" s="139">
        <v>38</v>
      </c>
      <c r="F8" s="140">
        <v>0.44015300000000002</v>
      </c>
      <c r="G8" s="136">
        <f t="shared" si="0"/>
        <v>333.57435258000004</v>
      </c>
      <c r="I8" s="829"/>
    </row>
    <row r="9" spans="1:9" x14ac:dyDescent="0.25">
      <c r="A9" s="137">
        <v>6</v>
      </c>
      <c r="B9" s="124" t="s">
        <v>2281</v>
      </c>
      <c r="C9" s="139" t="s">
        <v>195</v>
      </c>
      <c r="D9" s="140">
        <v>40</v>
      </c>
      <c r="E9" s="139">
        <v>1</v>
      </c>
      <c r="F9" s="140">
        <v>0.269957</v>
      </c>
      <c r="G9" s="136">
        <f t="shared" si="0"/>
        <v>10.79828</v>
      </c>
      <c r="I9" s="829"/>
    </row>
    <row r="10" spans="1:9" x14ac:dyDescent="0.25">
      <c r="A10" s="137">
        <v>7</v>
      </c>
      <c r="B10" s="124" t="s">
        <v>2281</v>
      </c>
      <c r="C10" s="139" t="s">
        <v>233</v>
      </c>
      <c r="D10" s="140">
        <v>145</v>
      </c>
      <c r="E10" s="139">
        <v>3</v>
      </c>
      <c r="F10" s="140">
        <v>0.69078399999999995</v>
      </c>
      <c r="G10" s="136">
        <f t="shared" si="0"/>
        <v>100.16368</v>
      </c>
      <c r="I10" s="829"/>
    </row>
    <row r="11" spans="1:9" x14ac:dyDescent="0.25">
      <c r="A11" s="137">
        <v>8</v>
      </c>
      <c r="B11" s="124" t="s">
        <v>2281</v>
      </c>
      <c r="C11" s="139" t="s">
        <v>236</v>
      </c>
      <c r="D11" s="140">
        <v>1739</v>
      </c>
      <c r="E11" s="139">
        <v>72</v>
      </c>
      <c r="F11" s="140">
        <v>0.27208900000000003</v>
      </c>
      <c r="G11" s="136">
        <f t="shared" si="0"/>
        <v>473.16277100000002</v>
      </c>
      <c r="I11" s="829"/>
    </row>
    <row r="12" spans="1:9" ht="15.75" thickBot="1" x14ac:dyDescent="0.3">
      <c r="A12" s="1462" t="s">
        <v>25</v>
      </c>
      <c r="B12" s="1463"/>
      <c r="C12" s="1464"/>
      <c r="D12" s="145">
        <f>SUM(D4:D11)</f>
        <v>7465.46</v>
      </c>
      <c r="E12" s="144">
        <f>SUM(E4:E11)</f>
        <v>332</v>
      </c>
      <c r="F12" s="145">
        <v>0.79</v>
      </c>
      <c r="G12" s="830">
        <f>SUM(G4:G11)</f>
        <v>5072.3788560799985</v>
      </c>
    </row>
    <row r="13" spans="1:9" x14ac:dyDescent="0.25">
      <c r="G13" s="833">
        <f>ROUNDUP(G12,0)</f>
        <v>5073</v>
      </c>
    </row>
    <row r="14" spans="1:9" ht="51" customHeight="1" x14ac:dyDescent="0.25">
      <c r="A14" s="1461" t="s">
        <v>2119</v>
      </c>
      <c r="B14" s="1461"/>
      <c r="C14" s="1461"/>
      <c r="D14" s="1461"/>
      <c r="E14" s="1461"/>
      <c r="F14" s="1461"/>
      <c r="G14" s="1461"/>
    </row>
    <row r="15" spans="1:9" x14ac:dyDescent="0.25">
      <c r="F15" s="831"/>
    </row>
    <row r="16" spans="1:9" x14ac:dyDescent="0.25">
      <c r="F16" s="832"/>
    </row>
  </sheetData>
  <mergeCells count="4">
    <mergeCell ref="A2:G2"/>
    <mergeCell ref="A12:C12"/>
    <mergeCell ref="F1:G1"/>
    <mergeCell ref="A14:G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L2075"/>
  <sheetViews>
    <sheetView zoomScale="62" zoomScaleNormal="62" workbookViewId="0">
      <pane ySplit="3" topLeftCell="A4" activePane="bottomLeft" state="frozen"/>
      <selection activeCell="G7" sqref="G7"/>
      <selection pane="bottomLeft" activeCell="G1" sqref="G1:J1"/>
    </sheetView>
  </sheetViews>
  <sheetFormatPr defaultColWidth="9.140625" defaultRowHeight="15.75" x14ac:dyDescent="0.25"/>
  <cols>
    <col min="1" max="1" width="48" style="48" customWidth="1"/>
    <col min="2" max="2" width="43" style="48" customWidth="1"/>
    <col min="3" max="8" width="15.85546875" style="54" customWidth="1"/>
    <col min="9" max="10" width="15.85546875" style="55" customWidth="1"/>
    <col min="11" max="12" width="14.28515625" style="48" customWidth="1"/>
    <col min="13" max="16384" width="9.140625" style="48"/>
  </cols>
  <sheetData>
    <row r="1" spans="1:12" ht="66.75" customHeight="1" x14ac:dyDescent="0.25">
      <c r="G1" s="1376" t="s">
        <v>2111</v>
      </c>
      <c r="H1" s="1376"/>
      <c r="I1" s="1376"/>
      <c r="J1" s="1376"/>
    </row>
    <row r="2" spans="1:12" ht="52.5" customHeight="1" x14ac:dyDescent="0.25">
      <c r="A2" s="1373" t="s">
        <v>2112</v>
      </c>
      <c r="B2" s="1374"/>
      <c r="C2" s="1374"/>
      <c r="D2" s="1374"/>
      <c r="E2" s="1374"/>
      <c r="F2" s="1374"/>
      <c r="G2" s="1374"/>
      <c r="H2" s="1374"/>
      <c r="I2" s="1374"/>
      <c r="J2" s="1375"/>
    </row>
    <row r="3" spans="1:12" s="49" customFormat="1" ht="72.75" customHeight="1" x14ac:dyDescent="0.25">
      <c r="A3" s="77" t="s">
        <v>303</v>
      </c>
      <c r="B3" s="77" t="s">
        <v>26</v>
      </c>
      <c r="C3" s="77" t="s">
        <v>304</v>
      </c>
      <c r="D3" s="77" t="s">
        <v>305</v>
      </c>
      <c r="E3" s="77" t="s">
        <v>306</v>
      </c>
      <c r="F3" s="77" t="s">
        <v>307</v>
      </c>
      <c r="G3" s="77" t="s">
        <v>308</v>
      </c>
      <c r="H3" s="77" t="s">
        <v>309</v>
      </c>
      <c r="I3" s="78" t="s">
        <v>310</v>
      </c>
      <c r="J3" s="77" t="s">
        <v>32</v>
      </c>
      <c r="K3" s="74" t="s">
        <v>2103</v>
      </c>
      <c r="L3" s="74" t="s">
        <v>2104</v>
      </c>
    </row>
    <row r="4" spans="1:12" s="49" customFormat="1" ht="21" customHeight="1" x14ac:dyDescent="0.25">
      <c r="A4" s="79" t="s">
        <v>215</v>
      </c>
      <c r="B4" s="79"/>
      <c r="C4" s="80">
        <f t="shared" ref="C4:L4" si="0">SUM(C5:C2075)</f>
        <v>16695.360000000004</v>
      </c>
      <c r="D4" s="77">
        <f t="shared" si="0"/>
        <v>4464</v>
      </c>
      <c r="E4" s="80">
        <f t="shared" si="0"/>
        <v>310142.59999999928</v>
      </c>
      <c r="F4" s="77">
        <f t="shared" si="0"/>
        <v>250115</v>
      </c>
      <c r="G4" s="80">
        <f t="shared" si="0"/>
        <v>136410.71999999994</v>
      </c>
      <c r="H4" s="77">
        <f t="shared" si="0"/>
        <v>186864</v>
      </c>
      <c r="I4" s="83">
        <f t="shared" si="0"/>
        <v>463248.67999999883</v>
      </c>
      <c r="J4" s="82">
        <f t="shared" si="0"/>
        <v>441443</v>
      </c>
      <c r="K4" s="81">
        <f t="shared" si="0"/>
        <v>460919.56999999884</v>
      </c>
      <c r="L4" s="81">
        <f t="shared" si="0"/>
        <v>2329.11</v>
      </c>
    </row>
    <row r="5" spans="1:12" x14ac:dyDescent="0.25">
      <c r="A5" s="76" t="s">
        <v>311</v>
      </c>
      <c r="B5" s="76" t="s">
        <v>312</v>
      </c>
      <c r="C5" s="51"/>
      <c r="D5" s="51"/>
      <c r="E5" s="51">
        <f>F5*1.24</f>
        <v>143.84</v>
      </c>
      <c r="F5" s="51">
        <v>116</v>
      </c>
      <c r="G5" s="51"/>
      <c r="H5" s="51"/>
      <c r="I5" s="52">
        <f t="shared" ref="I5:J20" si="1">C5+E5+G5</f>
        <v>143.84</v>
      </c>
      <c r="J5" s="53">
        <f t="shared" si="1"/>
        <v>116</v>
      </c>
      <c r="K5" s="50">
        <f>I5</f>
        <v>143.84</v>
      </c>
      <c r="L5" s="50"/>
    </row>
    <row r="6" spans="1:12" x14ac:dyDescent="0.25">
      <c r="A6" s="76" t="s">
        <v>313</v>
      </c>
      <c r="B6" s="76" t="s">
        <v>312</v>
      </c>
      <c r="C6" s="51"/>
      <c r="D6" s="51"/>
      <c r="E6" s="51">
        <f t="shared" ref="E6:E69" si="2">F6*1.24</f>
        <v>119.03999999999999</v>
      </c>
      <c r="F6" s="51">
        <v>96</v>
      </c>
      <c r="G6" s="51"/>
      <c r="H6" s="51"/>
      <c r="I6" s="52">
        <f t="shared" si="1"/>
        <v>119.03999999999999</v>
      </c>
      <c r="J6" s="53">
        <f t="shared" si="1"/>
        <v>96</v>
      </c>
      <c r="K6" s="50">
        <f t="shared" ref="K6:K69" si="3">I6</f>
        <v>119.03999999999999</v>
      </c>
      <c r="L6" s="50"/>
    </row>
    <row r="7" spans="1:12" ht="31.5" x14ac:dyDescent="0.25">
      <c r="A7" s="76" t="s">
        <v>314</v>
      </c>
      <c r="B7" s="76" t="s">
        <v>315</v>
      </c>
      <c r="C7" s="51"/>
      <c r="D7" s="51"/>
      <c r="E7" s="51">
        <f t="shared" si="2"/>
        <v>107.88</v>
      </c>
      <c r="F7" s="51">
        <v>87</v>
      </c>
      <c r="G7" s="51"/>
      <c r="H7" s="51"/>
      <c r="I7" s="52">
        <f t="shared" si="1"/>
        <v>107.88</v>
      </c>
      <c r="J7" s="53">
        <f t="shared" si="1"/>
        <v>87</v>
      </c>
      <c r="K7" s="50">
        <f t="shared" si="3"/>
        <v>107.88</v>
      </c>
      <c r="L7" s="50"/>
    </row>
    <row r="8" spans="1:12" x14ac:dyDescent="0.25">
      <c r="A8" s="76" t="s">
        <v>314</v>
      </c>
      <c r="B8" s="76" t="s">
        <v>312</v>
      </c>
      <c r="C8" s="51"/>
      <c r="D8" s="51"/>
      <c r="E8" s="51">
        <f t="shared" si="2"/>
        <v>128.96</v>
      </c>
      <c r="F8" s="51">
        <v>104</v>
      </c>
      <c r="G8" s="51"/>
      <c r="H8" s="51"/>
      <c r="I8" s="52">
        <f t="shared" si="1"/>
        <v>128.96</v>
      </c>
      <c r="J8" s="53">
        <f t="shared" si="1"/>
        <v>104</v>
      </c>
      <c r="K8" s="50">
        <f t="shared" si="3"/>
        <v>128.96</v>
      </c>
      <c r="L8" s="50"/>
    </row>
    <row r="9" spans="1:12" ht="31.5" x14ac:dyDescent="0.25">
      <c r="A9" s="76" t="s">
        <v>316</v>
      </c>
      <c r="B9" s="76" t="s">
        <v>317</v>
      </c>
      <c r="C9" s="51"/>
      <c r="D9" s="51"/>
      <c r="E9" s="51">
        <f t="shared" si="2"/>
        <v>57.04</v>
      </c>
      <c r="F9" s="51">
        <v>46</v>
      </c>
      <c r="G9" s="51"/>
      <c r="H9" s="51"/>
      <c r="I9" s="52">
        <f t="shared" si="1"/>
        <v>57.04</v>
      </c>
      <c r="J9" s="53">
        <f t="shared" si="1"/>
        <v>46</v>
      </c>
      <c r="K9" s="50">
        <f t="shared" si="3"/>
        <v>57.04</v>
      </c>
      <c r="L9" s="50"/>
    </row>
    <row r="10" spans="1:12" ht="31.5" x14ac:dyDescent="0.25">
      <c r="A10" s="76" t="s">
        <v>318</v>
      </c>
      <c r="B10" s="76" t="s">
        <v>317</v>
      </c>
      <c r="C10" s="51"/>
      <c r="D10" s="51"/>
      <c r="E10" s="51">
        <f t="shared" si="2"/>
        <v>91.76</v>
      </c>
      <c r="F10" s="51">
        <v>74</v>
      </c>
      <c r="G10" s="51">
        <f>H10*0.73</f>
        <v>0.73</v>
      </c>
      <c r="H10" s="51">
        <v>1</v>
      </c>
      <c r="I10" s="52">
        <f t="shared" si="1"/>
        <v>92.490000000000009</v>
      </c>
      <c r="J10" s="53">
        <f t="shared" si="1"/>
        <v>75</v>
      </c>
      <c r="K10" s="50">
        <f t="shared" si="3"/>
        <v>92.490000000000009</v>
      </c>
      <c r="L10" s="50"/>
    </row>
    <row r="11" spans="1:12" ht="31.5" x14ac:dyDescent="0.25">
      <c r="A11" s="76" t="s">
        <v>319</v>
      </c>
      <c r="B11" s="76" t="s">
        <v>317</v>
      </c>
      <c r="C11" s="51"/>
      <c r="D11" s="51"/>
      <c r="E11" s="51">
        <f t="shared" si="2"/>
        <v>218.24</v>
      </c>
      <c r="F11" s="51">
        <v>176</v>
      </c>
      <c r="G11" s="51"/>
      <c r="H11" s="51"/>
      <c r="I11" s="52">
        <f t="shared" si="1"/>
        <v>218.24</v>
      </c>
      <c r="J11" s="53">
        <f t="shared" si="1"/>
        <v>176</v>
      </c>
      <c r="K11" s="50">
        <f t="shared" si="3"/>
        <v>218.24</v>
      </c>
      <c r="L11" s="50"/>
    </row>
    <row r="12" spans="1:12" x14ac:dyDescent="0.25">
      <c r="A12" s="76" t="s">
        <v>320</v>
      </c>
      <c r="B12" s="76" t="s">
        <v>321</v>
      </c>
      <c r="C12" s="51"/>
      <c r="D12" s="51"/>
      <c r="E12" s="51">
        <f t="shared" si="2"/>
        <v>131.44</v>
      </c>
      <c r="F12" s="51">
        <v>106</v>
      </c>
      <c r="G12" s="51"/>
      <c r="H12" s="51"/>
      <c r="I12" s="52">
        <f t="shared" si="1"/>
        <v>131.44</v>
      </c>
      <c r="J12" s="53">
        <f t="shared" si="1"/>
        <v>106</v>
      </c>
      <c r="K12" s="50">
        <f t="shared" si="3"/>
        <v>131.44</v>
      </c>
      <c r="L12" s="50"/>
    </row>
    <row r="13" spans="1:12" ht="31.5" x14ac:dyDescent="0.25">
      <c r="A13" s="76" t="s">
        <v>322</v>
      </c>
      <c r="B13" s="76" t="s">
        <v>323</v>
      </c>
      <c r="C13" s="51"/>
      <c r="D13" s="51"/>
      <c r="E13" s="51">
        <f t="shared" si="2"/>
        <v>585.28</v>
      </c>
      <c r="F13" s="51">
        <v>472</v>
      </c>
      <c r="G13" s="51">
        <f t="shared" ref="G13:G74" si="4">H13*0.73</f>
        <v>352.59</v>
      </c>
      <c r="H13" s="51">
        <v>483</v>
      </c>
      <c r="I13" s="52">
        <f t="shared" si="1"/>
        <v>937.86999999999989</v>
      </c>
      <c r="J13" s="53">
        <f t="shared" si="1"/>
        <v>955</v>
      </c>
      <c r="K13" s="50">
        <f t="shared" si="3"/>
        <v>937.86999999999989</v>
      </c>
      <c r="L13" s="50"/>
    </row>
    <row r="14" spans="1:12" ht="31.5" x14ac:dyDescent="0.25">
      <c r="A14" s="76" t="s">
        <v>324</v>
      </c>
      <c r="B14" s="76" t="s">
        <v>325</v>
      </c>
      <c r="C14" s="51"/>
      <c r="D14" s="51"/>
      <c r="E14" s="51">
        <f t="shared" si="2"/>
        <v>60.76</v>
      </c>
      <c r="F14" s="51">
        <v>49</v>
      </c>
      <c r="G14" s="51"/>
      <c r="H14" s="51"/>
      <c r="I14" s="52">
        <f t="shared" si="1"/>
        <v>60.76</v>
      </c>
      <c r="J14" s="53">
        <f t="shared" si="1"/>
        <v>49</v>
      </c>
      <c r="K14" s="50">
        <f t="shared" si="3"/>
        <v>60.76</v>
      </c>
      <c r="L14" s="50"/>
    </row>
    <row r="15" spans="1:12" ht="31.5" x14ac:dyDescent="0.25">
      <c r="A15" s="76" t="s">
        <v>324</v>
      </c>
      <c r="B15" s="76" t="s">
        <v>326</v>
      </c>
      <c r="C15" s="51"/>
      <c r="D15" s="51"/>
      <c r="E15" s="51">
        <f t="shared" si="2"/>
        <v>8.68</v>
      </c>
      <c r="F15" s="51">
        <v>7</v>
      </c>
      <c r="G15" s="51">
        <f t="shared" si="4"/>
        <v>442.38</v>
      </c>
      <c r="H15" s="51">
        <v>606</v>
      </c>
      <c r="I15" s="52">
        <f t="shared" si="1"/>
        <v>451.06</v>
      </c>
      <c r="J15" s="53">
        <f t="shared" si="1"/>
        <v>613</v>
      </c>
      <c r="K15" s="50">
        <f t="shared" si="3"/>
        <v>451.06</v>
      </c>
      <c r="L15" s="50"/>
    </row>
    <row r="16" spans="1:12" ht="31.5" x14ac:dyDescent="0.25">
      <c r="A16" s="76" t="s">
        <v>324</v>
      </c>
      <c r="B16" s="76" t="s">
        <v>327</v>
      </c>
      <c r="C16" s="51"/>
      <c r="D16" s="51"/>
      <c r="E16" s="51">
        <f t="shared" si="2"/>
        <v>22.32</v>
      </c>
      <c r="F16" s="51">
        <v>18</v>
      </c>
      <c r="G16" s="51">
        <f t="shared" si="4"/>
        <v>170.82</v>
      </c>
      <c r="H16" s="51">
        <v>234</v>
      </c>
      <c r="I16" s="52">
        <f t="shared" si="1"/>
        <v>193.14</v>
      </c>
      <c r="J16" s="53">
        <f t="shared" si="1"/>
        <v>252</v>
      </c>
      <c r="K16" s="50">
        <f t="shared" si="3"/>
        <v>193.14</v>
      </c>
      <c r="L16" s="50"/>
    </row>
    <row r="17" spans="1:12" ht="31.5" x14ac:dyDescent="0.25">
      <c r="A17" s="76" t="s">
        <v>324</v>
      </c>
      <c r="B17" s="76" t="s">
        <v>328</v>
      </c>
      <c r="C17" s="51"/>
      <c r="D17" s="51"/>
      <c r="E17" s="51">
        <f t="shared" si="2"/>
        <v>436.48</v>
      </c>
      <c r="F17" s="51">
        <v>352</v>
      </c>
      <c r="G17" s="51">
        <f t="shared" si="4"/>
        <v>256.95999999999998</v>
      </c>
      <c r="H17" s="51">
        <v>352</v>
      </c>
      <c r="I17" s="52">
        <f t="shared" si="1"/>
        <v>693.44</v>
      </c>
      <c r="J17" s="53">
        <f t="shared" si="1"/>
        <v>704</v>
      </c>
      <c r="K17" s="50">
        <f t="shared" si="3"/>
        <v>693.44</v>
      </c>
      <c r="L17" s="50"/>
    </row>
    <row r="18" spans="1:12" ht="31.5" x14ac:dyDescent="0.25">
      <c r="A18" s="76" t="s">
        <v>324</v>
      </c>
      <c r="B18" s="76" t="s">
        <v>329</v>
      </c>
      <c r="C18" s="51"/>
      <c r="D18" s="51"/>
      <c r="E18" s="51">
        <f t="shared" si="2"/>
        <v>49.6</v>
      </c>
      <c r="F18" s="51">
        <v>40</v>
      </c>
      <c r="G18" s="51">
        <f t="shared" si="4"/>
        <v>29.2</v>
      </c>
      <c r="H18" s="51">
        <v>40</v>
      </c>
      <c r="I18" s="52">
        <f t="shared" si="1"/>
        <v>78.8</v>
      </c>
      <c r="J18" s="53">
        <f t="shared" si="1"/>
        <v>80</v>
      </c>
      <c r="K18" s="50">
        <f t="shared" si="3"/>
        <v>78.8</v>
      </c>
      <c r="L18" s="50"/>
    </row>
    <row r="19" spans="1:12" ht="31.5" x14ac:dyDescent="0.25">
      <c r="A19" s="76" t="s">
        <v>324</v>
      </c>
      <c r="B19" s="76" t="s">
        <v>330</v>
      </c>
      <c r="C19" s="51"/>
      <c r="D19" s="51"/>
      <c r="E19" s="51">
        <f t="shared" si="2"/>
        <v>53.32</v>
      </c>
      <c r="F19" s="51">
        <v>43</v>
      </c>
      <c r="G19" s="51">
        <f t="shared" si="4"/>
        <v>31.39</v>
      </c>
      <c r="H19" s="51">
        <v>43</v>
      </c>
      <c r="I19" s="52">
        <f t="shared" si="1"/>
        <v>84.710000000000008</v>
      </c>
      <c r="J19" s="53">
        <f t="shared" si="1"/>
        <v>86</v>
      </c>
      <c r="K19" s="50">
        <f t="shared" si="3"/>
        <v>84.710000000000008</v>
      </c>
      <c r="L19" s="50"/>
    </row>
    <row r="20" spans="1:12" ht="31.5" x14ac:dyDescent="0.25">
      <c r="A20" s="76" t="s">
        <v>324</v>
      </c>
      <c r="B20" s="76" t="s">
        <v>331</v>
      </c>
      <c r="C20" s="51"/>
      <c r="D20" s="51"/>
      <c r="E20" s="51"/>
      <c r="F20" s="51"/>
      <c r="G20" s="51">
        <f t="shared" si="4"/>
        <v>16.79</v>
      </c>
      <c r="H20" s="51">
        <v>23</v>
      </c>
      <c r="I20" s="52">
        <f t="shared" si="1"/>
        <v>16.79</v>
      </c>
      <c r="J20" s="53">
        <f t="shared" si="1"/>
        <v>23</v>
      </c>
      <c r="K20" s="50">
        <f t="shared" si="3"/>
        <v>16.79</v>
      </c>
      <c r="L20" s="50"/>
    </row>
    <row r="21" spans="1:12" ht="31.5" x14ac:dyDescent="0.25">
      <c r="A21" s="76" t="s">
        <v>324</v>
      </c>
      <c r="B21" s="76" t="s">
        <v>332</v>
      </c>
      <c r="C21" s="51"/>
      <c r="D21" s="51"/>
      <c r="E21" s="51">
        <f t="shared" si="2"/>
        <v>106.64</v>
      </c>
      <c r="F21" s="51">
        <v>86</v>
      </c>
      <c r="G21" s="51">
        <f t="shared" si="4"/>
        <v>259.14999999999998</v>
      </c>
      <c r="H21" s="51">
        <v>355</v>
      </c>
      <c r="I21" s="52">
        <f t="shared" ref="I21:J79" si="5">C21+E21+G21</f>
        <v>365.78999999999996</v>
      </c>
      <c r="J21" s="53">
        <f t="shared" si="5"/>
        <v>441</v>
      </c>
      <c r="K21" s="50">
        <f t="shared" si="3"/>
        <v>365.78999999999996</v>
      </c>
      <c r="L21" s="50"/>
    </row>
    <row r="22" spans="1:12" ht="31.5" x14ac:dyDescent="0.25">
      <c r="A22" s="76" t="s">
        <v>324</v>
      </c>
      <c r="B22" s="76" t="s">
        <v>333</v>
      </c>
      <c r="C22" s="51"/>
      <c r="D22" s="51"/>
      <c r="E22" s="51">
        <f t="shared" si="2"/>
        <v>465</v>
      </c>
      <c r="F22" s="51">
        <v>375</v>
      </c>
      <c r="G22" s="51">
        <f t="shared" si="4"/>
        <v>273.75</v>
      </c>
      <c r="H22" s="51">
        <v>375</v>
      </c>
      <c r="I22" s="52">
        <f t="shared" si="5"/>
        <v>738.75</v>
      </c>
      <c r="J22" s="53">
        <f t="shared" si="5"/>
        <v>750</v>
      </c>
      <c r="K22" s="50">
        <f t="shared" si="3"/>
        <v>738.75</v>
      </c>
      <c r="L22" s="50"/>
    </row>
    <row r="23" spans="1:12" ht="31.5" x14ac:dyDescent="0.25">
      <c r="A23" s="76" t="s">
        <v>324</v>
      </c>
      <c r="B23" s="76" t="s">
        <v>334</v>
      </c>
      <c r="C23" s="51"/>
      <c r="D23" s="51"/>
      <c r="E23" s="51">
        <f t="shared" si="2"/>
        <v>137.63999999999999</v>
      </c>
      <c r="F23" s="51">
        <v>111</v>
      </c>
      <c r="G23" s="51">
        <f t="shared" si="4"/>
        <v>81.03</v>
      </c>
      <c r="H23" s="51">
        <v>111</v>
      </c>
      <c r="I23" s="52">
        <f t="shared" si="5"/>
        <v>218.67</v>
      </c>
      <c r="J23" s="53">
        <f t="shared" si="5"/>
        <v>222</v>
      </c>
      <c r="K23" s="50">
        <f t="shared" si="3"/>
        <v>218.67</v>
      </c>
      <c r="L23" s="50"/>
    </row>
    <row r="24" spans="1:12" ht="31.5" x14ac:dyDescent="0.25">
      <c r="A24" s="76" t="s">
        <v>324</v>
      </c>
      <c r="B24" s="76" t="s">
        <v>335</v>
      </c>
      <c r="C24" s="51"/>
      <c r="D24" s="51"/>
      <c r="E24" s="51">
        <f t="shared" si="2"/>
        <v>4.96</v>
      </c>
      <c r="F24" s="51">
        <v>4</v>
      </c>
      <c r="G24" s="51">
        <f t="shared" si="4"/>
        <v>2.92</v>
      </c>
      <c r="H24" s="51">
        <v>4</v>
      </c>
      <c r="I24" s="52">
        <f t="shared" si="5"/>
        <v>7.88</v>
      </c>
      <c r="J24" s="53">
        <f t="shared" si="5"/>
        <v>8</v>
      </c>
      <c r="K24" s="50">
        <f t="shared" si="3"/>
        <v>7.88</v>
      </c>
      <c r="L24" s="50"/>
    </row>
    <row r="25" spans="1:12" ht="31.5" x14ac:dyDescent="0.25">
      <c r="A25" s="76" t="s">
        <v>324</v>
      </c>
      <c r="B25" s="76" t="s">
        <v>336</v>
      </c>
      <c r="C25" s="51"/>
      <c r="D25" s="51"/>
      <c r="E25" s="51">
        <f t="shared" si="2"/>
        <v>353.4</v>
      </c>
      <c r="F25" s="51">
        <v>285</v>
      </c>
      <c r="G25" s="51">
        <f t="shared" si="4"/>
        <v>215.35</v>
      </c>
      <c r="H25" s="51">
        <v>295</v>
      </c>
      <c r="I25" s="52">
        <f t="shared" si="5"/>
        <v>568.75</v>
      </c>
      <c r="J25" s="53">
        <f t="shared" si="5"/>
        <v>580</v>
      </c>
      <c r="K25" s="50">
        <f t="shared" si="3"/>
        <v>568.75</v>
      </c>
      <c r="L25" s="50"/>
    </row>
    <row r="26" spans="1:12" ht="31.5" x14ac:dyDescent="0.25">
      <c r="A26" s="76" t="s">
        <v>324</v>
      </c>
      <c r="B26" s="76" t="s">
        <v>337</v>
      </c>
      <c r="C26" s="51"/>
      <c r="D26" s="51"/>
      <c r="E26" s="51">
        <f t="shared" si="2"/>
        <v>17.36</v>
      </c>
      <c r="F26" s="51">
        <v>14</v>
      </c>
      <c r="G26" s="51">
        <f t="shared" si="4"/>
        <v>10.219999999999999</v>
      </c>
      <c r="H26" s="51">
        <v>14</v>
      </c>
      <c r="I26" s="52">
        <f t="shared" si="5"/>
        <v>27.58</v>
      </c>
      <c r="J26" s="53">
        <f t="shared" si="5"/>
        <v>28</v>
      </c>
      <c r="K26" s="50">
        <f t="shared" si="3"/>
        <v>27.58</v>
      </c>
      <c r="L26" s="50"/>
    </row>
    <row r="27" spans="1:12" ht="31.5" x14ac:dyDescent="0.25">
      <c r="A27" s="76" t="s">
        <v>324</v>
      </c>
      <c r="B27" s="76" t="s">
        <v>338</v>
      </c>
      <c r="C27" s="51"/>
      <c r="D27" s="51"/>
      <c r="E27" s="51">
        <f t="shared" si="2"/>
        <v>32.24</v>
      </c>
      <c r="F27" s="51">
        <v>26</v>
      </c>
      <c r="G27" s="51">
        <f t="shared" si="4"/>
        <v>18.98</v>
      </c>
      <c r="H27" s="51">
        <v>26</v>
      </c>
      <c r="I27" s="52">
        <f t="shared" si="5"/>
        <v>51.22</v>
      </c>
      <c r="J27" s="53">
        <f t="shared" si="5"/>
        <v>52</v>
      </c>
      <c r="K27" s="50">
        <f t="shared" si="3"/>
        <v>51.22</v>
      </c>
      <c r="L27" s="50"/>
    </row>
    <row r="28" spans="1:12" ht="31.5" x14ac:dyDescent="0.25">
      <c r="A28" s="76" t="s">
        <v>324</v>
      </c>
      <c r="B28" s="76" t="s">
        <v>339</v>
      </c>
      <c r="C28" s="51"/>
      <c r="D28" s="51"/>
      <c r="E28" s="51">
        <f t="shared" si="2"/>
        <v>59.519999999999996</v>
      </c>
      <c r="F28" s="51">
        <v>48</v>
      </c>
      <c r="G28" s="51">
        <f t="shared" si="4"/>
        <v>35.04</v>
      </c>
      <c r="H28" s="51">
        <v>48</v>
      </c>
      <c r="I28" s="52">
        <f t="shared" si="5"/>
        <v>94.56</v>
      </c>
      <c r="J28" s="53">
        <f t="shared" si="5"/>
        <v>96</v>
      </c>
      <c r="K28" s="50">
        <f t="shared" si="3"/>
        <v>94.56</v>
      </c>
      <c r="L28" s="50"/>
    </row>
    <row r="29" spans="1:12" ht="31.5" x14ac:dyDescent="0.25">
      <c r="A29" s="76" t="s">
        <v>324</v>
      </c>
      <c r="B29" s="76" t="s">
        <v>340</v>
      </c>
      <c r="C29" s="51"/>
      <c r="D29" s="51"/>
      <c r="E29" s="51">
        <f t="shared" si="2"/>
        <v>22.32</v>
      </c>
      <c r="F29" s="51">
        <v>18</v>
      </c>
      <c r="G29" s="51">
        <f t="shared" si="4"/>
        <v>13.14</v>
      </c>
      <c r="H29" s="51">
        <v>18</v>
      </c>
      <c r="I29" s="52">
        <f t="shared" si="5"/>
        <v>35.46</v>
      </c>
      <c r="J29" s="53">
        <f t="shared" si="5"/>
        <v>36</v>
      </c>
      <c r="K29" s="50">
        <f t="shared" si="3"/>
        <v>35.46</v>
      </c>
      <c r="L29" s="50"/>
    </row>
    <row r="30" spans="1:12" ht="31.5" x14ac:dyDescent="0.25">
      <c r="A30" s="76" t="s">
        <v>324</v>
      </c>
      <c r="B30" s="76" t="s">
        <v>341</v>
      </c>
      <c r="C30" s="51"/>
      <c r="D30" s="51"/>
      <c r="E30" s="51">
        <f t="shared" si="2"/>
        <v>2.48</v>
      </c>
      <c r="F30" s="51">
        <v>2</v>
      </c>
      <c r="G30" s="51">
        <f t="shared" si="4"/>
        <v>1.46</v>
      </c>
      <c r="H30" s="51">
        <v>2</v>
      </c>
      <c r="I30" s="52">
        <f t="shared" si="5"/>
        <v>3.94</v>
      </c>
      <c r="J30" s="53">
        <f t="shared" si="5"/>
        <v>4</v>
      </c>
      <c r="K30" s="50">
        <f t="shared" si="3"/>
        <v>3.94</v>
      </c>
      <c r="L30" s="50"/>
    </row>
    <row r="31" spans="1:12" ht="47.25" x14ac:dyDescent="0.25">
      <c r="A31" s="76" t="s">
        <v>324</v>
      </c>
      <c r="B31" s="76" t="s">
        <v>342</v>
      </c>
      <c r="C31" s="51"/>
      <c r="D31" s="51"/>
      <c r="E31" s="51">
        <f t="shared" si="2"/>
        <v>95.48</v>
      </c>
      <c r="F31" s="51">
        <v>77</v>
      </c>
      <c r="G31" s="51">
        <f t="shared" si="4"/>
        <v>62.05</v>
      </c>
      <c r="H31" s="51">
        <v>85</v>
      </c>
      <c r="I31" s="52">
        <f t="shared" si="5"/>
        <v>157.53</v>
      </c>
      <c r="J31" s="53">
        <f t="shared" si="5"/>
        <v>162</v>
      </c>
      <c r="K31" s="50">
        <f t="shared" si="3"/>
        <v>157.53</v>
      </c>
      <c r="L31" s="50"/>
    </row>
    <row r="32" spans="1:12" ht="31.5" x14ac:dyDescent="0.25">
      <c r="A32" s="76" t="s">
        <v>324</v>
      </c>
      <c r="B32" s="76" t="s">
        <v>343</v>
      </c>
      <c r="C32" s="51"/>
      <c r="D32" s="51"/>
      <c r="E32" s="51">
        <f t="shared" si="2"/>
        <v>16.12</v>
      </c>
      <c r="F32" s="51">
        <v>13</v>
      </c>
      <c r="G32" s="51">
        <f t="shared" si="4"/>
        <v>9.49</v>
      </c>
      <c r="H32" s="51">
        <v>13</v>
      </c>
      <c r="I32" s="52">
        <f t="shared" si="5"/>
        <v>25.61</v>
      </c>
      <c r="J32" s="53">
        <f t="shared" si="5"/>
        <v>26</v>
      </c>
      <c r="K32" s="50">
        <f t="shared" si="3"/>
        <v>25.61</v>
      </c>
      <c r="L32" s="50"/>
    </row>
    <row r="33" spans="1:12" ht="31.5" x14ac:dyDescent="0.25">
      <c r="A33" s="76" t="s">
        <v>324</v>
      </c>
      <c r="B33" s="76" t="s">
        <v>344</v>
      </c>
      <c r="C33" s="51"/>
      <c r="D33" s="51"/>
      <c r="E33" s="51">
        <f t="shared" si="2"/>
        <v>11.16</v>
      </c>
      <c r="F33" s="51">
        <v>9</v>
      </c>
      <c r="G33" s="51">
        <f t="shared" si="4"/>
        <v>6.57</v>
      </c>
      <c r="H33" s="51">
        <v>9</v>
      </c>
      <c r="I33" s="52">
        <f t="shared" si="5"/>
        <v>17.73</v>
      </c>
      <c r="J33" s="53">
        <f t="shared" si="5"/>
        <v>18</v>
      </c>
      <c r="K33" s="50">
        <f t="shared" si="3"/>
        <v>17.73</v>
      </c>
      <c r="L33" s="50"/>
    </row>
    <row r="34" spans="1:12" ht="31.5" x14ac:dyDescent="0.25">
      <c r="A34" s="76" t="s">
        <v>324</v>
      </c>
      <c r="B34" s="76" t="s">
        <v>345</v>
      </c>
      <c r="C34" s="51"/>
      <c r="D34" s="51"/>
      <c r="E34" s="51">
        <f t="shared" si="2"/>
        <v>39.68</v>
      </c>
      <c r="F34" s="51">
        <v>32</v>
      </c>
      <c r="G34" s="51">
        <f t="shared" si="4"/>
        <v>23.36</v>
      </c>
      <c r="H34" s="51">
        <v>32</v>
      </c>
      <c r="I34" s="52">
        <f t="shared" si="5"/>
        <v>63.04</v>
      </c>
      <c r="J34" s="53">
        <f t="shared" si="5"/>
        <v>64</v>
      </c>
      <c r="K34" s="50">
        <f t="shared" si="3"/>
        <v>63.04</v>
      </c>
      <c r="L34" s="50"/>
    </row>
    <row r="35" spans="1:12" ht="31.5" x14ac:dyDescent="0.25">
      <c r="A35" s="76" t="s">
        <v>324</v>
      </c>
      <c r="B35" s="76" t="s">
        <v>346</v>
      </c>
      <c r="C35" s="51"/>
      <c r="D35" s="51"/>
      <c r="E35" s="51"/>
      <c r="F35" s="51"/>
      <c r="G35" s="51">
        <f t="shared" si="4"/>
        <v>94.899999999999991</v>
      </c>
      <c r="H35" s="51">
        <v>130</v>
      </c>
      <c r="I35" s="52">
        <f t="shared" si="5"/>
        <v>94.899999999999991</v>
      </c>
      <c r="J35" s="53">
        <f t="shared" si="5"/>
        <v>130</v>
      </c>
      <c r="K35" s="50">
        <f t="shared" si="3"/>
        <v>94.899999999999991</v>
      </c>
      <c r="L35" s="50"/>
    </row>
    <row r="36" spans="1:12" ht="31.5" x14ac:dyDescent="0.25">
      <c r="A36" s="76" t="s">
        <v>324</v>
      </c>
      <c r="B36" s="76" t="s">
        <v>317</v>
      </c>
      <c r="C36" s="51"/>
      <c r="D36" s="51"/>
      <c r="E36" s="51">
        <f t="shared" si="2"/>
        <v>443.92</v>
      </c>
      <c r="F36" s="51">
        <v>358</v>
      </c>
      <c r="G36" s="51">
        <f t="shared" si="4"/>
        <v>229.22</v>
      </c>
      <c r="H36" s="51">
        <v>314</v>
      </c>
      <c r="I36" s="52">
        <f t="shared" si="5"/>
        <v>673.14</v>
      </c>
      <c r="J36" s="53">
        <f t="shared" si="5"/>
        <v>672</v>
      </c>
      <c r="K36" s="50">
        <f t="shared" si="3"/>
        <v>673.14</v>
      </c>
      <c r="L36" s="50"/>
    </row>
    <row r="37" spans="1:12" ht="31.5" x14ac:dyDescent="0.25">
      <c r="A37" s="76" t="s">
        <v>324</v>
      </c>
      <c r="B37" s="76" t="s">
        <v>347</v>
      </c>
      <c r="C37" s="51"/>
      <c r="D37" s="51"/>
      <c r="E37" s="51">
        <f t="shared" si="2"/>
        <v>68.2</v>
      </c>
      <c r="F37" s="51">
        <v>55</v>
      </c>
      <c r="G37" s="51">
        <f t="shared" si="4"/>
        <v>0.73</v>
      </c>
      <c r="H37" s="51">
        <v>1</v>
      </c>
      <c r="I37" s="52">
        <f t="shared" si="5"/>
        <v>68.930000000000007</v>
      </c>
      <c r="J37" s="53">
        <f t="shared" si="5"/>
        <v>56</v>
      </c>
      <c r="K37" s="50">
        <f t="shared" si="3"/>
        <v>68.930000000000007</v>
      </c>
      <c r="L37" s="50"/>
    </row>
    <row r="38" spans="1:12" ht="31.5" x14ac:dyDescent="0.25">
      <c r="A38" s="76" t="s">
        <v>324</v>
      </c>
      <c r="B38" s="76" t="s">
        <v>312</v>
      </c>
      <c r="C38" s="51"/>
      <c r="D38" s="51"/>
      <c r="E38" s="51">
        <f t="shared" si="2"/>
        <v>177.32</v>
      </c>
      <c r="F38" s="51">
        <v>143</v>
      </c>
      <c r="G38" s="51">
        <f t="shared" si="4"/>
        <v>53.29</v>
      </c>
      <c r="H38" s="51">
        <v>73</v>
      </c>
      <c r="I38" s="52">
        <f t="shared" si="5"/>
        <v>230.60999999999999</v>
      </c>
      <c r="J38" s="53">
        <f t="shared" si="5"/>
        <v>216</v>
      </c>
      <c r="K38" s="50">
        <f t="shared" si="3"/>
        <v>230.60999999999999</v>
      </c>
      <c r="L38" s="50"/>
    </row>
    <row r="39" spans="1:12" ht="31.5" x14ac:dyDescent="0.25">
      <c r="A39" s="76" t="s">
        <v>324</v>
      </c>
      <c r="B39" s="76" t="s">
        <v>321</v>
      </c>
      <c r="C39" s="51"/>
      <c r="D39" s="51"/>
      <c r="E39" s="51">
        <f t="shared" si="2"/>
        <v>96.72</v>
      </c>
      <c r="F39" s="51">
        <v>78</v>
      </c>
      <c r="G39" s="51">
        <f t="shared" si="4"/>
        <v>56.94</v>
      </c>
      <c r="H39" s="51">
        <v>78</v>
      </c>
      <c r="I39" s="52">
        <f t="shared" si="5"/>
        <v>153.66</v>
      </c>
      <c r="J39" s="53">
        <f t="shared" si="5"/>
        <v>156</v>
      </c>
      <c r="K39" s="50">
        <f t="shared" si="3"/>
        <v>153.66</v>
      </c>
      <c r="L39" s="50"/>
    </row>
    <row r="40" spans="1:12" ht="31.5" x14ac:dyDescent="0.25">
      <c r="A40" s="76" t="s">
        <v>324</v>
      </c>
      <c r="B40" s="76" t="s">
        <v>348</v>
      </c>
      <c r="C40" s="51"/>
      <c r="D40" s="51"/>
      <c r="E40" s="51">
        <f t="shared" si="2"/>
        <v>50.839999999999996</v>
      </c>
      <c r="F40" s="51">
        <v>41</v>
      </c>
      <c r="G40" s="51"/>
      <c r="H40" s="51"/>
      <c r="I40" s="52">
        <f t="shared" si="5"/>
        <v>50.839999999999996</v>
      </c>
      <c r="J40" s="53">
        <f t="shared" si="5"/>
        <v>41</v>
      </c>
      <c r="K40" s="50">
        <f t="shared" si="3"/>
        <v>50.839999999999996</v>
      </c>
      <c r="L40" s="50"/>
    </row>
    <row r="41" spans="1:12" ht="31.5" x14ac:dyDescent="0.25">
      <c r="A41" s="76" t="s">
        <v>324</v>
      </c>
      <c r="B41" s="76" t="s">
        <v>349</v>
      </c>
      <c r="C41" s="51"/>
      <c r="D41" s="51"/>
      <c r="E41" s="51">
        <f t="shared" si="2"/>
        <v>174.84</v>
      </c>
      <c r="F41" s="51">
        <v>141</v>
      </c>
      <c r="G41" s="51"/>
      <c r="H41" s="51"/>
      <c r="I41" s="52">
        <f t="shared" si="5"/>
        <v>174.84</v>
      </c>
      <c r="J41" s="53">
        <f t="shared" si="5"/>
        <v>141</v>
      </c>
      <c r="K41" s="50">
        <f t="shared" si="3"/>
        <v>174.84</v>
      </c>
      <c r="L41" s="50"/>
    </row>
    <row r="42" spans="1:12" ht="31.5" x14ac:dyDescent="0.25">
      <c r="A42" s="76" t="s">
        <v>324</v>
      </c>
      <c r="B42" s="76" t="s">
        <v>350</v>
      </c>
      <c r="C42" s="51"/>
      <c r="D42" s="51"/>
      <c r="E42" s="51">
        <f t="shared" si="2"/>
        <v>148.80000000000001</v>
      </c>
      <c r="F42" s="51">
        <v>120</v>
      </c>
      <c r="G42" s="51">
        <f t="shared" si="4"/>
        <v>87.6</v>
      </c>
      <c r="H42" s="51">
        <v>120</v>
      </c>
      <c r="I42" s="52">
        <f t="shared" si="5"/>
        <v>236.4</v>
      </c>
      <c r="J42" s="53">
        <f t="shared" si="5"/>
        <v>240</v>
      </c>
      <c r="K42" s="50">
        <f t="shared" si="3"/>
        <v>236.4</v>
      </c>
      <c r="L42" s="50"/>
    </row>
    <row r="43" spans="1:12" ht="31.5" x14ac:dyDescent="0.25">
      <c r="A43" s="76" t="s">
        <v>324</v>
      </c>
      <c r="B43" s="76" t="s">
        <v>351</v>
      </c>
      <c r="C43" s="51"/>
      <c r="D43" s="51"/>
      <c r="E43" s="51"/>
      <c r="F43" s="51"/>
      <c r="G43" s="51">
        <f t="shared" si="4"/>
        <v>1.46</v>
      </c>
      <c r="H43" s="51">
        <v>2</v>
      </c>
      <c r="I43" s="52">
        <f t="shared" si="5"/>
        <v>1.46</v>
      </c>
      <c r="J43" s="53">
        <f t="shared" si="5"/>
        <v>2</v>
      </c>
      <c r="K43" s="50">
        <f t="shared" si="3"/>
        <v>1.46</v>
      </c>
      <c r="L43" s="50"/>
    </row>
    <row r="44" spans="1:12" ht="31.5" x14ac:dyDescent="0.25">
      <c r="A44" s="76" t="s">
        <v>324</v>
      </c>
      <c r="B44" s="76" t="s">
        <v>352</v>
      </c>
      <c r="C44" s="51"/>
      <c r="D44" s="51"/>
      <c r="E44" s="51">
        <f t="shared" si="2"/>
        <v>84.32</v>
      </c>
      <c r="F44" s="51">
        <v>68</v>
      </c>
      <c r="G44" s="51">
        <f t="shared" si="4"/>
        <v>49.64</v>
      </c>
      <c r="H44" s="51">
        <v>68</v>
      </c>
      <c r="I44" s="52">
        <f t="shared" si="5"/>
        <v>133.95999999999998</v>
      </c>
      <c r="J44" s="53">
        <f t="shared" si="5"/>
        <v>136</v>
      </c>
      <c r="K44" s="50">
        <f t="shared" si="3"/>
        <v>133.95999999999998</v>
      </c>
      <c r="L44" s="50"/>
    </row>
    <row r="45" spans="1:12" ht="31.5" x14ac:dyDescent="0.25">
      <c r="A45" s="76" t="s">
        <v>324</v>
      </c>
      <c r="B45" s="76" t="s">
        <v>353</v>
      </c>
      <c r="C45" s="51"/>
      <c r="D45" s="51"/>
      <c r="E45" s="51">
        <f t="shared" si="2"/>
        <v>663.4</v>
      </c>
      <c r="F45" s="51">
        <v>535</v>
      </c>
      <c r="G45" s="51">
        <f t="shared" si="4"/>
        <v>160.6</v>
      </c>
      <c r="H45" s="51">
        <v>220</v>
      </c>
      <c r="I45" s="52">
        <f t="shared" si="5"/>
        <v>824</v>
      </c>
      <c r="J45" s="53">
        <f t="shared" si="5"/>
        <v>755</v>
      </c>
      <c r="K45" s="50">
        <f t="shared" si="3"/>
        <v>824</v>
      </c>
      <c r="L45" s="50"/>
    </row>
    <row r="46" spans="1:12" ht="31.5" x14ac:dyDescent="0.25">
      <c r="A46" s="76" t="s">
        <v>324</v>
      </c>
      <c r="B46" s="76" t="s">
        <v>354</v>
      </c>
      <c r="C46" s="51"/>
      <c r="D46" s="51"/>
      <c r="E46" s="51">
        <f t="shared" si="2"/>
        <v>143.84</v>
      </c>
      <c r="F46" s="51">
        <v>116</v>
      </c>
      <c r="G46" s="51">
        <f t="shared" si="4"/>
        <v>92.71</v>
      </c>
      <c r="H46" s="51">
        <v>127</v>
      </c>
      <c r="I46" s="52">
        <f t="shared" si="5"/>
        <v>236.55</v>
      </c>
      <c r="J46" s="53">
        <f t="shared" si="5"/>
        <v>243</v>
      </c>
      <c r="K46" s="50">
        <f t="shared" si="3"/>
        <v>236.55</v>
      </c>
      <c r="L46" s="50"/>
    </row>
    <row r="47" spans="1:12" ht="31.5" x14ac:dyDescent="0.25">
      <c r="A47" s="76" t="s">
        <v>324</v>
      </c>
      <c r="B47" s="76" t="s">
        <v>355</v>
      </c>
      <c r="C47" s="51"/>
      <c r="D47" s="51"/>
      <c r="E47" s="51">
        <f t="shared" si="2"/>
        <v>89.28</v>
      </c>
      <c r="F47" s="51">
        <v>72</v>
      </c>
      <c r="G47" s="51"/>
      <c r="H47" s="51"/>
      <c r="I47" s="52">
        <f t="shared" si="5"/>
        <v>89.28</v>
      </c>
      <c r="J47" s="53">
        <f t="shared" si="5"/>
        <v>72</v>
      </c>
      <c r="K47" s="50">
        <f t="shared" si="3"/>
        <v>89.28</v>
      </c>
      <c r="L47" s="50"/>
    </row>
    <row r="48" spans="1:12" ht="31.5" x14ac:dyDescent="0.25">
      <c r="A48" s="76" t="s">
        <v>324</v>
      </c>
      <c r="B48" s="76" t="s">
        <v>356</v>
      </c>
      <c r="C48" s="51"/>
      <c r="D48" s="51"/>
      <c r="E48" s="51">
        <f t="shared" si="2"/>
        <v>66.959999999999994</v>
      </c>
      <c r="F48" s="51">
        <v>54</v>
      </c>
      <c r="G48" s="51"/>
      <c r="H48" s="51"/>
      <c r="I48" s="52">
        <f t="shared" si="5"/>
        <v>66.959999999999994</v>
      </c>
      <c r="J48" s="53">
        <f t="shared" si="5"/>
        <v>54</v>
      </c>
      <c r="K48" s="50">
        <f t="shared" si="3"/>
        <v>66.959999999999994</v>
      </c>
      <c r="L48" s="50"/>
    </row>
    <row r="49" spans="1:12" ht="31.5" x14ac:dyDescent="0.25">
      <c r="A49" s="76" t="s">
        <v>324</v>
      </c>
      <c r="B49" s="76" t="s">
        <v>357</v>
      </c>
      <c r="C49" s="51"/>
      <c r="D49" s="51"/>
      <c r="E49" s="51">
        <f t="shared" si="2"/>
        <v>254.2</v>
      </c>
      <c r="F49" s="51">
        <v>205</v>
      </c>
      <c r="G49" s="51">
        <f t="shared" si="4"/>
        <v>199.29</v>
      </c>
      <c r="H49" s="51">
        <v>273</v>
      </c>
      <c r="I49" s="52">
        <f t="shared" si="5"/>
        <v>453.49</v>
      </c>
      <c r="J49" s="53">
        <f t="shared" si="5"/>
        <v>478</v>
      </c>
      <c r="K49" s="50">
        <f t="shared" si="3"/>
        <v>453.49</v>
      </c>
      <c r="L49" s="50"/>
    </row>
    <row r="50" spans="1:12" ht="31.5" x14ac:dyDescent="0.25">
      <c r="A50" s="76" t="s">
        <v>324</v>
      </c>
      <c r="B50" s="76" t="s">
        <v>358</v>
      </c>
      <c r="C50" s="51"/>
      <c r="D50" s="51"/>
      <c r="E50" s="51">
        <f t="shared" si="2"/>
        <v>252.96</v>
      </c>
      <c r="F50" s="51">
        <v>204</v>
      </c>
      <c r="G50" s="51">
        <f t="shared" si="4"/>
        <v>68.62</v>
      </c>
      <c r="H50" s="51">
        <v>94</v>
      </c>
      <c r="I50" s="52">
        <f t="shared" si="5"/>
        <v>321.58000000000004</v>
      </c>
      <c r="J50" s="53">
        <f t="shared" si="5"/>
        <v>298</v>
      </c>
      <c r="K50" s="50">
        <f t="shared" si="3"/>
        <v>321.58000000000004</v>
      </c>
      <c r="L50" s="50"/>
    </row>
    <row r="51" spans="1:12" ht="31.5" x14ac:dyDescent="0.25">
      <c r="A51" s="76" t="s">
        <v>324</v>
      </c>
      <c r="B51" s="76" t="s">
        <v>359</v>
      </c>
      <c r="C51" s="51"/>
      <c r="D51" s="51"/>
      <c r="E51" s="51">
        <f t="shared" si="2"/>
        <v>192.2</v>
      </c>
      <c r="F51" s="51">
        <v>155</v>
      </c>
      <c r="G51" s="51">
        <f t="shared" si="4"/>
        <v>173.01</v>
      </c>
      <c r="H51" s="51">
        <v>237</v>
      </c>
      <c r="I51" s="52">
        <f t="shared" si="5"/>
        <v>365.21</v>
      </c>
      <c r="J51" s="53">
        <f t="shared" si="5"/>
        <v>392</v>
      </c>
      <c r="K51" s="50">
        <f t="shared" si="3"/>
        <v>365.21</v>
      </c>
      <c r="L51" s="50"/>
    </row>
    <row r="52" spans="1:12" ht="31.5" x14ac:dyDescent="0.25">
      <c r="A52" s="76" t="s">
        <v>324</v>
      </c>
      <c r="B52" s="76" t="s">
        <v>360</v>
      </c>
      <c r="C52" s="51"/>
      <c r="D52" s="51"/>
      <c r="E52" s="51">
        <f t="shared" si="2"/>
        <v>226.92</v>
      </c>
      <c r="F52" s="51">
        <v>183</v>
      </c>
      <c r="G52" s="51">
        <f t="shared" si="4"/>
        <v>129.94</v>
      </c>
      <c r="H52" s="51">
        <v>178</v>
      </c>
      <c r="I52" s="52">
        <f t="shared" si="5"/>
        <v>356.86</v>
      </c>
      <c r="J52" s="53">
        <f t="shared" si="5"/>
        <v>361</v>
      </c>
      <c r="K52" s="50">
        <f t="shared" si="3"/>
        <v>356.86</v>
      </c>
      <c r="L52" s="50"/>
    </row>
    <row r="53" spans="1:12" ht="31.5" x14ac:dyDescent="0.25">
      <c r="A53" s="76" t="s">
        <v>324</v>
      </c>
      <c r="B53" s="76" t="s">
        <v>361</v>
      </c>
      <c r="C53" s="51"/>
      <c r="D53" s="51"/>
      <c r="E53" s="51">
        <f t="shared" si="2"/>
        <v>244.28</v>
      </c>
      <c r="F53" s="51">
        <v>197</v>
      </c>
      <c r="G53" s="51">
        <f t="shared" si="4"/>
        <v>139.43</v>
      </c>
      <c r="H53" s="51">
        <v>191</v>
      </c>
      <c r="I53" s="52">
        <f t="shared" si="5"/>
        <v>383.71000000000004</v>
      </c>
      <c r="J53" s="53">
        <f t="shared" si="5"/>
        <v>388</v>
      </c>
      <c r="K53" s="50">
        <f t="shared" si="3"/>
        <v>383.71000000000004</v>
      </c>
      <c r="L53" s="50"/>
    </row>
    <row r="54" spans="1:12" ht="31.5" x14ac:dyDescent="0.25">
      <c r="A54" s="76" t="s">
        <v>324</v>
      </c>
      <c r="B54" s="76" t="s">
        <v>362</v>
      </c>
      <c r="C54" s="51"/>
      <c r="D54" s="51"/>
      <c r="E54" s="51">
        <f t="shared" si="2"/>
        <v>163.68</v>
      </c>
      <c r="F54" s="51">
        <v>132</v>
      </c>
      <c r="G54" s="51"/>
      <c r="H54" s="51"/>
      <c r="I54" s="52">
        <f t="shared" si="5"/>
        <v>163.68</v>
      </c>
      <c r="J54" s="53">
        <f t="shared" si="5"/>
        <v>132</v>
      </c>
      <c r="K54" s="50">
        <f t="shared" si="3"/>
        <v>163.68</v>
      </c>
      <c r="L54" s="50"/>
    </row>
    <row r="55" spans="1:12" ht="31.5" x14ac:dyDescent="0.25">
      <c r="A55" s="76" t="s">
        <v>324</v>
      </c>
      <c r="B55" s="76" t="s">
        <v>363</v>
      </c>
      <c r="C55" s="51"/>
      <c r="D55" s="51"/>
      <c r="E55" s="51">
        <f t="shared" si="2"/>
        <v>53.32</v>
      </c>
      <c r="F55" s="51">
        <v>43</v>
      </c>
      <c r="G55" s="51">
        <f t="shared" si="4"/>
        <v>35.769999999999996</v>
      </c>
      <c r="H55" s="51">
        <v>49</v>
      </c>
      <c r="I55" s="52">
        <f t="shared" si="5"/>
        <v>89.09</v>
      </c>
      <c r="J55" s="53">
        <f t="shared" si="5"/>
        <v>92</v>
      </c>
      <c r="K55" s="50">
        <f t="shared" si="3"/>
        <v>89.09</v>
      </c>
      <c r="L55" s="50"/>
    </row>
    <row r="56" spans="1:12" ht="31.5" x14ac:dyDescent="0.25">
      <c r="A56" s="76" t="s">
        <v>324</v>
      </c>
      <c r="B56" s="76" t="s">
        <v>364</v>
      </c>
      <c r="C56" s="51"/>
      <c r="D56" s="51"/>
      <c r="E56" s="51">
        <f t="shared" si="2"/>
        <v>91.76</v>
      </c>
      <c r="F56" s="51">
        <v>74</v>
      </c>
      <c r="G56" s="51">
        <f t="shared" si="4"/>
        <v>54.75</v>
      </c>
      <c r="H56" s="51">
        <v>75</v>
      </c>
      <c r="I56" s="52">
        <f t="shared" si="5"/>
        <v>146.51</v>
      </c>
      <c r="J56" s="53">
        <f t="shared" si="5"/>
        <v>149</v>
      </c>
      <c r="K56" s="50">
        <f t="shared" si="3"/>
        <v>146.51</v>
      </c>
      <c r="L56" s="50"/>
    </row>
    <row r="57" spans="1:12" ht="31.5" x14ac:dyDescent="0.25">
      <c r="A57" s="76" t="s">
        <v>324</v>
      </c>
      <c r="B57" s="76" t="s">
        <v>365</v>
      </c>
      <c r="C57" s="51"/>
      <c r="D57" s="51"/>
      <c r="E57" s="51">
        <f t="shared" si="2"/>
        <v>6.2</v>
      </c>
      <c r="F57" s="51">
        <v>5</v>
      </c>
      <c r="G57" s="51">
        <f t="shared" si="4"/>
        <v>2.19</v>
      </c>
      <c r="H57" s="51">
        <v>3</v>
      </c>
      <c r="I57" s="52">
        <f t="shared" si="5"/>
        <v>8.39</v>
      </c>
      <c r="J57" s="53">
        <f t="shared" si="5"/>
        <v>8</v>
      </c>
      <c r="K57" s="50">
        <f t="shared" si="3"/>
        <v>8.39</v>
      </c>
      <c r="L57" s="50"/>
    </row>
    <row r="58" spans="1:12" ht="31.5" x14ac:dyDescent="0.25">
      <c r="A58" s="76" t="s">
        <v>324</v>
      </c>
      <c r="B58" s="76" t="s">
        <v>366</v>
      </c>
      <c r="C58" s="51"/>
      <c r="D58" s="51"/>
      <c r="E58" s="51">
        <f t="shared" si="2"/>
        <v>11.16</v>
      </c>
      <c r="F58" s="51">
        <v>9</v>
      </c>
      <c r="G58" s="51">
        <f t="shared" si="4"/>
        <v>6.57</v>
      </c>
      <c r="H58" s="51">
        <v>9</v>
      </c>
      <c r="I58" s="52">
        <f t="shared" si="5"/>
        <v>17.73</v>
      </c>
      <c r="J58" s="53">
        <f t="shared" si="5"/>
        <v>18</v>
      </c>
      <c r="K58" s="50">
        <f t="shared" si="3"/>
        <v>17.73</v>
      </c>
      <c r="L58" s="50"/>
    </row>
    <row r="59" spans="1:12" ht="31.5" x14ac:dyDescent="0.25">
      <c r="A59" s="76" t="s">
        <v>324</v>
      </c>
      <c r="B59" s="76" t="s">
        <v>367</v>
      </c>
      <c r="C59" s="51"/>
      <c r="D59" s="51"/>
      <c r="E59" s="51"/>
      <c r="F59" s="51"/>
      <c r="G59" s="51">
        <f t="shared" si="4"/>
        <v>84.679999999999993</v>
      </c>
      <c r="H59" s="51">
        <v>116</v>
      </c>
      <c r="I59" s="52">
        <f t="shared" si="5"/>
        <v>84.679999999999993</v>
      </c>
      <c r="J59" s="53">
        <f t="shared" si="5"/>
        <v>116</v>
      </c>
      <c r="K59" s="50">
        <f t="shared" si="3"/>
        <v>84.679999999999993</v>
      </c>
      <c r="L59" s="50"/>
    </row>
    <row r="60" spans="1:12" ht="31.5" x14ac:dyDescent="0.25">
      <c r="A60" s="76" t="s">
        <v>324</v>
      </c>
      <c r="B60" s="76" t="s">
        <v>368</v>
      </c>
      <c r="C60" s="51"/>
      <c r="D60" s="51"/>
      <c r="E60" s="51">
        <f t="shared" si="2"/>
        <v>192.2</v>
      </c>
      <c r="F60" s="51">
        <v>155</v>
      </c>
      <c r="G60" s="51">
        <f t="shared" si="4"/>
        <v>130.66999999999999</v>
      </c>
      <c r="H60" s="51">
        <v>179</v>
      </c>
      <c r="I60" s="52">
        <f t="shared" si="5"/>
        <v>322.87</v>
      </c>
      <c r="J60" s="53">
        <f t="shared" si="5"/>
        <v>334</v>
      </c>
      <c r="K60" s="50">
        <f t="shared" si="3"/>
        <v>322.87</v>
      </c>
      <c r="L60" s="50"/>
    </row>
    <row r="61" spans="1:12" ht="31.5" x14ac:dyDescent="0.25">
      <c r="A61" s="76" t="s">
        <v>324</v>
      </c>
      <c r="B61" s="76" t="s">
        <v>369</v>
      </c>
      <c r="C61" s="51"/>
      <c r="D61" s="51"/>
      <c r="E61" s="51">
        <f t="shared" si="2"/>
        <v>11.16</v>
      </c>
      <c r="F61" s="51">
        <v>9</v>
      </c>
      <c r="G61" s="51">
        <f t="shared" si="4"/>
        <v>6.57</v>
      </c>
      <c r="H61" s="51">
        <v>9</v>
      </c>
      <c r="I61" s="52">
        <f t="shared" si="5"/>
        <v>17.73</v>
      </c>
      <c r="J61" s="53">
        <f t="shared" si="5"/>
        <v>18</v>
      </c>
      <c r="K61" s="50">
        <f t="shared" si="3"/>
        <v>17.73</v>
      </c>
      <c r="L61" s="50"/>
    </row>
    <row r="62" spans="1:12" ht="31.5" x14ac:dyDescent="0.25">
      <c r="A62" s="76" t="s">
        <v>324</v>
      </c>
      <c r="B62" s="76" t="s">
        <v>370</v>
      </c>
      <c r="C62" s="51"/>
      <c r="D62" s="51"/>
      <c r="E62" s="51">
        <f t="shared" si="2"/>
        <v>2.48</v>
      </c>
      <c r="F62" s="51">
        <v>2</v>
      </c>
      <c r="G62" s="51">
        <f t="shared" si="4"/>
        <v>1.46</v>
      </c>
      <c r="H62" s="51">
        <v>2</v>
      </c>
      <c r="I62" s="52">
        <f t="shared" si="5"/>
        <v>3.94</v>
      </c>
      <c r="J62" s="53">
        <f t="shared" si="5"/>
        <v>4</v>
      </c>
      <c r="K62" s="50">
        <f t="shared" si="3"/>
        <v>3.94</v>
      </c>
      <c r="L62" s="50"/>
    </row>
    <row r="63" spans="1:12" ht="31.5" x14ac:dyDescent="0.25">
      <c r="A63" s="76" t="s">
        <v>324</v>
      </c>
      <c r="B63" s="76" t="s">
        <v>371</v>
      </c>
      <c r="C63" s="51"/>
      <c r="D63" s="51"/>
      <c r="E63" s="51">
        <f t="shared" si="2"/>
        <v>0</v>
      </c>
      <c r="F63" s="51"/>
      <c r="G63" s="51">
        <f t="shared" si="4"/>
        <v>4.38</v>
      </c>
      <c r="H63" s="51">
        <v>6</v>
      </c>
      <c r="I63" s="52">
        <f t="shared" si="5"/>
        <v>4.38</v>
      </c>
      <c r="J63" s="53">
        <f t="shared" si="5"/>
        <v>6</v>
      </c>
      <c r="K63" s="50">
        <f t="shared" si="3"/>
        <v>4.38</v>
      </c>
      <c r="L63" s="50"/>
    </row>
    <row r="64" spans="1:12" ht="31.5" x14ac:dyDescent="0.25">
      <c r="A64" s="76" t="s">
        <v>324</v>
      </c>
      <c r="B64" s="76" t="s">
        <v>372</v>
      </c>
      <c r="C64" s="51"/>
      <c r="D64" s="51"/>
      <c r="E64" s="51">
        <f t="shared" si="2"/>
        <v>560.48</v>
      </c>
      <c r="F64" s="51">
        <v>452</v>
      </c>
      <c r="G64" s="51">
        <f t="shared" si="4"/>
        <v>73</v>
      </c>
      <c r="H64" s="51">
        <v>100</v>
      </c>
      <c r="I64" s="52">
        <f t="shared" si="5"/>
        <v>633.48</v>
      </c>
      <c r="J64" s="53">
        <f t="shared" si="5"/>
        <v>552</v>
      </c>
      <c r="K64" s="50">
        <f t="shared" si="3"/>
        <v>633.48</v>
      </c>
      <c r="L64" s="50"/>
    </row>
    <row r="65" spans="1:12" ht="31.5" x14ac:dyDescent="0.25">
      <c r="A65" s="76" t="s">
        <v>324</v>
      </c>
      <c r="B65" s="76" t="s">
        <v>373</v>
      </c>
      <c r="C65" s="51"/>
      <c r="D65" s="51"/>
      <c r="E65" s="51">
        <f t="shared" si="2"/>
        <v>1486.76</v>
      </c>
      <c r="F65" s="51">
        <v>1199</v>
      </c>
      <c r="G65" s="51">
        <f t="shared" si="4"/>
        <v>23.36</v>
      </c>
      <c r="H65" s="51">
        <v>32</v>
      </c>
      <c r="I65" s="52">
        <f t="shared" si="5"/>
        <v>1510.12</v>
      </c>
      <c r="J65" s="53">
        <f t="shared" si="5"/>
        <v>1231</v>
      </c>
      <c r="K65" s="50">
        <f t="shared" si="3"/>
        <v>1510.12</v>
      </c>
      <c r="L65" s="50"/>
    </row>
    <row r="66" spans="1:12" ht="47.25" x14ac:dyDescent="0.25">
      <c r="A66" s="76" t="s">
        <v>374</v>
      </c>
      <c r="B66" s="76" t="s">
        <v>326</v>
      </c>
      <c r="C66" s="51"/>
      <c r="D66" s="51"/>
      <c r="E66" s="51"/>
      <c r="F66" s="51"/>
      <c r="G66" s="51">
        <f t="shared" si="4"/>
        <v>101.47</v>
      </c>
      <c r="H66" s="51">
        <v>139</v>
      </c>
      <c r="I66" s="52">
        <f t="shared" si="5"/>
        <v>101.47</v>
      </c>
      <c r="J66" s="53">
        <f t="shared" si="5"/>
        <v>139</v>
      </c>
      <c r="K66" s="50">
        <f t="shared" si="3"/>
        <v>101.47</v>
      </c>
      <c r="L66" s="50"/>
    </row>
    <row r="67" spans="1:12" ht="47.25" x14ac:dyDescent="0.25">
      <c r="A67" s="76" t="s">
        <v>374</v>
      </c>
      <c r="B67" s="76" t="s">
        <v>345</v>
      </c>
      <c r="C67" s="51"/>
      <c r="D67" s="51"/>
      <c r="E67" s="51">
        <f t="shared" si="2"/>
        <v>21.08</v>
      </c>
      <c r="F67" s="51">
        <v>17</v>
      </c>
      <c r="G67" s="51">
        <f t="shared" si="4"/>
        <v>12.41</v>
      </c>
      <c r="H67" s="51">
        <v>17</v>
      </c>
      <c r="I67" s="52">
        <f t="shared" si="5"/>
        <v>33.489999999999995</v>
      </c>
      <c r="J67" s="53">
        <f t="shared" si="5"/>
        <v>34</v>
      </c>
      <c r="K67" s="50">
        <f t="shared" si="3"/>
        <v>33.489999999999995</v>
      </c>
      <c r="L67" s="50"/>
    </row>
    <row r="68" spans="1:12" ht="47.25" x14ac:dyDescent="0.25">
      <c r="A68" s="76" t="s">
        <v>374</v>
      </c>
      <c r="B68" s="76" t="s">
        <v>317</v>
      </c>
      <c r="C68" s="51"/>
      <c r="D68" s="51"/>
      <c r="E68" s="51">
        <f t="shared" si="2"/>
        <v>37.200000000000003</v>
      </c>
      <c r="F68" s="51">
        <v>30</v>
      </c>
      <c r="G68" s="51">
        <f t="shared" si="4"/>
        <v>21.9</v>
      </c>
      <c r="H68" s="51">
        <v>30</v>
      </c>
      <c r="I68" s="52">
        <f t="shared" si="5"/>
        <v>59.1</v>
      </c>
      <c r="J68" s="53">
        <f t="shared" si="5"/>
        <v>60</v>
      </c>
      <c r="K68" s="50">
        <f t="shared" si="3"/>
        <v>59.1</v>
      </c>
      <c r="L68" s="50"/>
    </row>
    <row r="69" spans="1:12" ht="47.25" x14ac:dyDescent="0.25">
      <c r="A69" s="76" t="s">
        <v>374</v>
      </c>
      <c r="B69" s="76" t="s">
        <v>312</v>
      </c>
      <c r="C69" s="51"/>
      <c r="D69" s="51"/>
      <c r="E69" s="51">
        <f t="shared" si="2"/>
        <v>43.4</v>
      </c>
      <c r="F69" s="51">
        <v>35</v>
      </c>
      <c r="G69" s="51">
        <f t="shared" si="4"/>
        <v>26.28</v>
      </c>
      <c r="H69" s="51">
        <v>36</v>
      </c>
      <c r="I69" s="52">
        <f t="shared" si="5"/>
        <v>69.680000000000007</v>
      </c>
      <c r="J69" s="53">
        <f t="shared" si="5"/>
        <v>71</v>
      </c>
      <c r="K69" s="50">
        <f t="shared" si="3"/>
        <v>69.680000000000007</v>
      </c>
      <c r="L69" s="50"/>
    </row>
    <row r="70" spans="1:12" ht="47.25" x14ac:dyDescent="0.25">
      <c r="A70" s="76" t="s">
        <v>374</v>
      </c>
      <c r="B70" s="76" t="s">
        <v>375</v>
      </c>
      <c r="C70" s="51"/>
      <c r="D70" s="51"/>
      <c r="E70" s="51">
        <f t="shared" ref="E70:E133" si="6">F70*1.24</f>
        <v>277.76</v>
      </c>
      <c r="F70" s="51">
        <v>224</v>
      </c>
      <c r="G70" s="51">
        <f t="shared" si="4"/>
        <v>129.94</v>
      </c>
      <c r="H70" s="51">
        <v>178</v>
      </c>
      <c r="I70" s="52">
        <f t="shared" si="5"/>
        <v>407.7</v>
      </c>
      <c r="J70" s="53">
        <f t="shared" si="5"/>
        <v>402</v>
      </c>
      <c r="K70" s="50">
        <f t="shared" ref="K70:K133" si="7">I70</f>
        <v>407.7</v>
      </c>
      <c r="L70" s="50"/>
    </row>
    <row r="71" spans="1:12" ht="47.25" x14ac:dyDescent="0.25">
      <c r="A71" s="76" t="s">
        <v>374</v>
      </c>
      <c r="B71" s="76" t="s">
        <v>351</v>
      </c>
      <c r="C71" s="51"/>
      <c r="D71" s="51"/>
      <c r="E71" s="51">
        <f t="shared" si="6"/>
        <v>53.32</v>
      </c>
      <c r="F71" s="51">
        <v>43</v>
      </c>
      <c r="G71" s="51">
        <f t="shared" si="4"/>
        <v>31.39</v>
      </c>
      <c r="H71" s="51">
        <v>43</v>
      </c>
      <c r="I71" s="52">
        <f t="shared" si="5"/>
        <v>84.710000000000008</v>
      </c>
      <c r="J71" s="53">
        <f t="shared" si="5"/>
        <v>86</v>
      </c>
      <c r="K71" s="50">
        <f t="shared" si="7"/>
        <v>84.710000000000008</v>
      </c>
      <c r="L71" s="50"/>
    </row>
    <row r="72" spans="1:12" ht="47.25" x14ac:dyDescent="0.25">
      <c r="A72" s="76" t="s">
        <v>374</v>
      </c>
      <c r="B72" s="76" t="s">
        <v>359</v>
      </c>
      <c r="C72" s="51"/>
      <c r="D72" s="51"/>
      <c r="E72" s="51">
        <f t="shared" si="6"/>
        <v>45.88</v>
      </c>
      <c r="F72" s="51">
        <v>37</v>
      </c>
      <c r="G72" s="51">
        <f t="shared" si="4"/>
        <v>27.009999999999998</v>
      </c>
      <c r="H72" s="51">
        <v>37</v>
      </c>
      <c r="I72" s="52">
        <f t="shared" si="5"/>
        <v>72.89</v>
      </c>
      <c r="J72" s="53">
        <f t="shared" si="5"/>
        <v>74</v>
      </c>
      <c r="K72" s="50">
        <f t="shared" si="7"/>
        <v>72.89</v>
      </c>
      <c r="L72" s="50"/>
    </row>
    <row r="73" spans="1:12" ht="47.25" x14ac:dyDescent="0.25">
      <c r="A73" s="76" t="s">
        <v>374</v>
      </c>
      <c r="B73" s="76" t="s">
        <v>360</v>
      </c>
      <c r="C73" s="51"/>
      <c r="D73" s="51"/>
      <c r="E73" s="51">
        <f t="shared" si="6"/>
        <v>150.04</v>
      </c>
      <c r="F73" s="51">
        <v>121</v>
      </c>
      <c r="G73" s="51">
        <f t="shared" si="4"/>
        <v>89.06</v>
      </c>
      <c r="H73" s="51">
        <v>122</v>
      </c>
      <c r="I73" s="52">
        <f t="shared" si="5"/>
        <v>239.1</v>
      </c>
      <c r="J73" s="53">
        <f t="shared" si="5"/>
        <v>243</v>
      </c>
      <c r="K73" s="50">
        <f t="shared" si="7"/>
        <v>239.1</v>
      </c>
      <c r="L73" s="50"/>
    </row>
    <row r="74" spans="1:12" ht="47.25" x14ac:dyDescent="0.25">
      <c r="A74" s="76" t="s">
        <v>374</v>
      </c>
      <c r="B74" s="76" t="s">
        <v>372</v>
      </c>
      <c r="C74" s="51"/>
      <c r="D74" s="51"/>
      <c r="E74" s="51"/>
      <c r="F74" s="51"/>
      <c r="G74" s="51">
        <f t="shared" si="4"/>
        <v>85.41</v>
      </c>
      <c r="H74" s="51">
        <v>117</v>
      </c>
      <c r="I74" s="52">
        <f t="shared" si="5"/>
        <v>85.41</v>
      </c>
      <c r="J74" s="53">
        <f t="shared" si="5"/>
        <v>117</v>
      </c>
      <c r="K74" s="50">
        <f t="shared" si="7"/>
        <v>85.41</v>
      </c>
      <c r="L74" s="50"/>
    </row>
    <row r="75" spans="1:12" ht="47.25" x14ac:dyDescent="0.25">
      <c r="A75" s="76" t="s">
        <v>376</v>
      </c>
      <c r="B75" s="76" t="s">
        <v>326</v>
      </c>
      <c r="C75" s="51"/>
      <c r="D75" s="51"/>
      <c r="E75" s="51"/>
      <c r="F75" s="51"/>
      <c r="G75" s="51">
        <f t="shared" ref="G75:G138" si="8">H75*0.73</f>
        <v>342.37</v>
      </c>
      <c r="H75" s="51">
        <v>469</v>
      </c>
      <c r="I75" s="52">
        <f t="shared" si="5"/>
        <v>342.37</v>
      </c>
      <c r="J75" s="53">
        <f t="shared" si="5"/>
        <v>469</v>
      </c>
      <c r="K75" s="50">
        <f t="shared" si="7"/>
        <v>342.37</v>
      </c>
      <c r="L75" s="50"/>
    </row>
    <row r="76" spans="1:12" ht="47.25" x14ac:dyDescent="0.25">
      <c r="A76" s="76" t="s">
        <v>376</v>
      </c>
      <c r="B76" s="76" t="s">
        <v>336</v>
      </c>
      <c r="C76" s="51"/>
      <c r="D76" s="51"/>
      <c r="E76" s="51">
        <f t="shared" si="6"/>
        <v>3.7199999999999998</v>
      </c>
      <c r="F76" s="51">
        <v>3</v>
      </c>
      <c r="G76" s="51">
        <f t="shared" si="8"/>
        <v>2.19</v>
      </c>
      <c r="H76" s="51">
        <v>3</v>
      </c>
      <c r="I76" s="52">
        <f t="shared" si="5"/>
        <v>5.91</v>
      </c>
      <c r="J76" s="53">
        <f t="shared" si="5"/>
        <v>6</v>
      </c>
      <c r="K76" s="50">
        <f t="shared" si="7"/>
        <v>5.91</v>
      </c>
      <c r="L76" s="50"/>
    </row>
    <row r="77" spans="1:12" ht="47.25" x14ac:dyDescent="0.25">
      <c r="A77" s="76" t="s">
        <v>376</v>
      </c>
      <c r="B77" s="76" t="s">
        <v>342</v>
      </c>
      <c r="C77" s="51"/>
      <c r="D77" s="51"/>
      <c r="E77" s="51">
        <f t="shared" si="6"/>
        <v>3.7199999999999998</v>
      </c>
      <c r="F77" s="51">
        <v>3</v>
      </c>
      <c r="G77" s="51">
        <f t="shared" si="8"/>
        <v>2.19</v>
      </c>
      <c r="H77" s="51">
        <v>3</v>
      </c>
      <c r="I77" s="52">
        <f t="shared" si="5"/>
        <v>5.91</v>
      </c>
      <c r="J77" s="53">
        <f t="shared" si="5"/>
        <v>6</v>
      </c>
      <c r="K77" s="50">
        <f t="shared" si="7"/>
        <v>5.91</v>
      </c>
      <c r="L77" s="50"/>
    </row>
    <row r="78" spans="1:12" ht="47.25" x14ac:dyDescent="0.25">
      <c r="A78" s="76" t="s">
        <v>376</v>
      </c>
      <c r="B78" s="76" t="s">
        <v>343</v>
      </c>
      <c r="C78" s="51"/>
      <c r="D78" s="51"/>
      <c r="E78" s="51">
        <f t="shared" si="6"/>
        <v>4.96</v>
      </c>
      <c r="F78" s="51">
        <v>4</v>
      </c>
      <c r="G78" s="51">
        <f t="shared" si="8"/>
        <v>2.92</v>
      </c>
      <c r="H78" s="51">
        <v>4</v>
      </c>
      <c r="I78" s="52">
        <f t="shared" si="5"/>
        <v>7.88</v>
      </c>
      <c r="J78" s="53">
        <f t="shared" si="5"/>
        <v>8</v>
      </c>
      <c r="K78" s="50">
        <f t="shared" si="7"/>
        <v>7.88</v>
      </c>
      <c r="L78" s="50"/>
    </row>
    <row r="79" spans="1:12" ht="47.25" x14ac:dyDescent="0.25">
      <c r="A79" s="76" t="s">
        <v>376</v>
      </c>
      <c r="B79" s="76" t="s">
        <v>345</v>
      </c>
      <c r="C79" s="51"/>
      <c r="D79" s="51"/>
      <c r="E79" s="51">
        <f t="shared" si="6"/>
        <v>39.68</v>
      </c>
      <c r="F79" s="51">
        <v>32</v>
      </c>
      <c r="G79" s="51">
        <f t="shared" si="8"/>
        <v>23.36</v>
      </c>
      <c r="H79" s="51">
        <v>32</v>
      </c>
      <c r="I79" s="52">
        <f t="shared" si="5"/>
        <v>63.04</v>
      </c>
      <c r="J79" s="53">
        <f t="shared" si="5"/>
        <v>64</v>
      </c>
      <c r="K79" s="50">
        <f t="shared" si="7"/>
        <v>63.04</v>
      </c>
      <c r="L79" s="50"/>
    </row>
    <row r="80" spans="1:12" ht="47.25" x14ac:dyDescent="0.25">
      <c r="A80" s="76" t="s">
        <v>376</v>
      </c>
      <c r="B80" s="76" t="s">
        <v>317</v>
      </c>
      <c r="C80" s="51"/>
      <c r="D80" s="51"/>
      <c r="E80" s="51">
        <f t="shared" si="6"/>
        <v>49.6</v>
      </c>
      <c r="F80" s="51">
        <v>40</v>
      </c>
      <c r="G80" s="51">
        <f t="shared" si="8"/>
        <v>29.2</v>
      </c>
      <c r="H80" s="51">
        <v>40</v>
      </c>
      <c r="I80" s="52">
        <f t="shared" ref="I80:J136" si="9">C80+E80+G80</f>
        <v>78.8</v>
      </c>
      <c r="J80" s="53">
        <f t="shared" si="9"/>
        <v>80</v>
      </c>
      <c r="K80" s="50">
        <f t="shared" si="7"/>
        <v>78.8</v>
      </c>
      <c r="L80" s="50"/>
    </row>
    <row r="81" spans="1:12" ht="47.25" x14ac:dyDescent="0.25">
      <c r="A81" s="76" t="s">
        <v>376</v>
      </c>
      <c r="B81" s="76" t="s">
        <v>348</v>
      </c>
      <c r="C81" s="51"/>
      <c r="D81" s="51"/>
      <c r="E81" s="51">
        <f t="shared" si="6"/>
        <v>66.959999999999994</v>
      </c>
      <c r="F81" s="51">
        <v>54</v>
      </c>
      <c r="G81" s="51"/>
      <c r="H81" s="51"/>
      <c r="I81" s="52">
        <f t="shared" si="9"/>
        <v>66.959999999999994</v>
      </c>
      <c r="J81" s="53">
        <f t="shared" si="9"/>
        <v>54</v>
      </c>
      <c r="K81" s="50">
        <f t="shared" si="7"/>
        <v>66.959999999999994</v>
      </c>
      <c r="L81" s="50"/>
    </row>
    <row r="82" spans="1:12" ht="47.25" x14ac:dyDescent="0.25">
      <c r="A82" s="76" t="s">
        <v>376</v>
      </c>
      <c r="B82" s="76" t="s">
        <v>377</v>
      </c>
      <c r="C82" s="51"/>
      <c r="D82" s="51"/>
      <c r="E82" s="51">
        <f t="shared" si="6"/>
        <v>91.76</v>
      </c>
      <c r="F82" s="51">
        <v>74</v>
      </c>
      <c r="G82" s="51">
        <f t="shared" si="8"/>
        <v>54.019999999999996</v>
      </c>
      <c r="H82" s="51">
        <v>74</v>
      </c>
      <c r="I82" s="52">
        <f t="shared" si="9"/>
        <v>145.78</v>
      </c>
      <c r="J82" s="53">
        <f t="shared" si="9"/>
        <v>148</v>
      </c>
      <c r="K82" s="50">
        <f t="shared" si="7"/>
        <v>145.78</v>
      </c>
      <c r="L82" s="50"/>
    </row>
    <row r="83" spans="1:12" ht="47.25" x14ac:dyDescent="0.25">
      <c r="A83" s="76" t="s">
        <v>376</v>
      </c>
      <c r="B83" s="76" t="s">
        <v>357</v>
      </c>
      <c r="C83" s="51"/>
      <c r="D83" s="51"/>
      <c r="E83" s="51">
        <f t="shared" si="6"/>
        <v>311.24</v>
      </c>
      <c r="F83" s="51">
        <v>251</v>
      </c>
      <c r="G83" s="51">
        <f t="shared" si="8"/>
        <v>168.63</v>
      </c>
      <c r="H83" s="51">
        <v>231</v>
      </c>
      <c r="I83" s="52">
        <f t="shared" si="9"/>
        <v>479.87</v>
      </c>
      <c r="J83" s="53">
        <f t="shared" si="9"/>
        <v>482</v>
      </c>
      <c r="K83" s="50">
        <f t="shared" si="7"/>
        <v>479.87</v>
      </c>
      <c r="L83" s="50"/>
    </row>
    <row r="84" spans="1:12" ht="47.25" x14ac:dyDescent="0.25">
      <c r="A84" s="76" t="s">
        <v>376</v>
      </c>
      <c r="B84" s="76" t="s">
        <v>359</v>
      </c>
      <c r="C84" s="51"/>
      <c r="D84" s="51"/>
      <c r="E84" s="51">
        <f t="shared" si="6"/>
        <v>75.64</v>
      </c>
      <c r="F84" s="51">
        <v>61</v>
      </c>
      <c r="G84" s="51">
        <f t="shared" si="8"/>
        <v>44.53</v>
      </c>
      <c r="H84" s="51">
        <v>61</v>
      </c>
      <c r="I84" s="52">
        <f t="shared" si="9"/>
        <v>120.17</v>
      </c>
      <c r="J84" s="53">
        <f t="shared" si="9"/>
        <v>122</v>
      </c>
      <c r="K84" s="50">
        <f t="shared" si="7"/>
        <v>120.17</v>
      </c>
      <c r="L84" s="50"/>
    </row>
    <row r="85" spans="1:12" ht="47.25" x14ac:dyDescent="0.25">
      <c r="A85" s="76" t="s">
        <v>376</v>
      </c>
      <c r="B85" s="76" t="s">
        <v>360</v>
      </c>
      <c r="C85" s="51"/>
      <c r="D85" s="51"/>
      <c r="E85" s="51">
        <f t="shared" si="6"/>
        <v>137.63999999999999</v>
      </c>
      <c r="F85" s="51">
        <v>111</v>
      </c>
      <c r="G85" s="51">
        <f t="shared" si="8"/>
        <v>81.759999999999991</v>
      </c>
      <c r="H85" s="51">
        <v>112</v>
      </c>
      <c r="I85" s="52">
        <f t="shared" si="9"/>
        <v>219.39999999999998</v>
      </c>
      <c r="J85" s="53">
        <f t="shared" si="9"/>
        <v>223</v>
      </c>
      <c r="K85" s="50">
        <f t="shared" si="7"/>
        <v>219.39999999999998</v>
      </c>
      <c r="L85" s="50"/>
    </row>
    <row r="86" spans="1:12" ht="47.25" x14ac:dyDescent="0.25">
      <c r="A86" s="76" t="s">
        <v>376</v>
      </c>
      <c r="B86" s="76" t="s">
        <v>367</v>
      </c>
      <c r="C86" s="51"/>
      <c r="D86" s="51"/>
      <c r="E86" s="51"/>
      <c r="F86" s="51"/>
      <c r="G86" s="51">
        <f t="shared" si="8"/>
        <v>54.019999999999996</v>
      </c>
      <c r="H86" s="51">
        <v>74</v>
      </c>
      <c r="I86" s="52">
        <f t="shared" si="9"/>
        <v>54.019999999999996</v>
      </c>
      <c r="J86" s="53">
        <f t="shared" si="9"/>
        <v>74</v>
      </c>
      <c r="K86" s="50">
        <f t="shared" si="7"/>
        <v>54.019999999999996</v>
      </c>
      <c r="L86" s="50"/>
    </row>
    <row r="87" spans="1:12" ht="47.25" x14ac:dyDescent="0.25">
      <c r="A87" s="76" t="s">
        <v>376</v>
      </c>
      <c r="B87" s="76" t="s">
        <v>369</v>
      </c>
      <c r="C87" s="51"/>
      <c r="D87" s="51"/>
      <c r="E87" s="51">
        <f t="shared" si="6"/>
        <v>3.7199999999999998</v>
      </c>
      <c r="F87" s="51">
        <v>3</v>
      </c>
      <c r="G87" s="51">
        <f t="shared" si="8"/>
        <v>2.19</v>
      </c>
      <c r="H87" s="51">
        <v>3</v>
      </c>
      <c r="I87" s="52">
        <f t="shared" si="9"/>
        <v>5.91</v>
      </c>
      <c r="J87" s="53">
        <f t="shared" si="9"/>
        <v>6</v>
      </c>
      <c r="K87" s="50">
        <f t="shared" si="7"/>
        <v>5.91</v>
      </c>
      <c r="L87" s="50"/>
    </row>
    <row r="88" spans="1:12" ht="31.5" x14ac:dyDescent="0.25">
      <c r="A88" s="76" t="s">
        <v>378</v>
      </c>
      <c r="B88" s="76" t="s">
        <v>317</v>
      </c>
      <c r="C88" s="51"/>
      <c r="D88" s="51"/>
      <c r="E88" s="51">
        <f t="shared" si="6"/>
        <v>11.16</v>
      </c>
      <c r="F88" s="51">
        <v>9</v>
      </c>
      <c r="G88" s="51">
        <f t="shared" si="8"/>
        <v>6.57</v>
      </c>
      <c r="H88" s="51">
        <v>9</v>
      </c>
      <c r="I88" s="52">
        <f t="shared" si="9"/>
        <v>17.73</v>
      </c>
      <c r="J88" s="53">
        <f t="shared" si="9"/>
        <v>18</v>
      </c>
      <c r="K88" s="50">
        <f t="shared" si="7"/>
        <v>17.73</v>
      </c>
      <c r="L88" s="50"/>
    </row>
    <row r="89" spans="1:12" x14ac:dyDescent="0.25">
      <c r="A89" s="76" t="s">
        <v>379</v>
      </c>
      <c r="B89" s="76" t="s">
        <v>326</v>
      </c>
      <c r="C89" s="51"/>
      <c r="D89" s="51"/>
      <c r="E89" s="51">
        <f t="shared" si="6"/>
        <v>4.96</v>
      </c>
      <c r="F89" s="51">
        <v>4</v>
      </c>
      <c r="G89" s="51">
        <f t="shared" si="8"/>
        <v>261.33999999999997</v>
      </c>
      <c r="H89" s="51">
        <v>358</v>
      </c>
      <c r="I89" s="52">
        <f t="shared" si="9"/>
        <v>266.29999999999995</v>
      </c>
      <c r="J89" s="53">
        <f t="shared" si="9"/>
        <v>362</v>
      </c>
      <c r="K89" s="50">
        <f t="shared" si="7"/>
        <v>266.29999999999995</v>
      </c>
      <c r="L89" s="50"/>
    </row>
    <row r="90" spans="1:12" x14ac:dyDescent="0.25">
      <c r="A90" s="76" t="s">
        <v>379</v>
      </c>
      <c r="B90" s="76" t="s">
        <v>328</v>
      </c>
      <c r="C90" s="51"/>
      <c r="D90" s="51"/>
      <c r="E90" s="51">
        <f t="shared" si="6"/>
        <v>372</v>
      </c>
      <c r="F90" s="51">
        <v>300</v>
      </c>
      <c r="G90" s="51">
        <f t="shared" si="8"/>
        <v>225.57</v>
      </c>
      <c r="H90" s="51">
        <v>309</v>
      </c>
      <c r="I90" s="52">
        <f t="shared" si="9"/>
        <v>597.56999999999994</v>
      </c>
      <c r="J90" s="53">
        <f t="shared" si="9"/>
        <v>609</v>
      </c>
      <c r="K90" s="50">
        <f t="shared" si="7"/>
        <v>597.56999999999994</v>
      </c>
      <c r="L90" s="50"/>
    </row>
    <row r="91" spans="1:12" x14ac:dyDescent="0.25">
      <c r="A91" s="76" t="s">
        <v>379</v>
      </c>
      <c r="B91" s="76" t="s">
        <v>330</v>
      </c>
      <c r="C91" s="51"/>
      <c r="D91" s="51"/>
      <c r="E91" s="51">
        <f t="shared" si="6"/>
        <v>74.400000000000006</v>
      </c>
      <c r="F91" s="51">
        <v>60</v>
      </c>
      <c r="G91" s="51">
        <f t="shared" si="8"/>
        <v>43.8</v>
      </c>
      <c r="H91" s="51">
        <v>60</v>
      </c>
      <c r="I91" s="52">
        <f t="shared" si="9"/>
        <v>118.2</v>
      </c>
      <c r="J91" s="53">
        <f t="shared" si="9"/>
        <v>120</v>
      </c>
      <c r="K91" s="50">
        <f t="shared" si="7"/>
        <v>118.2</v>
      </c>
      <c r="L91" s="50"/>
    </row>
    <row r="92" spans="1:12" x14ac:dyDescent="0.25">
      <c r="A92" s="76" t="s">
        <v>379</v>
      </c>
      <c r="B92" s="76" t="s">
        <v>348</v>
      </c>
      <c r="C92" s="51"/>
      <c r="D92" s="51"/>
      <c r="E92" s="51">
        <f t="shared" si="6"/>
        <v>28.52</v>
      </c>
      <c r="F92" s="51">
        <v>23</v>
      </c>
      <c r="G92" s="51">
        <f t="shared" si="8"/>
        <v>19.71</v>
      </c>
      <c r="H92" s="51">
        <v>27</v>
      </c>
      <c r="I92" s="52">
        <f t="shared" si="9"/>
        <v>48.230000000000004</v>
      </c>
      <c r="J92" s="53">
        <f t="shared" si="9"/>
        <v>50</v>
      </c>
      <c r="K92" s="50">
        <f t="shared" si="7"/>
        <v>48.230000000000004</v>
      </c>
      <c r="L92" s="50"/>
    </row>
    <row r="93" spans="1:12" x14ac:dyDescent="0.25">
      <c r="A93" s="76" t="s">
        <v>379</v>
      </c>
      <c r="B93" s="76" t="s">
        <v>377</v>
      </c>
      <c r="C93" s="51"/>
      <c r="D93" s="51"/>
      <c r="E93" s="51">
        <f t="shared" si="6"/>
        <v>76.88</v>
      </c>
      <c r="F93" s="51">
        <v>62</v>
      </c>
      <c r="G93" s="51">
        <f t="shared" si="8"/>
        <v>45.26</v>
      </c>
      <c r="H93" s="51">
        <v>62</v>
      </c>
      <c r="I93" s="52">
        <f t="shared" si="9"/>
        <v>122.13999999999999</v>
      </c>
      <c r="J93" s="53">
        <f t="shared" si="9"/>
        <v>124</v>
      </c>
      <c r="K93" s="50">
        <f t="shared" si="7"/>
        <v>122.13999999999999</v>
      </c>
      <c r="L93" s="50"/>
    </row>
    <row r="94" spans="1:12" x14ac:dyDescent="0.25">
      <c r="A94" s="76" t="s">
        <v>379</v>
      </c>
      <c r="B94" s="76" t="s">
        <v>367</v>
      </c>
      <c r="C94" s="51"/>
      <c r="D94" s="51"/>
      <c r="E94" s="51"/>
      <c r="F94" s="51"/>
      <c r="G94" s="51">
        <f t="shared" si="8"/>
        <v>80.3</v>
      </c>
      <c r="H94" s="51">
        <v>110</v>
      </c>
      <c r="I94" s="52">
        <f t="shared" si="9"/>
        <v>80.3</v>
      </c>
      <c r="J94" s="53">
        <f t="shared" si="9"/>
        <v>110</v>
      </c>
      <c r="K94" s="50">
        <f t="shared" si="7"/>
        <v>80.3</v>
      </c>
      <c r="L94" s="50"/>
    </row>
    <row r="95" spans="1:12" ht="31.5" x14ac:dyDescent="0.25">
      <c r="A95" s="76" t="s">
        <v>379</v>
      </c>
      <c r="B95" s="76" t="s">
        <v>368</v>
      </c>
      <c r="C95" s="51"/>
      <c r="D95" s="51"/>
      <c r="E95" s="51"/>
      <c r="F95" s="51"/>
      <c r="G95" s="51">
        <f t="shared" si="8"/>
        <v>68.62</v>
      </c>
      <c r="H95" s="51">
        <v>94</v>
      </c>
      <c r="I95" s="52">
        <f t="shared" si="9"/>
        <v>68.62</v>
      </c>
      <c r="J95" s="53">
        <f t="shared" si="9"/>
        <v>94</v>
      </c>
      <c r="K95" s="50">
        <f t="shared" si="7"/>
        <v>68.62</v>
      </c>
      <c r="L95" s="50"/>
    </row>
    <row r="96" spans="1:12" ht="31.5" x14ac:dyDescent="0.25">
      <c r="A96" s="76" t="s">
        <v>380</v>
      </c>
      <c r="B96" s="76" t="s">
        <v>317</v>
      </c>
      <c r="C96" s="51"/>
      <c r="D96" s="51"/>
      <c r="E96" s="51">
        <f t="shared" si="6"/>
        <v>124</v>
      </c>
      <c r="F96" s="51">
        <v>100</v>
      </c>
      <c r="G96" s="51"/>
      <c r="H96" s="51"/>
      <c r="I96" s="52">
        <f t="shared" si="9"/>
        <v>124</v>
      </c>
      <c r="J96" s="53">
        <f t="shared" si="9"/>
        <v>100</v>
      </c>
      <c r="K96" s="50">
        <f t="shared" si="7"/>
        <v>124</v>
      </c>
      <c r="L96" s="50"/>
    </row>
    <row r="97" spans="1:12" ht="31.5" x14ac:dyDescent="0.25">
      <c r="A97" s="76" t="s">
        <v>381</v>
      </c>
      <c r="B97" s="76" t="s">
        <v>317</v>
      </c>
      <c r="C97" s="51"/>
      <c r="D97" s="51"/>
      <c r="E97" s="51">
        <f t="shared" si="6"/>
        <v>52.08</v>
      </c>
      <c r="F97" s="51">
        <v>42</v>
      </c>
      <c r="G97" s="51"/>
      <c r="H97" s="51"/>
      <c r="I97" s="52">
        <f t="shared" si="9"/>
        <v>52.08</v>
      </c>
      <c r="J97" s="53">
        <f t="shared" si="9"/>
        <v>42</v>
      </c>
      <c r="K97" s="50">
        <f t="shared" si="7"/>
        <v>52.08</v>
      </c>
      <c r="L97" s="50"/>
    </row>
    <row r="98" spans="1:12" x14ac:dyDescent="0.25">
      <c r="A98" s="76" t="s">
        <v>382</v>
      </c>
      <c r="B98" s="76" t="s">
        <v>377</v>
      </c>
      <c r="C98" s="51"/>
      <c r="D98" s="51"/>
      <c r="E98" s="51">
        <f t="shared" si="6"/>
        <v>357.12</v>
      </c>
      <c r="F98" s="51">
        <v>288</v>
      </c>
      <c r="G98" s="51"/>
      <c r="H98" s="51"/>
      <c r="I98" s="52">
        <f t="shared" si="9"/>
        <v>357.12</v>
      </c>
      <c r="J98" s="53">
        <f t="shared" si="9"/>
        <v>288</v>
      </c>
      <c r="K98" s="50">
        <f t="shared" si="7"/>
        <v>357.12</v>
      </c>
      <c r="L98" s="50"/>
    </row>
    <row r="99" spans="1:12" x14ac:dyDescent="0.25">
      <c r="A99" s="76" t="s">
        <v>383</v>
      </c>
      <c r="B99" s="76" t="s">
        <v>321</v>
      </c>
      <c r="C99" s="51"/>
      <c r="D99" s="51"/>
      <c r="E99" s="51">
        <f t="shared" si="6"/>
        <v>324.88</v>
      </c>
      <c r="F99" s="51">
        <v>262</v>
      </c>
      <c r="G99" s="51">
        <f t="shared" si="8"/>
        <v>146.72999999999999</v>
      </c>
      <c r="H99" s="51">
        <v>201</v>
      </c>
      <c r="I99" s="52">
        <f t="shared" si="9"/>
        <v>471.61</v>
      </c>
      <c r="J99" s="53">
        <f t="shared" si="9"/>
        <v>463</v>
      </c>
      <c r="K99" s="50">
        <f t="shared" si="7"/>
        <v>471.61</v>
      </c>
      <c r="L99" s="50"/>
    </row>
    <row r="100" spans="1:12" ht="31.5" x14ac:dyDescent="0.25">
      <c r="A100" s="76" t="s">
        <v>384</v>
      </c>
      <c r="B100" s="76" t="s">
        <v>347</v>
      </c>
      <c r="C100" s="51"/>
      <c r="D100" s="51"/>
      <c r="E100" s="51">
        <f t="shared" si="6"/>
        <v>29.759999999999998</v>
      </c>
      <c r="F100" s="51">
        <v>24</v>
      </c>
      <c r="G100" s="51"/>
      <c r="H100" s="51"/>
      <c r="I100" s="52">
        <f t="shared" si="9"/>
        <v>29.759999999999998</v>
      </c>
      <c r="J100" s="53">
        <f t="shared" si="9"/>
        <v>24</v>
      </c>
      <c r="K100" s="50">
        <f t="shared" si="7"/>
        <v>29.759999999999998</v>
      </c>
      <c r="L100" s="50"/>
    </row>
    <row r="101" spans="1:12" ht="31.5" x14ac:dyDescent="0.25">
      <c r="A101" s="76" t="s">
        <v>384</v>
      </c>
      <c r="B101" s="76" t="s">
        <v>385</v>
      </c>
      <c r="C101" s="51"/>
      <c r="D101" s="51"/>
      <c r="E101" s="51">
        <f t="shared" si="6"/>
        <v>28.52</v>
      </c>
      <c r="F101" s="51">
        <v>23</v>
      </c>
      <c r="G101" s="51"/>
      <c r="H101" s="51"/>
      <c r="I101" s="52">
        <f t="shared" si="9"/>
        <v>28.52</v>
      </c>
      <c r="J101" s="53">
        <f t="shared" si="9"/>
        <v>23</v>
      </c>
      <c r="K101" s="50">
        <f t="shared" si="7"/>
        <v>28.52</v>
      </c>
      <c r="L101" s="50"/>
    </row>
    <row r="102" spans="1:12" ht="31.5" x14ac:dyDescent="0.25">
      <c r="A102" s="76" t="s">
        <v>386</v>
      </c>
      <c r="B102" s="76" t="s">
        <v>345</v>
      </c>
      <c r="C102" s="51"/>
      <c r="D102" s="51"/>
      <c r="E102" s="51">
        <f t="shared" si="6"/>
        <v>2.48</v>
      </c>
      <c r="F102" s="51">
        <v>2</v>
      </c>
      <c r="G102" s="51"/>
      <c r="H102" s="51"/>
      <c r="I102" s="52">
        <f t="shared" si="9"/>
        <v>2.48</v>
      </c>
      <c r="J102" s="53">
        <f t="shared" si="9"/>
        <v>2</v>
      </c>
      <c r="K102" s="50">
        <f t="shared" si="7"/>
        <v>2.48</v>
      </c>
      <c r="L102" s="50"/>
    </row>
    <row r="103" spans="1:12" ht="31.5" x14ac:dyDescent="0.25">
      <c r="A103" s="76" t="s">
        <v>386</v>
      </c>
      <c r="B103" s="76" t="s">
        <v>317</v>
      </c>
      <c r="C103" s="51"/>
      <c r="D103" s="51"/>
      <c r="E103" s="51">
        <f t="shared" si="6"/>
        <v>75.64</v>
      </c>
      <c r="F103" s="51">
        <v>61</v>
      </c>
      <c r="G103" s="51"/>
      <c r="H103" s="51"/>
      <c r="I103" s="52">
        <f t="shared" si="9"/>
        <v>75.64</v>
      </c>
      <c r="J103" s="53">
        <f t="shared" si="9"/>
        <v>61</v>
      </c>
      <c r="K103" s="50">
        <f t="shared" si="7"/>
        <v>75.64</v>
      </c>
      <c r="L103" s="50"/>
    </row>
    <row r="104" spans="1:12" x14ac:dyDescent="0.25">
      <c r="A104" s="76" t="s">
        <v>386</v>
      </c>
      <c r="B104" s="76" t="s">
        <v>360</v>
      </c>
      <c r="C104" s="51"/>
      <c r="D104" s="51"/>
      <c r="E104" s="51">
        <f t="shared" si="6"/>
        <v>91.76</v>
      </c>
      <c r="F104" s="51">
        <v>74</v>
      </c>
      <c r="G104" s="51"/>
      <c r="H104" s="51"/>
      <c r="I104" s="52">
        <f t="shared" si="9"/>
        <v>91.76</v>
      </c>
      <c r="J104" s="53">
        <f t="shared" si="9"/>
        <v>74</v>
      </c>
      <c r="K104" s="50">
        <f t="shared" si="7"/>
        <v>91.76</v>
      </c>
      <c r="L104" s="50"/>
    </row>
    <row r="105" spans="1:12" x14ac:dyDescent="0.25">
      <c r="A105" s="76" t="s">
        <v>387</v>
      </c>
      <c r="B105" s="76" t="s">
        <v>375</v>
      </c>
      <c r="C105" s="51"/>
      <c r="D105" s="51"/>
      <c r="E105" s="51">
        <f t="shared" si="6"/>
        <v>66.959999999999994</v>
      </c>
      <c r="F105" s="51">
        <v>54</v>
      </c>
      <c r="G105" s="51"/>
      <c r="H105" s="51"/>
      <c r="I105" s="52">
        <f t="shared" si="9"/>
        <v>66.959999999999994</v>
      </c>
      <c r="J105" s="53">
        <f t="shared" si="9"/>
        <v>54</v>
      </c>
      <c r="K105" s="50">
        <f t="shared" si="7"/>
        <v>66.959999999999994</v>
      </c>
      <c r="L105" s="50"/>
    </row>
    <row r="106" spans="1:12" ht="31.5" x14ac:dyDescent="0.25">
      <c r="A106" s="76" t="s">
        <v>388</v>
      </c>
      <c r="B106" s="76" t="s">
        <v>344</v>
      </c>
      <c r="C106" s="51"/>
      <c r="D106" s="51"/>
      <c r="E106" s="51">
        <f t="shared" si="6"/>
        <v>4.96</v>
      </c>
      <c r="F106" s="51">
        <v>4</v>
      </c>
      <c r="G106" s="51">
        <f t="shared" si="8"/>
        <v>2.92</v>
      </c>
      <c r="H106" s="51">
        <v>4</v>
      </c>
      <c r="I106" s="52">
        <f t="shared" si="9"/>
        <v>7.88</v>
      </c>
      <c r="J106" s="53">
        <f t="shared" si="9"/>
        <v>8</v>
      </c>
      <c r="K106" s="50">
        <f t="shared" si="7"/>
        <v>7.88</v>
      </c>
      <c r="L106" s="50"/>
    </row>
    <row r="107" spans="1:12" ht="31.5" x14ac:dyDescent="0.25">
      <c r="A107" s="76" t="s">
        <v>389</v>
      </c>
      <c r="B107" s="76" t="s">
        <v>325</v>
      </c>
      <c r="C107" s="51"/>
      <c r="D107" s="51"/>
      <c r="E107" s="51"/>
      <c r="F107" s="51"/>
      <c r="G107" s="51">
        <f t="shared" si="8"/>
        <v>0.73</v>
      </c>
      <c r="H107" s="51">
        <v>1</v>
      </c>
      <c r="I107" s="52">
        <f t="shared" si="9"/>
        <v>0.73</v>
      </c>
      <c r="J107" s="53">
        <f t="shared" si="9"/>
        <v>1</v>
      </c>
      <c r="K107" s="50">
        <f t="shared" si="7"/>
        <v>0.73</v>
      </c>
      <c r="L107" s="50"/>
    </row>
    <row r="108" spans="1:12" x14ac:dyDescent="0.25">
      <c r="A108" s="76" t="s">
        <v>389</v>
      </c>
      <c r="B108" s="76" t="s">
        <v>326</v>
      </c>
      <c r="C108" s="51"/>
      <c r="D108" s="51"/>
      <c r="E108" s="51"/>
      <c r="F108" s="51"/>
      <c r="G108" s="51">
        <f t="shared" si="8"/>
        <v>581.80999999999995</v>
      </c>
      <c r="H108" s="51">
        <v>797</v>
      </c>
      <c r="I108" s="52">
        <f t="shared" si="9"/>
        <v>581.80999999999995</v>
      </c>
      <c r="J108" s="53">
        <f t="shared" si="9"/>
        <v>797</v>
      </c>
      <c r="K108" s="50">
        <f t="shared" si="7"/>
        <v>581.80999999999995</v>
      </c>
      <c r="L108" s="50"/>
    </row>
    <row r="109" spans="1:12" x14ac:dyDescent="0.25">
      <c r="A109" s="76" t="s">
        <v>389</v>
      </c>
      <c r="B109" s="76" t="s">
        <v>390</v>
      </c>
      <c r="C109" s="51"/>
      <c r="D109" s="51"/>
      <c r="E109" s="51"/>
      <c r="F109" s="51"/>
      <c r="G109" s="51">
        <f t="shared" si="8"/>
        <v>128.47999999999999</v>
      </c>
      <c r="H109" s="51">
        <v>176</v>
      </c>
      <c r="I109" s="52">
        <f t="shared" si="9"/>
        <v>128.47999999999999</v>
      </c>
      <c r="J109" s="53">
        <f t="shared" si="9"/>
        <v>176</v>
      </c>
      <c r="K109" s="50">
        <f t="shared" si="7"/>
        <v>128.47999999999999</v>
      </c>
      <c r="L109" s="50"/>
    </row>
    <row r="110" spans="1:12" x14ac:dyDescent="0.25">
      <c r="A110" s="76" t="s">
        <v>389</v>
      </c>
      <c r="B110" s="76" t="s">
        <v>327</v>
      </c>
      <c r="C110" s="51"/>
      <c r="D110" s="51"/>
      <c r="E110" s="51"/>
      <c r="F110" s="51"/>
      <c r="G110" s="51">
        <f t="shared" si="8"/>
        <v>355.51</v>
      </c>
      <c r="H110" s="51">
        <v>487</v>
      </c>
      <c r="I110" s="52">
        <f t="shared" si="9"/>
        <v>355.51</v>
      </c>
      <c r="J110" s="53">
        <f t="shared" si="9"/>
        <v>487</v>
      </c>
      <c r="K110" s="50">
        <f t="shared" si="7"/>
        <v>355.51</v>
      </c>
      <c r="L110" s="50"/>
    </row>
    <row r="111" spans="1:12" x14ac:dyDescent="0.25">
      <c r="A111" s="76" t="s">
        <v>389</v>
      </c>
      <c r="B111" s="76" t="s">
        <v>328</v>
      </c>
      <c r="C111" s="51"/>
      <c r="D111" s="51"/>
      <c r="E111" s="51">
        <f t="shared" si="6"/>
        <v>276.52</v>
      </c>
      <c r="F111" s="51">
        <v>223</v>
      </c>
      <c r="G111" s="51">
        <f t="shared" si="8"/>
        <v>13.14</v>
      </c>
      <c r="H111" s="51">
        <v>18</v>
      </c>
      <c r="I111" s="52">
        <f t="shared" si="9"/>
        <v>289.65999999999997</v>
      </c>
      <c r="J111" s="53">
        <f t="shared" si="9"/>
        <v>241</v>
      </c>
      <c r="K111" s="50">
        <f t="shared" si="7"/>
        <v>289.65999999999997</v>
      </c>
      <c r="L111" s="50"/>
    </row>
    <row r="112" spans="1:12" x14ac:dyDescent="0.25">
      <c r="A112" s="76" t="s">
        <v>389</v>
      </c>
      <c r="B112" s="76" t="s">
        <v>329</v>
      </c>
      <c r="C112" s="51"/>
      <c r="D112" s="51"/>
      <c r="E112" s="51">
        <f t="shared" si="6"/>
        <v>18.600000000000001</v>
      </c>
      <c r="F112" s="51">
        <v>15</v>
      </c>
      <c r="G112" s="51">
        <f t="shared" si="8"/>
        <v>19.71</v>
      </c>
      <c r="H112" s="51">
        <v>27</v>
      </c>
      <c r="I112" s="52">
        <f t="shared" si="9"/>
        <v>38.31</v>
      </c>
      <c r="J112" s="53">
        <f t="shared" si="9"/>
        <v>42</v>
      </c>
      <c r="K112" s="50">
        <f t="shared" si="7"/>
        <v>38.31</v>
      </c>
      <c r="L112" s="50"/>
    </row>
    <row r="113" spans="1:12" x14ac:dyDescent="0.25">
      <c r="A113" s="76" t="s">
        <v>389</v>
      </c>
      <c r="B113" s="76" t="s">
        <v>330</v>
      </c>
      <c r="C113" s="51"/>
      <c r="D113" s="51"/>
      <c r="E113" s="51">
        <f t="shared" si="6"/>
        <v>112.84</v>
      </c>
      <c r="F113" s="51">
        <v>91</v>
      </c>
      <c r="G113" s="51">
        <f t="shared" si="8"/>
        <v>21.9</v>
      </c>
      <c r="H113" s="51">
        <v>30</v>
      </c>
      <c r="I113" s="52">
        <f t="shared" si="9"/>
        <v>134.74</v>
      </c>
      <c r="J113" s="53">
        <f t="shared" si="9"/>
        <v>121</v>
      </c>
      <c r="K113" s="50">
        <f t="shared" si="7"/>
        <v>134.74</v>
      </c>
      <c r="L113" s="50"/>
    </row>
    <row r="114" spans="1:12" x14ac:dyDescent="0.25">
      <c r="A114" s="76" t="s">
        <v>389</v>
      </c>
      <c r="B114" s="76" t="s">
        <v>331</v>
      </c>
      <c r="C114" s="51"/>
      <c r="D114" s="51"/>
      <c r="E114" s="51">
        <f t="shared" si="6"/>
        <v>0</v>
      </c>
      <c r="F114" s="51"/>
      <c r="G114" s="51">
        <f t="shared" si="8"/>
        <v>10.95</v>
      </c>
      <c r="H114" s="51">
        <v>15</v>
      </c>
      <c r="I114" s="52">
        <f t="shared" si="9"/>
        <v>10.95</v>
      </c>
      <c r="J114" s="53">
        <f t="shared" si="9"/>
        <v>15</v>
      </c>
      <c r="K114" s="50">
        <f t="shared" si="7"/>
        <v>10.95</v>
      </c>
      <c r="L114" s="50"/>
    </row>
    <row r="115" spans="1:12" x14ac:dyDescent="0.25">
      <c r="A115" s="76" t="s">
        <v>389</v>
      </c>
      <c r="B115" s="76" t="s">
        <v>333</v>
      </c>
      <c r="C115" s="51"/>
      <c r="D115" s="51"/>
      <c r="E115" s="51">
        <f t="shared" si="6"/>
        <v>565.43999999999994</v>
      </c>
      <c r="F115" s="51">
        <v>456</v>
      </c>
      <c r="G115" s="51">
        <f t="shared" si="8"/>
        <v>313.17</v>
      </c>
      <c r="H115" s="51">
        <v>429</v>
      </c>
      <c r="I115" s="52">
        <f t="shared" si="9"/>
        <v>878.6099999999999</v>
      </c>
      <c r="J115" s="53">
        <f t="shared" si="9"/>
        <v>885</v>
      </c>
      <c r="K115" s="50">
        <f t="shared" si="7"/>
        <v>878.6099999999999</v>
      </c>
      <c r="L115" s="50"/>
    </row>
    <row r="116" spans="1:12" ht="31.5" x14ac:dyDescent="0.25">
      <c r="A116" s="76" t="s">
        <v>389</v>
      </c>
      <c r="B116" s="76" t="s">
        <v>391</v>
      </c>
      <c r="C116" s="51"/>
      <c r="D116" s="51"/>
      <c r="E116" s="51">
        <f t="shared" si="6"/>
        <v>69.44</v>
      </c>
      <c r="F116" s="51">
        <v>56</v>
      </c>
      <c r="G116" s="51">
        <f t="shared" si="8"/>
        <v>40.879999999999995</v>
      </c>
      <c r="H116" s="51">
        <v>56</v>
      </c>
      <c r="I116" s="52">
        <f t="shared" si="9"/>
        <v>110.32</v>
      </c>
      <c r="J116" s="53">
        <f t="shared" si="9"/>
        <v>112</v>
      </c>
      <c r="K116" s="50">
        <f t="shared" si="7"/>
        <v>110.32</v>
      </c>
      <c r="L116" s="50"/>
    </row>
    <row r="117" spans="1:12" ht="31.5" x14ac:dyDescent="0.25">
      <c r="A117" s="76" t="s">
        <v>389</v>
      </c>
      <c r="B117" s="76" t="s">
        <v>336</v>
      </c>
      <c r="C117" s="51"/>
      <c r="D117" s="51"/>
      <c r="E117" s="51">
        <f t="shared" si="6"/>
        <v>18.600000000000001</v>
      </c>
      <c r="F117" s="51">
        <v>15</v>
      </c>
      <c r="G117" s="51">
        <f t="shared" si="8"/>
        <v>10.95</v>
      </c>
      <c r="H117" s="51">
        <v>15</v>
      </c>
      <c r="I117" s="52">
        <f t="shared" si="9"/>
        <v>29.55</v>
      </c>
      <c r="J117" s="53">
        <f t="shared" si="9"/>
        <v>30</v>
      </c>
      <c r="K117" s="50">
        <f t="shared" si="7"/>
        <v>29.55</v>
      </c>
      <c r="L117" s="50"/>
    </row>
    <row r="118" spans="1:12" ht="31.5" x14ac:dyDescent="0.25">
      <c r="A118" s="76" t="s">
        <v>389</v>
      </c>
      <c r="B118" s="76" t="s">
        <v>338</v>
      </c>
      <c r="C118" s="51"/>
      <c r="D118" s="51"/>
      <c r="E118" s="51">
        <f t="shared" si="6"/>
        <v>7.4399999999999995</v>
      </c>
      <c r="F118" s="51">
        <v>6</v>
      </c>
      <c r="G118" s="51">
        <f t="shared" si="8"/>
        <v>4.38</v>
      </c>
      <c r="H118" s="51">
        <v>6</v>
      </c>
      <c r="I118" s="52">
        <f t="shared" si="9"/>
        <v>11.82</v>
      </c>
      <c r="J118" s="53">
        <f t="shared" si="9"/>
        <v>12</v>
      </c>
      <c r="K118" s="50">
        <f t="shared" si="7"/>
        <v>11.82</v>
      </c>
      <c r="L118" s="50"/>
    </row>
    <row r="119" spans="1:12" x14ac:dyDescent="0.25">
      <c r="A119" s="76" t="s">
        <v>389</v>
      </c>
      <c r="B119" s="76" t="s">
        <v>339</v>
      </c>
      <c r="C119" s="51"/>
      <c r="D119" s="51"/>
      <c r="E119" s="51">
        <f t="shared" si="6"/>
        <v>14.879999999999999</v>
      </c>
      <c r="F119" s="51">
        <v>12</v>
      </c>
      <c r="G119" s="51">
        <f t="shared" si="8"/>
        <v>8.76</v>
      </c>
      <c r="H119" s="51">
        <v>12</v>
      </c>
      <c r="I119" s="52">
        <f t="shared" si="9"/>
        <v>23.64</v>
      </c>
      <c r="J119" s="53">
        <f t="shared" si="9"/>
        <v>24</v>
      </c>
      <c r="K119" s="50">
        <f t="shared" si="7"/>
        <v>23.64</v>
      </c>
      <c r="L119" s="50"/>
    </row>
    <row r="120" spans="1:12" ht="31.5" x14ac:dyDescent="0.25">
      <c r="A120" s="76" t="s">
        <v>389</v>
      </c>
      <c r="B120" s="76" t="s">
        <v>341</v>
      </c>
      <c r="C120" s="51"/>
      <c r="D120" s="51"/>
      <c r="E120" s="51">
        <f t="shared" si="6"/>
        <v>7.4399999999999995</v>
      </c>
      <c r="F120" s="51">
        <v>6</v>
      </c>
      <c r="G120" s="51">
        <f t="shared" si="8"/>
        <v>4.38</v>
      </c>
      <c r="H120" s="51">
        <v>6</v>
      </c>
      <c r="I120" s="52">
        <f t="shared" si="9"/>
        <v>11.82</v>
      </c>
      <c r="J120" s="53">
        <f t="shared" si="9"/>
        <v>12</v>
      </c>
      <c r="K120" s="50">
        <f t="shared" si="7"/>
        <v>11.82</v>
      </c>
      <c r="L120" s="50"/>
    </row>
    <row r="121" spans="1:12" ht="47.25" x14ac:dyDescent="0.25">
      <c r="A121" s="76" t="s">
        <v>389</v>
      </c>
      <c r="B121" s="76" t="s">
        <v>342</v>
      </c>
      <c r="C121" s="51"/>
      <c r="D121" s="51"/>
      <c r="E121" s="51">
        <f t="shared" si="6"/>
        <v>35.96</v>
      </c>
      <c r="F121" s="51">
        <v>29</v>
      </c>
      <c r="G121" s="51">
        <f t="shared" si="8"/>
        <v>21.169999999999998</v>
      </c>
      <c r="H121" s="51">
        <v>29</v>
      </c>
      <c r="I121" s="52">
        <f t="shared" si="9"/>
        <v>57.129999999999995</v>
      </c>
      <c r="J121" s="53">
        <f t="shared" si="9"/>
        <v>58</v>
      </c>
      <c r="K121" s="50">
        <f t="shared" si="7"/>
        <v>57.129999999999995</v>
      </c>
      <c r="L121" s="50"/>
    </row>
    <row r="122" spans="1:12" ht="31.5" x14ac:dyDescent="0.25">
      <c r="A122" s="76" t="s">
        <v>389</v>
      </c>
      <c r="B122" s="76" t="s">
        <v>315</v>
      </c>
      <c r="C122" s="51"/>
      <c r="D122" s="51"/>
      <c r="E122" s="51">
        <f t="shared" si="6"/>
        <v>73.16</v>
      </c>
      <c r="F122" s="51">
        <v>59</v>
      </c>
      <c r="G122" s="51">
        <f t="shared" si="8"/>
        <v>38.69</v>
      </c>
      <c r="H122" s="51">
        <v>53</v>
      </c>
      <c r="I122" s="52">
        <f t="shared" si="9"/>
        <v>111.85</v>
      </c>
      <c r="J122" s="53">
        <f t="shared" si="9"/>
        <v>112</v>
      </c>
      <c r="K122" s="50">
        <f t="shared" si="7"/>
        <v>111.85</v>
      </c>
      <c r="L122" s="50"/>
    </row>
    <row r="123" spans="1:12" ht="31.5" x14ac:dyDescent="0.25">
      <c r="A123" s="76" t="s">
        <v>389</v>
      </c>
      <c r="B123" s="76" t="s">
        <v>345</v>
      </c>
      <c r="C123" s="51"/>
      <c r="D123" s="51"/>
      <c r="E123" s="51">
        <f t="shared" si="6"/>
        <v>11.16</v>
      </c>
      <c r="F123" s="51">
        <v>9</v>
      </c>
      <c r="G123" s="51"/>
      <c r="H123" s="51"/>
      <c r="I123" s="52">
        <f t="shared" si="9"/>
        <v>11.16</v>
      </c>
      <c r="J123" s="53">
        <f t="shared" si="9"/>
        <v>9</v>
      </c>
      <c r="K123" s="50">
        <f t="shared" si="7"/>
        <v>11.16</v>
      </c>
      <c r="L123" s="50"/>
    </row>
    <row r="124" spans="1:12" x14ac:dyDescent="0.25">
      <c r="A124" s="76" t="s">
        <v>389</v>
      </c>
      <c r="B124" s="76" t="s">
        <v>346</v>
      </c>
      <c r="C124" s="51"/>
      <c r="D124" s="51"/>
      <c r="E124" s="51">
        <f t="shared" si="6"/>
        <v>0</v>
      </c>
      <c r="F124" s="51"/>
      <c r="G124" s="51">
        <f t="shared" si="8"/>
        <v>7.3</v>
      </c>
      <c r="H124" s="51">
        <v>10</v>
      </c>
      <c r="I124" s="52">
        <f t="shared" si="9"/>
        <v>7.3</v>
      </c>
      <c r="J124" s="53">
        <f t="shared" si="9"/>
        <v>10</v>
      </c>
      <c r="K124" s="50">
        <f t="shared" si="7"/>
        <v>7.3</v>
      </c>
      <c r="L124" s="50"/>
    </row>
    <row r="125" spans="1:12" ht="31.5" x14ac:dyDescent="0.25">
      <c r="A125" s="76" t="s">
        <v>389</v>
      </c>
      <c r="B125" s="76" t="s">
        <v>317</v>
      </c>
      <c r="C125" s="51"/>
      <c r="D125" s="51"/>
      <c r="E125" s="51">
        <f t="shared" si="6"/>
        <v>109.12</v>
      </c>
      <c r="F125" s="51">
        <v>88</v>
      </c>
      <c r="G125" s="51">
        <f t="shared" si="8"/>
        <v>3.65</v>
      </c>
      <c r="H125" s="51">
        <v>5</v>
      </c>
      <c r="I125" s="52">
        <f t="shared" si="9"/>
        <v>112.77000000000001</v>
      </c>
      <c r="J125" s="53">
        <f t="shared" si="9"/>
        <v>93</v>
      </c>
      <c r="K125" s="50">
        <f t="shared" si="7"/>
        <v>112.77000000000001</v>
      </c>
      <c r="L125" s="50"/>
    </row>
    <row r="126" spans="1:12" x14ac:dyDescent="0.25">
      <c r="A126" s="76" t="s">
        <v>389</v>
      </c>
      <c r="B126" s="76" t="s">
        <v>347</v>
      </c>
      <c r="C126" s="51"/>
      <c r="D126" s="51"/>
      <c r="E126" s="51">
        <f t="shared" si="6"/>
        <v>73.16</v>
      </c>
      <c r="F126" s="51">
        <v>59</v>
      </c>
      <c r="G126" s="51"/>
      <c r="H126" s="51"/>
      <c r="I126" s="52">
        <f t="shared" si="9"/>
        <v>73.16</v>
      </c>
      <c r="J126" s="53">
        <f t="shared" si="9"/>
        <v>59</v>
      </c>
      <c r="K126" s="50">
        <f t="shared" si="7"/>
        <v>73.16</v>
      </c>
      <c r="L126" s="50"/>
    </row>
    <row r="127" spans="1:12" x14ac:dyDescent="0.25">
      <c r="A127" s="76" t="s">
        <v>389</v>
      </c>
      <c r="B127" s="76" t="s">
        <v>312</v>
      </c>
      <c r="C127" s="51"/>
      <c r="D127" s="51"/>
      <c r="E127" s="51">
        <f t="shared" si="6"/>
        <v>608.84</v>
      </c>
      <c r="F127" s="51">
        <v>491</v>
      </c>
      <c r="G127" s="51">
        <f t="shared" si="8"/>
        <v>213.89</v>
      </c>
      <c r="H127" s="51">
        <v>293</v>
      </c>
      <c r="I127" s="52">
        <f t="shared" si="9"/>
        <v>822.73</v>
      </c>
      <c r="J127" s="53">
        <f t="shared" si="9"/>
        <v>784</v>
      </c>
      <c r="K127" s="50">
        <f t="shared" si="7"/>
        <v>822.73</v>
      </c>
      <c r="L127" s="50"/>
    </row>
    <row r="128" spans="1:12" x14ac:dyDescent="0.25">
      <c r="A128" s="76" t="s">
        <v>389</v>
      </c>
      <c r="B128" s="76" t="s">
        <v>321</v>
      </c>
      <c r="C128" s="51"/>
      <c r="D128" s="51"/>
      <c r="E128" s="51">
        <f t="shared" si="6"/>
        <v>168.64</v>
      </c>
      <c r="F128" s="51">
        <v>136</v>
      </c>
      <c r="G128" s="51">
        <f t="shared" si="8"/>
        <v>72.27</v>
      </c>
      <c r="H128" s="51">
        <v>99</v>
      </c>
      <c r="I128" s="52">
        <f t="shared" si="9"/>
        <v>240.90999999999997</v>
      </c>
      <c r="J128" s="53">
        <f t="shared" si="9"/>
        <v>235</v>
      </c>
      <c r="K128" s="50">
        <f t="shared" si="7"/>
        <v>240.90999999999997</v>
      </c>
      <c r="L128" s="50"/>
    </row>
    <row r="129" spans="1:12" x14ac:dyDescent="0.25">
      <c r="A129" s="76" t="s">
        <v>389</v>
      </c>
      <c r="B129" s="76" t="s">
        <v>375</v>
      </c>
      <c r="C129" s="51"/>
      <c r="D129" s="51"/>
      <c r="E129" s="51">
        <f t="shared" si="6"/>
        <v>32.24</v>
      </c>
      <c r="F129" s="51">
        <v>26</v>
      </c>
      <c r="G129" s="51">
        <f t="shared" si="8"/>
        <v>0</v>
      </c>
      <c r="H129" s="51"/>
      <c r="I129" s="52">
        <f t="shared" si="9"/>
        <v>32.24</v>
      </c>
      <c r="J129" s="53">
        <f t="shared" si="9"/>
        <v>26</v>
      </c>
      <c r="K129" s="50">
        <f t="shared" si="7"/>
        <v>32.24</v>
      </c>
      <c r="L129" s="50"/>
    </row>
    <row r="130" spans="1:12" x14ac:dyDescent="0.25">
      <c r="A130" s="76" t="s">
        <v>389</v>
      </c>
      <c r="B130" s="76" t="s">
        <v>348</v>
      </c>
      <c r="C130" s="51"/>
      <c r="D130" s="51"/>
      <c r="E130" s="51">
        <f t="shared" si="6"/>
        <v>58.28</v>
      </c>
      <c r="F130" s="51">
        <v>47</v>
      </c>
      <c r="G130" s="51">
        <f t="shared" si="8"/>
        <v>0</v>
      </c>
      <c r="H130" s="51"/>
      <c r="I130" s="52">
        <f t="shared" si="9"/>
        <v>58.28</v>
      </c>
      <c r="J130" s="53">
        <f t="shared" si="9"/>
        <v>47</v>
      </c>
      <c r="K130" s="50">
        <f t="shared" si="7"/>
        <v>58.28</v>
      </c>
      <c r="L130" s="50"/>
    </row>
    <row r="131" spans="1:12" x14ac:dyDescent="0.25">
      <c r="A131" s="76" t="s">
        <v>389</v>
      </c>
      <c r="B131" s="76" t="s">
        <v>349</v>
      </c>
      <c r="C131" s="51"/>
      <c r="D131" s="51"/>
      <c r="E131" s="51">
        <f t="shared" si="6"/>
        <v>107.88</v>
      </c>
      <c r="F131" s="51">
        <v>87</v>
      </c>
      <c r="G131" s="51">
        <f t="shared" si="8"/>
        <v>0</v>
      </c>
      <c r="H131" s="51"/>
      <c r="I131" s="52">
        <f t="shared" si="9"/>
        <v>107.88</v>
      </c>
      <c r="J131" s="53">
        <f t="shared" si="9"/>
        <v>87</v>
      </c>
      <c r="K131" s="50">
        <f t="shared" si="7"/>
        <v>107.88</v>
      </c>
      <c r="L131" s="50"/>
    </row>
    <row r="132" spans="1:12" x14ac:dyDescent="0.25">
      <c r="A132" s="76" t="s">
        <v>389</v>
      </c>
      <c r="B132" s="76" t="s">
        <v>351</v>
      </c>
      <c r="C132" s="51"/>
      <c r="D132" s="51"/>
      <c r="E132" s="51">
        <f t="shared" si="6"/>
        <v>1.24</v>
      </c>
      <c r="F132" s="51">
        <v>1</v>
      </c>
      <c r="G132" s="51">
        <f t="shared" si="8"/>
        <v>0.73</v>
      </c>
      <c r="H132" s="51">
        <v>1</v>
      </c>
      <c r="I132" s="52">
        <f t="shared" si="9"/>
        <v>1.97</v>
      </c>
      <c r="J132" s="53">
        <f t="shared" si="9"/>
        <v>2</v>
      </c>
      <c r="K132" s="50">
        <f t="shared" si="7"/>
        <v>1.97</v>
      </c>
      <c r="L132" s="50"/>
    </row>
    <row r="133" spans="1:12" x14ac:dyDescent="0.25">
      <c r="A133" s="76" t="s">
        <v>389</v>
      </c>
      <c r="B133" s="76" t="s">
        <v>353</v>
      </c>
      <c r="C133" s="51"/>
      <c r="D133" s="51"/>
      <c r="E133" s="51">
        <f t="shared" si="6"/>
        <v>7.4399999999999995</v>
      </c>
      <c r="F133" s="51">
        <v>6</v>
      </c>
      <c r="G133" s="51">
        <f t="shared" si="8"/>
        <v>0</v>
      </c>
      <c r="H133" s="51"/>
      <c r="I133" s="52">
        <f t="shared" si="9"/>
        <v>7.4399999999999995</v>
      </c>
      <c r="J133" s="53">
        <f t="shared" si="9"/>
        <v>6</v>
      </c>
      <c r="K133" s="50">
        <f t="shared" si="7"/>
        <v>7.4399999999999995</v>
      </c>
      <c r="L133" s="50"/>
    </row>
    <row r="134" spans="1:12" x14ac:dyDescent="0.25">
      <c r="A134" s="76" t="s">
        <v>389</v>
      </c>
      <c r="B134" s="76" t="s">
        <v>354</v>
      </c>
      <c r="C134" s="51"/>
      <c r="D134" s="51"/>
      <c r="E134" s="51">
        <f t="shared" ref="E134:E197" si="10">F134*1.24</f>
        <v>57.04</v>
      </c>
      <c r="F134" s="51">
        <v>46</v>
      </c>
      <c r="G134" s="51">
        <f t="shared" si="8"/>
        <v>0</v>
      </c>
      <c r="H134" s="51"/>
      <c r="I134" s="52">
        <f t="shared" si="9"/>
        <v>57.04</v>
      </c>
      <c r="J134" s="53">
        <f t="shared" si="9"/>
        <v>46</v>
      </c>
      <c r="K134" s="50">
        <f t="shared" ref="K134:K197" si="11">I134</f>
        <v>57.04</v>
      </c>
      <c r="L134" s="50"/>
    </row>
    <row r="135" spans="1:12" x14ac:dyDescent="0.25">
      <c r="A135" s="76" t="s">
        <v>389</v>
      </c>
      <c r="B135" s="76" t="s">
        <v>356</v>
      </c>
      <c r="C135" s="51"/>
      <c r="D135" s="51"/>
      <c r="E135" s="51">
        <f t="shared" si="10"/>
        <v>31</v>
      </c>
      <c r="F135" s="51">
        <v>25</v>
      </c>
      <c r="G135" s="51">
        <f t="shared" si="8"/>
        <v>0</v>
      </c>
      <c r="H135" s="51"/>
      <c r="I135" s="52">
        <f t="shared" si="9"/>
        <v>31</v>
      </c>
      <c r="J135" s="53">
        <f t="shared" si="9"/>
        <v>25</v>
      </c>
      <c r="K135" s="50">
        <f t="shared" si="11"/>
        <v>31</v>
      </c>
      <c r="L135" s="50"/>
    </row>
    <row r="136" spans="1:12" x14ac:dyDescent="0.25">
      <c r="A136" s="76" t="s">
        <v>389</v>
      </c>
      <c r="B136" s="76" t="s">
        <v>357</v>
      </c>
      <c r="C136" s="51"/>
      <c r="D136" s="51"/>
      <c r="E136" s="51">
        <f t="shared" si="10"/>
        <v>80.599999999999994</v>
      </c>
      <c r="F136" s="51">
        <v>65</v>
      </c>
      <c r="G136" s="51">
        <f t="shared" si="8"/>
        <v>45.99</v>
      </c>
      <c r="H136" s="51">
        <v>63</v>
      </c>
      <c r="I136" s="52">
        <f t="shared" si="9"/>
        <v>126.59</v>
      </c>
      <c r="J136" s="53">
        <f t="shared" si="9"/>
        <v>128</v>
      </c>
      <c r="K136" s="50">
        <f t="shared" si="11"/>
        <v>126.59</v>
      </c>
      <c r="L136" s="50"/>
    </row>
    <row r="137" spans="1:12" x14ac:dyDescent="0.25">
      <c r="A137" s="76" t="s">
        <v>389</v>
      </c>
      <c r="B137" s="76" t="s">
        <v>358</v>
      </c>
      <c r="C137" s="51"/>
      <c r="D137" s="51"/>
      <c r="E137" s="51">
        <f t="shared" si="10"/>
        <v>159.96</v>
      </c>
      <c r="F137" s="51">
        <v>129</v>
      </c>
      <c r="G137" s="51">
        <f t="shared" si="8"/>
        <v>8.76</v>
      </c>
      <c r="H137" s="51">
        <v>12</v>
      </c>
      <c r="I137" s="52">
        <f t="shared" ref="I137:J192" si="12">C137+E137+G137</f>
        <v>168.72</v>
      </c>
      <c r="J137" s="53">
        <f t="shared" si="12"/>
        <v>141</v>
      </c>
      <c r="K137" s="50">
        <f t="shared" si="11"/>
        <v>168.72</v>
      </c>
      <c r="L137" s="50"/>
    </row>
    <row r="138" spans="1:12" x14ac:dyDescent="0.25">
      <c r="A138" s="76" t="s">
        <v>389</v>
      </c>
      <c r="B138" s="76" t="s">
        <v>359</v>
      </c>
      <c r="C138" s="51"/>
      <c r="D138" s="51"/>
      <c r="E138" s="51">
        <f t="shared" si="10"/>
        <v>68.2</v>
      </c>
      <c r="F138" s="51">
        <v>55</v>
      </c>
      <c r="G138" s="51">
        <f t="shared" si="8"/>
        <v>24.82</v>
      </c>
      <c r="H138" s="51">
        <v>34</v>
      </c>
      <c r="I138" s="52">
        <f t="shared" si="12"/>
        <v>93.02000000000001</v>
      </c>
      <c r="J138" s="53">
        <f t="shared" si="12"/>
        <v>89</v>
      </c>
      <c r="K138" s="50">
        <f t="shared" si="11"/>
        <v>93.02000000000001</v>
      </c>
      <c r="L138" s="50"/>
    </row>
    <row r="139" spans="1:12" x14ac:dyDescent="0.25">
      <c r="A139" s="76" t="s">
        <v>389</v>
      </c>
      <c r="B139" s="76" t="s">
        <v>360</v>
      </c>
      <c r="C139" s="51"/>
      <c r="D139" s="51"/>
      <c r="E139" s="51">
        <f t="shared" si="10"/>
        <v>58.28</v>
      </c>
      <c r="F139" s="51">
        <v>47</v>
      </c>
      <c r="G139" s="51"/>
      <c r="H139" s="51"/>
      <c r="I139" s="52">
        <f t="shared" si="12"/>
        <v>58.28</v>
      </c>
      <c r="J139" s="53">
        <f t="shared" si="12"/>
        <v>47</v>
      </c>
      <c r="K139" s="50">
        <f t="shared" si="11"/>
        <v>58.28</v>
      </c>
      <c r="L139" s="50"/>
    </row>
    <row r="140" spans="1:12" x14ac:dyDescent="0.25">
      <c r="A140" s="76" t="s">
        <v>389</v>
      </c>
      <c r="B140" s="76" t="s">
        <v>362</v>
      </c>
      <c r="C140" s="51"/>
      <c r="D140" s="51"/>
      <c r="E140" s="51">
        <f t="shared" si="10"/>
        <v>102.92</v>
      </c>
      <c r="F140" s="51">
        <v>83</v>
      </c>
      <c r="G140" s="51">
        <f t="shared" ref="G140:G202" si="13">H140*0.73</f>
        <v>0.73</v>
      </c>
      <c r="H140" s="51">
        <v>1</v>
      </c>
      <c r="I140" s="52">
        <f t="shared" si="12"/>
        <v>103.65</v>
      </c>
      <c r="J140" s="53">
        <f t="shared" si="12"/>
        <v>84</v>
      </c>
      <c r="K140" s="50">
        <f t="shared" si="11"/>
        <v>103.65</v>
      </c>
      <c r="L140" s="50"/>
    </row>
    <row r="141" spans="1:12" ht="31.5" x14ac:dyDescent="0.25">
      <c r="A141" s="76" t="s">
        <v>389</v>
      </c>
      <c r="B141" s="76" t="s">
        <v>364</v>
      </c>
      <c r="C141" s="51"/>
      <c r="D141" s="51"/>
      <c r="E141" s="51"/>
      <c r="F141" s="51"/>
      <c r="G141" s="51">
        <f t="shared" si="13"/>
        <v>2.19</v>
      </c>
      <c r="H141" s="51">
        <v>3</v>
      </c>
      <c r="I141" s="52">
        <f t="shared" si="12"/>
        <v>2.19</v>
      </c>
      <c r="J141" s="53">
        <f t="shared" si="12"/>
        <v>3</v>
      </c>
      <c r="K141" s="50">
        <f t="shared" si="11"/>
        <v>2.19</v>
      </c>
      <c r="L141" s="50"/>
    </row>
    <row r="142" spans="1:12" x14ac:dyDescent="0.25">
      <c r="A142" s="76" t="s">
        <v>389</v>
      </c>
      <c r="B142" s="76" t="s">
        <v>367</v>
      </c>
      <c r="C142" s="51"/>
      <c r="D142" s="51"/>
      <c r="E142" s="51"/>
      <c r="F142" s="51"/>
      <c r="G142" s="51">
        <f t="shared" si="13"/>
        <v>17.52</v>
      </c>
      <c r="H142" s="51">
        <v>24</v>
      </c>
      <c r="I142" s="52">
        <f t="shared" si="12"/>
        <v>17.52</v>
      </c>
      <c r="J142" s="53">
        <f t="shared" si="12"/>
        <v>24</v>
      </c>
      <c r="K142" s="50">
        <f t="shared" si="11"/>
        <v>17.52</v>
      </c>
      <c r="L142" s="50"/>
    </row>
    <row r="143" spans="1:12" ht="31.5" x14ac:dyDescent="0.25">
      <c r="A143" s="76" t="s">
        <v>389</v>
      </c>
      <c r="B143" s="76" t="s">
        <v>368</v>
      </c>
      <c r="C143" s="51"/>
      <c r="D143" s="51"/>
      <c r="E143" s="51">
        <f t="shared" si="10"/>
        <v>265.36</v>
      </c>
      <c r="F143" s="51">
        <v>214</v>
      </c>
      <c r="G143" s="51">
        <f t="shared" si="13"/>
        <v>48.91</v>
      </c>
      <c r="H143" s="51">
        <v>67</v>
      </c>
      <c r="I143" s="52">
        <f t="shared" si="12"/>
        <v>314.27</v>
      </c>
      <c r="J143" s="53">
        <f t="shared" si="12"/>
        <v>281</v>
      </c>
      <c r="K143" s="50">
        <f t="shared" si="11"/>
        <v>314.27</v>
      </c>
      <c r="L143" s="50"/>
    </row>
    <row r="144" spans="1:12" x14ac:dyDescent="0.25">
      <c r="A144" s="76" t="s">
        <v>389</v>
      </c>
      <c r="B144" s="76" t="s">
        <v>372</v>
      </c>
      <c r="C144" s="51"/>
      <c r="D144" s="51"/>
      <c r="E144" s="51">
        <f t="shared" si="10"/>
        <v>163.68</v>
      </c>
      <c r="F144" s="51">
        <v>132</v>
      </c>
      <c r="G144" s="51"/>
      <c r="H144" s="51"/>
      <c r="I144" s="52">
        <f t="shared" si="12"/>
        <v>163.68</v>
      </c>
      <c r="J144" s="53">
        <f t="shared" si="12"/>
        <v>132</v>
      </c>
      <c r="K144" s="50">
        <f t="shared" si="11"/>
        <v>163.68</v>
      </c>
      <c r="L144" s="50"/>
    </row>
    <row r="145" spans="1:12" ht="31.5" x14ac:dyDescent="0.25">
      <c r="A145" s="76" t="s">
        <v>389</v>
      </c>
      <c r="B145" s="76" t="s">
        <v>373</v>
      </c>
      <c r="C145" s="51"/>
      <c r="D145" s="51"/>
      <c r="E145" s="51">
        <f t="shared" si="10"/>
        <v>567.91999999999996</v>
      </c>
      <c r="F145" s="51">
        <v>458</v>
      </c>
      <c r="G145" s="51"/>
      <c r="H145" s="51"/>
      <c r="I145" s="52">
        <f t="shared" si="12"/>
        <v>567.91999999999996</v>
      </c>
      <c r="J145" s="53">
        <f t="shared" si="12"/>
        <v>458</v>
      </c>
      <c r="K145" s="50">
        <f t="shared" si="11"/>
        <v>567.91999999999996</v>
      </c>
      <c r="L145" s="50"/>
    </row>
    <row r="146" spans="1:12" x14ac:dyDescent="0.25">
      <c r="A146" s="76" t="s">
        <v>392</v>
      </c>
      <c r="B146" s="76" t="s">
        <v>326</v>
      </c>
      <c r="C146" s="51"/>
      <c r="D146" s="51"/>
      <c r="E146" s="51">
        <f t="shared" si="10"/>
        <v>0</v>
      </c>
      <c r="F146" s="51"/>
      <c r="G146" s="51">
        <f t="shared" si="13"/>
        <v>198.56</v>
      </c>
      <c r="H146" s="51">
        <v>272</v>
      </c>
      <c r="I146" s="52">
        <f t="shared" si="12"/>
        <v>198.56</v>
      </c>
      <c r="J146" s="53">
        <f t="shared" si="12"/>
        <v>272</v>
      </c>
      <c r="K146" s="50">
        <f t="shared" si="11"/>
        <v>198.56</v>
      </c>
      <c r="L146" s="50"/>
    </row>
    <row r="147" spans="1:12" x14ac:dyDescent="0.25">
      <c r="A147" s="76" t="s">
        <v>392</v>
      </c>
      <c r="B147" s="76" t="s">
        <v>328</v>
      </c>
      <c r="C147" s="51"/>
      <c r="D147" s="51"/>
      <c r="E147" s="51">
        <f t="shared" si="10"/>
        <v>380.68</v>
      </c>
      <c r="F147" s="51">
        <v>307</v>
      </c>
      <c r="G147" s="51"/>
      <c r="H147" s="51"/>
      <c r="I147" s="52">
        <f t="shared" si="12"/>
        <v>380.68</v>
      </c>
      <c r="J147" s="53">
        <f t="shared" si="12"/>
        <v>307</v>
      </c>
      <c r="K147" s="50">
        <f t="shared" si="11"/>
        <v>380.68</v>
      </c>
      <c r="L147" s="50"/>
    </row>
    <row r="148" spans="1:12" x14ac:dyDescent="0.25">
      <c r="A148" s="76" t="s">
        <v>392</v>
      </c>
      <c r="B148" s="76" t="s">
        <v>393</v>
      </c>
      <c r="C148" s="51"/>
      <c r="D148" s="51"/>
      <c r="E148" s="51">
        <f t="shared" si="10"/>
        <v>150.04</v>
      </c>
      <c r="F148" s="51">
        <v>121</v>
      </c>
      <c r="G148" s="51">
        <f t="shared" si="13"/>
        <v>88.33</v>
      </c>
      <c r="H148" s="51">
        <v>121</v>
      </c>
      <c r="I148" s="52">
        <f t="shared" si="12"/>
        <v>238.37</v>
      </c>
      <c r="J148" s="53">
        <f t="shared" si="12"/>
        <v>242</v>
      </c>
      <c r="K148" s="50">
        <f t="shared" si="11"/>
        <v>238.37</v>
      </c>
      <c r="L148" s="50"/>
    </row>
    <row r="149" spans="1:12" x14ac:dyDescent="0.25">
      <c r="A149" s="76" t="s">
        <v>392</v>
      </c>
      <c r="B149" s="76" t="s">
        <v>331</v>
      </c>
      <c r="C149" s="51"/>
      <c r="D149" s="51"/>
      <c r="E149" s="51">
        <f t="shared" si="10"/>
        <v>68.2</v>
      </c>
      <c r="F149" s="51">
        <v>55</v>
      </c>
      <c r="G149" s="51">
        <f t="shared" si="13"/>
        <v>40.15</v>
      </c>
      <c r="H149" s="51">
        <v>55</v>
      </c>
      <c r="I149" s="52">
        <f t="shared" si="12"/>
        <v>108.35</v>
      </c>
      <c r="J149" s="53">
        <f t="shared" si="12"/>
        <v>110</v>
      </c>
      <c r="K149" s="50">
        <f t="shared" si="11"/>
        <v>108.35</v>
      </c>
      <c r="L149" s="50"/>
    </row>
    <row r="150" spans="1:12" ht="31.5" x14ac:dyDescent="0.25">
      <c r="A150" s="76" t="s">
        <v>392</v>
      </c>
      <c r="B150" s="76" t="s">
        <v>315</v>
      </c>
      <c r="C150" s="51"/>
      <c r="D150" s="51"/>
      <c r="E150" s="51">
        <f t="shared" si="10"/>
        <v>13.64</v>
      </c>
      <c r="F150" s="51">
        <v>11</v>
      </c>
      <c r="G150" s="51">
        <f t="shared" si="13"/>
        <v>8.0299999999999994</v>
      </c>
      <c r="H150" s="51">
        <v>11</v>
      </c>
      <c r="I150" s="52">
        <f t="shared" si="12"/>
        <v>21.67</v>
      </c>
      <c r="J150" s="53">
        <f t="shared" si="12"/>
        <v>22</v>
      </c>
      <c r="K150" s="50">
        <f t="shared" si="11"/>
        <v>21.67</v>
      </c>
      <c r="L150" s="50"/>
    </row>
    <row r="151" spans="1:12" x14ac:dyDescent="0.25">
      <c r="A151" s="76" t="s">
        <v>392</v>
      </c>
      <c r="B151" s="76" t="s">
        <v>346</v>
      </c>
      <c r="C151" s="51"/>
      <c r="D151" s="51"/>
      <c r="E151" s="51">
        <f t="shared" si="10"/>
        <v>231.88</v>
      </c>
      <c r="F151" s="51">
        <v>187</v>
      </c>
      <c r="G151" s="51">
        <f t="shared" si="13"/>
        <v>138.69999999999999</v>
      </c>
      <c r="H151" s="51">
        <v>190</v>
      </c>
      <c r="I151" s="52">
        <f t="shared" si="12"/>
        <v>370.58</v>
      </c>
      <c r="J151" s="53">
        <f t="shared" si="12"/>
        <v>377</v>
      </c>
      <c r="K151" s="50">
        <f t="shared" si="11"/>
        <v>370.58</v>
      </c>
      <c r="L151" s="50"/>
    </row>
    <row r="152" spans="1:12" x14ac:dyDescent="0.25">
      <c r="A152" s="76" t="s">
        <v>392</v>
      </c>
      <c r="B152" s="76" t="s">
        <v>312</v>
      </c>
      <c r="C152" s="51"/>
      <c r="D152" s="51"/>
      <c r="E152" s="51">
        <f t="shared" si="10"/>
        <v>343.48</v>
      </c>
      <c r="F152" s="51">
        <v>277</v>
      </c>
      <c r="G152" s="51">
        <f t="shared" si="13"/>
        <v>215.35</v>
      </c>
      <c r="H152" s="51">
        <v>295</v>
      </c>
      <c r="I152" s="52">
        <f t="shared" si="12"/>
        <v>558.83000000000004</v>
      </c>
      <c r="J152" s="53">
        <f t="shared" si="12"/>
        <v>572</v>
      </c>
      <c r="K152" s="50">
        <f t="shared" si="11"/>
        <v>558.83000000000004</v>
      </c>
      <c r="L152" s="50"/>
    </row>
    <row r="153" spans="1:12" x14ac:dyDescent="0.25">
      <c r="A153" s="76" t="s">
        <v>392</v>
      </c>
      <c r="B153" s="76" t="s">
        <v>321</v>
      </c>
      <c r="C153" s="51"/>
      <c r="D153" s="51"/>
      <c r="E153" s="51">
        <f t="shared" si="10"/>
        <v>65.72</v>
      </c>
      <c r="F153" s="51">
        <v>53</v>
      </c>
      <c r="G153" s="51"/>
      <c r="H153" s="51"/>
      <c r="I153" s="52">
        <f t="shared" si="12"/>
        <v>65.72</v>
      </c>
      <c r="J153" s="53">
        <f t="shared" si="12"/>
        <v>53</v>
      </c>
      <c r="K153" s="50">
        <f t="shared" si="11"/>
        <v>65.72</v>
      </c>
      <c r="L153" s="50"/>
    </row>
    <row r="154" spans="1:12" x14ac:dyDescent="0.25">
      <c r="A154" s="76" t="s">
        <v>392</v>
      </c>
      <c r="B154" s="76" t="s">
        <v>375</v>
      </c>
      <c r="C154" s="51"/>
      <c r="D154" s="51"/>
      <c r="E154" s="51">
        <f t="shared" si="10"/>
        <v>389.36</v>
      </c>
      <c r="F154" s="51">
        <v>314</v>
      </c>
      <c r="G154" s="51"/>
      <c r="H154" s="51"/>
      <c r="I154" s="52">
        <f t="shared" si="12"/>
        <v>389.36</v>
      </c>
      <c r="J154" s="53">
        <f t="shared" si="12"/>
        <v>314</v>
      </c>
      <c r="K154" s="50">
        <f t="shared" si="11"/>
        <v>389.36</v>
      </c>
      <c r="L154" s="50"/>
    </row>
    <row r="155" spans="1:12" x14ac:dyDescent="0.25">
      <c r="A155" s="76" t="s">
        <v>392</v>
      </c>
      <c r="B155" s="76" t="s">
        <v>348</v>
      </c>
      <c r="C155" s="51"/>
      <c r="D155" s="51"/>
      <c r="E155" s="51">
        <f t="shared" si="10"/>
        <v>12.4</v>
      </c>
      <c r="F155" s="51">
        <v>10</v>
      </c>
      <c r="G155" s="51"/>
      <c r="H155" s="51"/>
      <c r="I155" s="52">
        <f t="shared" si="12"/>
        <v>12.4</v>
      </c>
      <c r="J155" s="53">
        <f t="shared" si="12"/>
        <v>10</v>
      </c>
      <c r="K155" s="50">
        <f t="shared" si="11"/>
        <v>12.4</v>
      </c>
      <c r="L155" s="50"/>
    </row>
    <row r="156" spans="1:12" x14ac:dyDescent="0.25">
      <c r="A156" s="76" t="s">
        <v>392</v>
      </c>
      <c r="B156" s="76" t="s">
        <v>394</v>
      </c>
      <c r="C156" s="51"/>
      <c r="D156" s="51"/>
      <c r="E156" s="51">
        <f t="shared" si="10"/>
        <v>13.64</v>
      </c>
      <c r="F156" s="51">
        <v>11</v>
      </c>
      <c r="G156" s="51"/>
      <c r="H156" s="51"/>
      <c r="I156" s="52">
        <f t="shared" si="12"/>
        <v>13.64</v>
      </c>
      <c r="J156" s="53">
        <f t="shared" si="12"/>
        <v>11</v>
      </c>
      <c r="K156" s="50">
        <f t="shared" si="11"/>
        <v>13.64</v>
      </c>
      <c r="L156" s="50"/>
    </row>
    <row r="157" spans="1:12" x14ac:dyDescent="0.25">
      <c r="A157" s="76" t="s">
        <v>392</v>
      </c>
      <c r="B157" s="76" t="s">
        <v>377</v>
      </c>
      <c r="C157" s="51"/>
      <c r="D157" s="51"/>
      <c r="E157" s="51">
        <f t="shared" si="10"/>
        <v>611.32000000000005</v>
      </c>
      <c r="F157" s="51">
        <v>493</v>
      </c>
      <c r="G157" s="51"/>
      <c r="H157" s="51"/>
      <c r="I157" s="52">
        <f t="shared" si="12"/>
        <v>611.32000000000005</v>
      </c>
      <c r="J157" s="53">
        <f t="shared" si="12"/>
        <v>493</v>
      </c>
      <c r="K157" s="50">
        <f t="shared" si="11"/>
        <v>611.32000000000005</v>
      </c>
      <c r="L157" s="50"/>
    </row>
    <row r="158" spans="1:12" x14ac:dyDescent="0.25">
      <c r="A158" s="76" t="s">
        <v>392</v>
      </c>
      <c r="B158" s="76" t="s">
        <v>357</v>
      </c>
      <c r="C158" s="51"/>
      <c r="D158" s="51"/>
      <c r="E158" s="51">
        <f t="shared" si="10"/>
        <v>116.56</v>
      </c>
      <c r="F158" s="51">
        <v>94</v>
      </c>
      <c r="G158" s="51">
        <f t="shared" si="13"/>
        <v>68.62</v>
      </c>
      <c r="H158" s="51">
        <v>94</v>
      </c>
      <c r="I158" s="52">
        <f t="shared" si="12"/>
        <v>185.18</v>
      </c>
      <c r="J158" s="53">
        <f t="shared" si="12"/>
        <v>188</v>
      </c>
      <c r="K158" s="50">
        <f t="shared" si="11"/>
        <v>185.18</v>
      </c>
      <c r="L158" s="50"/>
    </row>
    <row r="159" spans="1:12" x14ac:dyDescent="0.25">
      <c r="A159" s="76" t="s">
        <v>392</v>
      </c>
      <c r="B159" s="76" t="s">
        <v>359</v>
      </c>
      <c r="C159" s="51"/>
      <c r="D159" s="51"/>
      <c r="E159" s="51">
        <f t="shared" si="10"/>
        <v>99.2</v>
      </c>
      <c r="F159" s="51">
        <v>80</v>
      </c>
      <c r="G159" s="51">
        <f t="shared" si="13"/>
        <v>58.4</v>
      </c>
      <c r="H159" s="51">
        <v>80</v>
      </c>
      <c r="I159" s="52">
        <f t="shared" si="12"/>
        <v>157.6</v>
      </c>
      <c r="J159" s="53">
        <f t="shared" si="12"/>
        <v>160</v>
      </c>
      <c r="K159" s="50">
        <f t="shared" si="11"/>
        <v>157.6</v>
      </c>
      <c r="L159" s="50"/>
    </row>
    <row r="160" spans="1:12" x14ac:dyDescent="0.25">
      <c r="A160" s="76" t="s">
        <v>392</v>
      </c>
      <c r="B160" s="76" t="s">
        <v>360</v>
      </c>
      <c r="C160" s="51"/>
      <c r="D160" s="51"/>
      <c r="E160" s="51">
        <f t="shared" si="10"/>
        <v>89.28</v>
      </c>
      <c r="F160" s="51">
        <v>72</v>
      </c>
      <c r="G160" s="51">
        <f t="shared" si="13"/>
        <v>63.51</v>
      </c>
      <c r="H160" s="51">
        <v>87</v>
      </c>
      <c r="I160" s="52">
        <f t="shared" si="12"/>
        <v>152.79</v>
      </c>
      <c r="J160" s="53">
        <f t="shared" si="12"/>
        <v>159</v>
      </c>
      <c r="K160" s="50">
        <f t="shared" si="11"/>
        <v>152.79</v>
      </c>
      <c r="L160" s="50"/>
    </row>
    <row r="161" spans="1:12" x14ac:dyDescent="0.25">
      <c r="A161" s="76" t="s">
        <v>392</v>
      </c>
      <c r="B161" s="76" t="s">
        <v>361</v>
      </c>
      <c r="C161" s="51"/>
      <c r="D161" s="51"/>
      <c r="E161" s="51">
        <f t="shared" si="10"/>
        <v>122.76</v>
      </c>
      <c r="F161" s="51">
        <v>99</v>
      </c>
      <c r="G161" s="51"/>
      <c r="H161" s="51"/>
      <c r="I161" s="52">
        <f t="shared" si="12"/>
        <v>122.76</v>
      </c>
      <c r="J161" s="53">
        <f t="shared" si="12"/>
        <v>99</v>
      </c>
      <c r="K161" s="50">
        <f t="shared" si="11"/>
        <v>122.76</v>
      </c>
      <c r="L161" s="50"/>
    </row>
    <row r="162" spans="1:12" x14ac:dyDescent="0.25">
      <c r="A162" s="76" t="s">
        <v>392</v>
      </c>
      <c r="B162" s="76" t="s">
        <v>362</v>
      </c>
      <c r="C162" s="51"/>
      <c r="D162" s="51"/>
      <c r="E162" s="51">
        <f t="shared" si="10"/>
        <v>197.16</v>
      </c>
      <c r="F162" s="51">
        <v>159</v>
      </c>
      <c r="G162" s="51"/>
      <c r="H162" s="51"/>
      <c r="I162" s="52">
        <f t="shared" si="12"/>
        <v>197.16</v>
      </c>
      <c r="J162" s="53">
        <f t="shared" si="12"/>
        <v>159</v>
      </c>
      <c r="K162" s="50">
        <f t="shared" si="11"/>
        <v>197.16</v>
      </c>
      <c r="L162" s="50"/>
    </row>
    <row r="163" spans="1:12" ht="31.5" x14ac:dyDescent="0.25">
      <c r="A163" s="76" t="s">
        <v>392</v>
      </c>
      <c r="B163" s="76" t="s">
        <v>364</v>
      </c>
      <c r="C163" s="51"/>
      <c r="D163" s="51"/>
      <c r="E163" s="51">
        <f t="shared" si="10"/>
        <v>6.2</v>
      </c>
      <c r="F163" s="51">
        <v>5</v>
      </c>
      <c r="G163" s="51">
        <f t="shared" si="13"/>
        <v>1.46</v>
      </c>
      <c r="H163" s="51">
        <v>2</v>
      </c>
      <c r="I163" s="52">
        <f t="shared" si="12"/>
        <v>7.66</v>
      </c>
      <c r="J163" s="53">
        <f t="shared" si="12"/>
        <v>7</v>
      </c>
      <c r="K163" s="50">
        <f t="shared" si="11"/>
        <v>7.66</v>
      </c>
      <c r="L163" s="50"/>
    </row>
    <row r="164" spans="1:12" x14ac:dyDescent="0.25">
      <c r="A164" s="76" t="s">
        <v>392</v>
      </c>
      <c r="B164" s="76" t="s">
        <v>367</v>
      </c>
      <c r="C164" s="51"/>
      <c r="D164" s="51"/>
      <c r="E164" s="51"/>
      <c r="F164" s="51"/>
      <c r="G164" s="51">
        <f t="shared" si="13"/>
        <v>110.96</v>
      </c>
      <c r="H164" s="51">
        <v>152</v>
      </c>
      <c r="I164" s="52">
        <f t="shared" si="12"/>
        <v>110.96</v>
      </c>
      <c r="J164" s="53">
        <f t="shared" si="12"/>
        <v>152</v>
      </c>
      <c r="K164" s="50">
        <f t="shared" si="11"/>
        <v>110.96</v>
      </c>
      <c r="L164" s="50"/>
    </row>
    <row r="165" spans="1:12" ht="31.5" x14ac:dyDescent="0.25">
      <c r="A165" s="76" t="s">
        <v>392</v>
      </c>
      <c r="B165" s="76" t="s">
        <v>368</v>
      </c>
      <c r="C165" s="51"/>
      <c r="D165" s="51"/>
      <c r="E165" s="51">
        <f t="shared" si="10"/>
        <v>79.36</v>
      </c>
      <c r="F165" s="51">
        <v>64</v>
      </c>
      <c r="G165" s="51">
        <f t="shared" si="13"/>
        <v>46.72</v>
      </c>
      <c r="H165" s="51">
        <v>64</v>
      </c>
      <c r="I165" s="52">
        <f t="shared" si="12"/>
        <v>126.08</v>
      </c>
      <c r="J165" s="53">
        <f t="shared" si="12"/>
        <v>128</v>
      </c>
      <c r="K165" s="50">
        <f t="shared" si="11"/>
        <v>126.08</v>
      </c>
      <c r="L165" s="50"/>
    </row>
    <row r="166" spans="1:12" x14ac:dyDescent="0.25">
      <c r="A166" s="76" t="s">
        <v>392</v>
      </c>
      <c r="B166" s="76" t="s">
        <v>372</v>
      </c>
      <c r="C166" s="51"/>
      <c r="D166" s="51"/>
      <c r="E166" s="51">
        <f t="shared" si="10"/>
        <v>85.56</v>
      </c>
      <c r="F166" s="51">
        <v>69</v>
      </c>
      <c r="G166" s="51">
        <f t="shared" si="13"/>
        <v>60.589999999999996</v>
      </c>
      <c r="H166" s="51">
        <v>83</v>
      </c>
      <c r="I166" s="52">
        <f t="shared" si="12"/>
        <v>146.15</v>
      </c>
      <c r="J166" s="53">
        <f t="shared" si="12"/>
        <v>152</v>
      </c>
      <c r="K166" s="50">
        <f t="shared" si="11"/>
        <v>146.15</v>
      </c>
      <c r="L166" s="50"/>
    </row>
    <row r="167" spans="1:12" ht="31.5" x14ac:dyDescent="0.25">
      <c r="A167" s="76" t="s">
        <v>392</v>
      </c>
      <c r="B167" s="76" t="s">
        <v>373</v>
      </c>
      <c r="C167" s="51"/>
      <c r="D167" s="51"/>
      <c r="E167" s="51">
        <f t="shared" si="10"/>
        <v>570.4</v>
      </c>
      <c r="F167" s="51">
        <v>460</v>
      </c>
      <c r="G167" s="51"/>
      <c r="H167" s="51"/>
      <c r="I167" s="52">
        <f t="shared" si="12"/>
        <v>570.4</v>
      </c>
      <c r="J167" s="53">
        <f t="shared" si="12"/>
        <v>460</v>
      </c>
      <c r="K167" s="50">
        <f t="shared" si="11"/>
        <v>570.4</v>
      </c>
      <c r="L167" s="50"/>
    </row>
    <row r="168" spans="1:12" x14ac:dyDescent="0.25">
      <c r="A168" s="76" t="s">
        <v>395</v>
      </c>
      <c r="B168" s="76" t="s">
        <v>377</v>
      </c>
      <c r="C168" s="51"/>
      <c r="D168" s="51"/>
      <c r="E168" s="51">
        <f t="shared" si="10"/>
        <v>96.72</v>
      </c>
      <c r="F168" s="51">
        <v>78</v>
      </c>
      <c r="G168" s="51"/>
      <c r="H168" s="51"/>
      <c r="I168" s="52">
        <f t="shared" si="12"/>
        <v>96.72</v>
      </c>
      <c r="J168" s="53">
        <f t="shared" si="12"/>
        <v>78</v>
      </c>
      <c r="K168" s="50">
        <f t="shared" si="11"/>
        <v>96.72</v>
      </c>
      <c r="L168" s="50"/>
    </row>
    <row r="169" spans="1:12" x14ac:dyDescent="0.25">
      <c r="A169" s="76" t="s">
        <v>395</v>
      </c>
      <c r="B169" s="76" t="s">
        <v>372</v>
      </c>
      <c r="C169" s="51"/>
      <c r="D169" s="51"/>
      <c r="E169" s="51">
        <f t="shared" si="10"/>
        <v>171.12</v>
      </c>
      <c r="F169" s="51">
        <v>138</v>
      </c>
      <c r="G169" s="51">
        <f t="shared" si="13"/>
        <v>80.3</v>
      </c>
      <c r="H169" s="51">
        <v>110</v>
      </c>
      <c r="I169" s="52">
        <f t="shared" si="12"/>
        <v>251.42000000000002</v>
      </c>
      <c r="J169" s="53">
        <f t="shared" si="12"/>
        <v>248</v>
      </c>
      <c r="K169" s="50">
        <f t="shared" si="11"/>
        <v>251.42000000000002</v>
      </c>
      <c r="L169" s="50"/>
    </row>
    <row r="170" spans="1:12" ht="31.5" x14ac:dyDescent="0.25">
      <c r="A170" s="76" t="s">
        <v>395</v>
      </c>
      <c r="B170" s="76" t="s">
        <v>373</v>
      </c>
      <c r="C170" s="51"/>
      <c r="D170" s="51"/>
      <c r="E170" s="51">
        <f t="shared" si="10"/>
        <v>140.12</v>
      </c>
      <c r="F170" s="51">
        <v>113</v>
      </c>
      <c r="G170" s="51"/>
      <c r="H170" s="51"/>
      <c r="I170" s="52">
        <f t="shared" si="12"/>
        <v>140.12</v>
      </c>
      <c r="J170" s="53">
        <f t="shared" si="12"/>
        <v>113</v>
      </c>
      <c r="K170" s="50">
        <f t="shared" si="11"/>
        <v>140.12</v>
      </c>
      <c r="L170" s="50"/>
    </row>
    <row r="171" spans="1:12" x14ac:dyDescent="0.25">
      <c r="A171" s="76" t="s">
        <v>396</v>
      </c>
      <c r="B171" s="76" t="s">
        <v>326</v>
      </c>
      <c r="C171" s="51"/>
      <c r="D171" s="51"/>
      <c r="E171" s="51">
        <f t="shared" si="10"/>
        <v>95.48</v>
      </c>
      <c r="F171" s="51">
        <v>77</v>
      </c>
      <c r="G171" s="51"/>
      <c r="H171" s="51"/>
      <c r="I171" s="52">
        <f t="shared" si="12"/>
        <v>95.48</v>
      </c>
      <c r="J171" s="53">
        <f t="shared" si="12"/>
        <v>77</v>
      </c>
      <c r="K171" s="50">
        <f t="shared" si="11"/>
        <v>95.48</v>
      </c>
      <c r="L171" s="50"/>
    </row>
    <row r="172" spans="1:12" x14ac:dyDescent="0.25">
      <c r="A172" s="76" t="s">
        <v>396</v>
      </c>
      <c r="B172" s="76" t="s">
        <v>328</v>
      </c>
      <c r="C172" s="51"/>
      <c r="D172" s="51"/>
      <c r="E172" s="51">
        <f t="shared" si="10"/>
        <v>27.28</v>
      </c>
      <c r="F172" s="51">
        <v>22</v>
      </c>
      <c r="G172" s="51"/>
      <c r="H172" s="51"/>
      <c r="I172" s="52">
        <f t="shared" si="12"/>
        <v>27.28</v>
      </c>
      <c r="J172" s="53">
        <f t="shared" si="12"/>
        <v>22</v>
      </c>
      <c r="K172" s="50">
        <f t="shared" si="11"/>
        <v>27.28</v>
      </c>
      <c r="L172" s="50"/>
    </row>
    <row r="173" spans="1:12" x14ac:dyDescent="0.25">
      <c r="A173" s="76" t="s">
        <v>396</v>
      </c>
      <c r="B173" s="76" t="s">
        <v>330</v>
      </c>
      <c r="C173" s="51"/>
      <c r="D173" s="51"/>
      <c r="E173" s="51">
        <f t="shared" si="10"/>
        <v>32.24</v>
      </c>
      <c r="F173" s="51">
        <v>26</v>
      </c>
      <c r="G173" s="51"/>
      <c r="H173" s="51"/>
      <c r="I173" s="52">
        <f t="shared" si="12"/>
        <v>32.24</v>
      </c>
      <c r="J173" s="53">
        <f t="shared" si="12"/>
        <v>26</v>
      </c>
      <c r="K173" s="50">
        <f t="shared" si="11"/>
        <v>32.24</v>
      </c>
      <c r="L173" s="50"/>
    </row>
    <row r="174" spans="1:12" x14ac:dyDescent="0.25">
      <c r="A174" s="76" t="s">
        <v>396</v>
      </c>
      <c r="B174" s="76" t="s">
        <v>312</v>
      </c>
      <c r="C174" s="51"/>
      <c r="D174" s="51"/>
      <c r="E174" s="51">
        <f t="shared" si="10"/>
        <v>101.67999999999999</v>
      </c>
      <c r="F174" s="51">
        <v>82</v>
      </c>
      <c r="G174" s="51"/>
      <c r="H174" s="51"/>
      <c r="I174" s="52">
        <f t="shared" si="12"/>
        <v>101.67999999999999</v>
      </c>
      <c r="J174" s="53">
        <f t="shared" si="12"/>
        <v>82</v>
      </c>
      <c r="K174" s="50">
        <f t="shared" si="11"/>
        <v>101.67999999999999</v>
      </c>
      <c r="L174" s="50"/>
    </row>
    <row r="175" spans="1:12" x14ac:dyDescent="0.25">
      <c r="A175" s="76" t="s">
        <v>396</v>
      </c>
      <c r="B175" s="76" t="s">
        <v>321</v>
      </c>
      <c r="C175" s="51"/>
      <c r="D175" s="51"/>
      <c r="E175" s="51">
        <f t="shared" si="10"/>
        <v>26.04</v>
      </c>
      <c r="F175" s="51">
        <v>21</v>
      </c>
      <c r="G175" s="51"/>
      <c r="H175" s="51"/>
      <c r="I175" s="52">
        <f t="shared" si="12"/>
        <v>26.04</v>
      </c>
      <c r="J175" s="53">
        <f t="shared" si="12"/>
        <v>21</v>
      </c>
      <c r="K175" s="50">
        <f t="shared" si="11"/>
        <v>26.04</v>
      </c>
      <c r="L175" s="50"/>
    </row>
    <row r="176" spans="1:12" x14ac:dyDescent="0.25">
      <c r="A176" s="76" t="s">
        <v>396</v>
      </c>
      <c r="B176" s="76" t="s">
        <v>375</v>
      </c>
      <c r="C176" s="51"/>
      <c r="D176" s="51"/>
      <c r="E176" s="51">
        <f t="shared" si="10"/>
        <v>19.84</v>
      </c>
      <c r="F176" s="51">
        <v>16</v>
      </c>
      <c r="G176" s="51"/>
      <c r="H176" s="51"/>
      <c r="I176" s="52">
        <f t="shared" si="12"/>
        <v>19.84</v>
      </c>
      <c r="J176" s="53">
        <f t="shared" si="12"/>
        <v>16</v>
      </c>
      <c r="K176" s="50">
        <f t="shared" si="11"/>
        <v>19.84</v>
      </c>
      <c r="L176" s="50"/>
    </row>
    <row r="177" spans="1:12" x14ac:dyDescent="0.25">
      <c r="A177" s="76" t="s">
        <v>396</v>
      </c>
      <c r="B177" s="76" t="s">
        <v>357</v>
      </c>
      <c r="C177" s="51"/>
      <c r="D177" s="51"/>
      <c r="E177" s="51">
        <f t="shared" si="10"/>
        <v>58.28</v>
      </c>
      <c r="F177" s="51">
        <v>47</v>
      </c>
      <c r="G177" s="51"/>
      <c r="H177" s="51"/>
      <c r="I177" s="52">
        <f t="shared" si="12"/>
        <v>58.28</v>
      </c>
      <c r="J177" s="53">
        <f t="shared" si="12"/>
        <v>47</v>
      </c>
      <c r="K177" s="50">
        <f t="shared" si="11"/>
        <v>58.28</v>
      </c>
      <c r="L177" s="50"/>
    </row>
    <row r="178" spans="1:12" x14ac:dyDescent="0.25">
      <c r="A178" s="76" t="s">
        <v>396</v>
      </c>
      <c r="B178" s="76" t="s">
        <v>359</v>
      </c>
      <c r="C178" s="51"/>
      <c r="D178" s="51"/>
      <c r="E178" s="51">
        <f t="shared" si="10"/>
        <v>38.44</v>
      </c>
      <c r="F178" s="51">
        <v>31</v>
      </c>
      <c r="G178" s="51"/>
      <c r="H178" s="51"/>
      <c r="I178" s="52">
        <f t="shared" si="12"/>
        <v>38.44</v>
      </c>
      <c r="J178" s="53">
        <f t="shared" si="12"/>
        <v>31</v>
      </c>
      <c r="K178" s="50">
        <f t="shared" si="11"/>
        <v>38.44</v>
      </c>
      <c r="L178" s="50"/>
    </row>
    <row r="179" spans="1:12" x14ac:dyDescent="0.25">
      <c r="A179" s="76" t="s">
        <v>396</v>
      </c>
      <c r="B179" s="76" t="s">
        <v>362</v>
      </c>
      <c r="C179" s="51"/>
      <c r="D179" s="51"/>
      <c r="E179" s="51">
        <f t="shared" si="10"/>
        <v>43.4</v>
      </c>
      <c r="F179" s="51">
        <v>35</v>
      </c>
      <c r="G179" s="51"/>
      <c r="H179" s="51"/>
      <c r="I179" s="52">
        <f t="shared" si="12"/>
        <v>43.4</v>
      </c>
      <c r="J179" s="53">
        <f t="shared" si="12"/>
        <v>35</v>
      </c>
      <c r="K179" s="50">
        <f t="shared" si="11"/>
        <v>43.4</v>
      </c>
      <c r="L179" s="50"/>
    </row>
    <row r="180" spans="1:12" ht="31.5" x14ac:dyDescent="0.25">
      <c r="A180" s="76" t="s">
        <v>396</v>
      </c>
      <c r="B180" s="76" t="s">
        <v>364</v>
      </c>
      <c r="C180" s="51"/>
      <c r="D180" s="51"/>
      <c r="E180" s="51">
        <f t="shared" si="10"/>
        <v>1.24</v>
      </c>
      <c r="F180" s="51">
        <v>1</v>
      </c>
      <c r="G180" s="51"/>
      <c r="H180" s="51"/>
      <c r="I180" s="52">
        <f t="shared" si="12"/>
        <v>1.24</v>
      </c>
      <c r="J180" s="53">
        <f t="shared" si="12"/>
        <v>1</v>
      </c>
      <c r="K180" s="50">
        <f t="shared" si="11"/>
        <v>1.24</v>
      </c>
      <c r="L180" s="50"/>
    </row>
    <row r="181" spans="1:12" x14ac:dyDescent="0.25">
      <c r="A181" s="76" t="s">
        <v>396</v>
      </c>
      <c r="B181" s="76" t="s">
        <v>372</v>
      </c>
      <c r="C181" s="51"/>
      <c r="D181" s="51"/>
      <c r="E181" s="51">
        <f t="shared" si="10"/>
        <v>186</v>
      </c>
      <c r="F181" s="51">
        <v>150</v>
      </c>
      <c r="G181" s="51"/>
      <c r="H181" s="51"/>
      <c r="I181" s="52">
        <f t="shared" si="12"/>
        <v>186</v>
      </c>
      <c r="J181" s="53">
        <f t="shared" si="12"/>
        <v>150</v>
      </c>
      <c r="K181" s="50">
        <f t="shared" si="11"/>
        <v>186</v>
      </c>
      <c r="L181" s="50"/>
    </row>
    <row r="182" spans="1:12" ht="31.5" x14ac:dyDescent="0.25">
      <c r="A182" s="76" t="s">
        <v>397</v>
      </c>
      <c r="B182" s="76" t="s">
        <v>328</v>
      </c>
      <c r="C182" s="51"/>
      <c r="D182" s="51"/>
      <c r="E182" s="51">
        <f t="shared" si="10"/>
        <v>162.44</v>
      </c>
      <c r="F182" s="51">
        <v>131</v>
      </c>
      <c r="G182" s="51"/>
      <c r="H182" s="51"/>
      <c r="I182" s="52">
        <f t="shared" si="12"/>
        <v>162.44</v>
      </c>
      <c r="J182" s="53">
        <f t="shared" si="12"/>
        <v>131</v>
      </c>
      <c r="K182" s="50">
        <f t="shared" si="11"/>
        <v>162.44</v>
      </c>
      <c r="L182" s="50"/>
    </row>
    <row r="183" spans="1:12" ht="31.5" x14ac:dyDescent="0.25">
      <c r="A183" s="76" t="s">
        <v>397</v>
      </c>
      <c r="B183" s="76" t="s">
        <v>329</v>
      </c>
      <c r="C183" s="51"/>
      <c r="D183" s="51"/>
      <c r="E183" s="51">
        <f t="shared" si="10"/>
        <v>38.44</v>
      </c>
      <c r="F183" s="51">
        <v>31</v>
      </c>
      <c r="G183" s="51">
        <f t="shared" si="13"/>
        <v>22.63</v>
      </c>
      <c r="H183" s="51">
        <v>31</v>
      </c>
      <c r="I183" s="52">
        <f t="shared" si="12"/>
        <v>61.069999999999993</v>
      </c>
      <c r="J183" s="53">
        <f t="shared" si="12"/>
        <v>62</v>
      </c>
      <c r="K183" s="50">
        <f t="shared" si="11"/>
        <v>61.069999999999993</v>
      </c>
      <c r="L183" s="50"/>
    </row>
    <row r="184" spans="1:12" ht="31.5" x14ac:dyDescent="0.25">
      <c r="A184" s="76" t="s">
        <v>397</v>
      </c>
      <c r="B184" s="76" t="s">
        <v>330</v>
      </c>
      <c r="C184" s="51"/>
      <c r="D184" s="51"/>
      <c r="E184" s="51">
        <f t="shared" si="10"/>
        <v>59.519999999999996</v>
      </c>
      <c r="F184" s="51">
        <v>48</v>
      </c>
      <c r="G184" s="51"/>
      <c r="H184" s="51"/>
      <c r="I184" s="52">
        <f t="shared" si="12"/>
        <v>59.519999999999996</v>
      </c>
      <c r="J184" s="53">
        <f t="shared" si="12"/>
        <v>48</v>
      </c>
      <c r="K184" s="50">
        <f t="shared" si="11"/>
        <v>59.519999999999996</v>
      </c>
      <c r="L184" s="50"/>
    </row>
    <row r="185" spans="1:12" ht="31.5" x14ac:dyDescent="0.25">
      <c r="A185" s="76" t="s">
        <v>397</v>
      </c>
      <c r="B185" s="76" t="s">
        <v>317</v>
      </c>
      <c r="C185" s="51"/>
      <c r="D185" s="51"/>
      <c r="E185" s="51">
        <f t="shared" si="10"/>
        <v>31</v>
      </c>
      <c r="F185" s="51">
        <v>25</v>
      </c>
      <c r="G185" s="51"/>
      <c r="H185" s="51"/>
      <c r="I185" s="52">
        <f t="shared" si="12"/>
        <v>31</v>
      </c>
      <c r="J185" s="53">
        <f t="shared" si="12"/>
        <v>25</v>
      </c>
      <c r="K185" s="50">
        <f t="shared" si="11"/>
        <v>31</v>
      </c>
      <c r="L185" s="50"/>
    </row>
    <row r="186" spans="1:12" ht="31.5" x14ac:dyDescent="0.25">
      <c r="A186" s="76" t="s">
        <v>397</v>
      </c>
      <c r="B186" s="76" t="s">
        <v>360</v>
      </c>
      <c r="C186" s="51"/>
      <c r="D186" s="51"/>
      <c r="E186" s="51">
        <f t="shared" si="10"/>
        <v>76.88</v>
      </c>
      <c r="F186" s="51">
        <v>62</v>
      </c>
      <c r="G186" s="51"/>
      <c r="H186" s="51"/>
      <c r="I186" s="52">
        <f t="shared" si="12"/>
        <v>76.88</v>
      </c>
      <c r="J186" s="53">
        <f t="shared" si="12"/>
        <v>62</v>
      </c>
      <c r="K186" s="50">
        <f t="shared" si="11"/>
        <v>76.88</v>
      </c>
      <c r="L186" s="50"/>
    </row>
    <row r="187" spans="1:12" x14ac:dyDescent="0.25">
      <c r="A187" s="76" t="s">
        <v>398</v>
      </c>
      <c r="B187" s="76" t="s">
        <v>352</v>
      </c>
      <c r="C187" s="51"/>
      <c r="D187" s="51"/>
      <c r="E187" s="51">
        <f t="shared" si="10"/>
        <v>106.64</v>
      </c>
      <c r="F187" s="51">
        <v>86</v>
      </c>
      <c r="G187" s="51"/>
      <c r="H187" s="51"/>
      <c r="I187" s="52">
        <f t="shared" si="12"/>
        <v>106.64</v>
      </c>
      <c r="J187" s="53">
        <f t="shared" si="12"/>
        <v>86</v>
      </c>
      <c r="K187" s="50">
        <f t="shared" si="11"/>
        <v>106.64</v>
      </c>
      <c r="L187" s="50"/>
    </row>
    <row r="188" spans="1:12" ht="31.5" x14ac:dyDescent="0.25">
      <c r="A188" s="76" t="s">
        <v>399</v>
      </c>
      <c r="B188" s="76" t="s">
        <v>345</v>
      </c>
      <c r="C188" s="51"/>
      <c r="D188" s="51"/>
      <c r="E188" s="51">
        <f t="shared" si="10"/>
        <v>8.68</v>
      </c>
      <c r="F188" s="51">
        <v>7</v>
      </c>
      <c r="G188" s="51"/>
      <c r="H188" s="51"/>
      <c r="I188" s="52">
        <f t="shared" si="12"/>
        <v>8.68</v>
      </c>
      <c r="J188" s="53">
        <f t="shared" si="12"/>
        <v>7</v>
      </c>
      <c r="K188" s="50">
        <f t="shared" si="11"/>
        <v>8.68</v>
      </c>
      <c r="L188" s="50"/>
    </row>
    <row r="189" spans="1:12" ht="31.5" x14ac:dyDescent="0.25">
      <c r="A189" s="76" t="s">
        <v>399</v>
      </c>
      <c r="B189" s="76" t="s">
        <v>317</v>
      </c>
      <c r="C189" s="51"/>
      <c r="D189" s="51"/>
      <c r="E189" s="51">
        <f t="shared" si="10"/>
        <v>65.72</v>
      </c>
      <c r="F189" s="51">
        <v>53</v>
      </c>
      <c r="G189" s="51"/>
      <c r="H189" s="51"/>
      <c r="I189" s="52">
        <f t="shared" si="12"/>
        <v>65.72</v>
      </c>
      <c r="J189" s="53">
        <f t="shared" si="12"/>
        <v>53</v>
      </c>
      <c r="K189" s="50">
        <f t="shared" si="11"/>
        <v>65.72</v>
      </c>
      <c r="L189" s="50"/>
    </row>
    <row r="190" spans="1:12" x14ac:dyDescent="0.25">
      <c r="A190" s="76" t="s">
        <v>399</v>
      </c>
      <c r="B190" s="76" t="s">
        <v>360</v>
      </c>
      <c r="C190" s="51"/>
      <c r="D190" s="51"/>
      <c r="E190" s="51">
        <f t="shared" si="10"/>
        <v>64.48</v>
      </c>
      <c r="F190" s="51">
        <v>52</v>
      </c>
      <c r="G190" s="51"/>
      <c r="H190" s="51"/>
      <c r="I190" s="52">
        <f t="shared" si="12"/>
        <v>64.48</v>
      </c>
      <c r="J190" s="53">
        <f t="shared" si="12"/>
        <v>52</v>
      </c>
      <c r="K190" s="50">
        <f t="shared" si="11"/>
        <v>64.48</v>
      </c>
      <c r="L190" s="50"/>
    </row>
    <row r="191" spans="1:12" ht="31.5" x14ac:dyDescent="0.25">
      <c r="A191" s="76" t="s">
        <v>400</v>
      </c>
      <c r="B191" s="76" t="s">
        <v>345</v>
      </c>
      <c r="C191" s="51"/>
      <c r="D191" s="51"/>
      <c r="E191" s="51">
        <f t="shared" si="10"/>
        <v>2.48</v>
      </c>
      <c r="F191" s="51">
        <v>2</v>
      </c>
      <c r="G191" s="51"/>
      <c r="H191" s="51"/>
      <c r="I191" s="52">
        <f t="shared" si="12"/>
        <v>2.48</v>
      </c>
      <c r="J191" s="53">
        <f t="shared" si="12"/>
        <v>2</v>
      </c>
      <c r="K191" s="50">
        <f t="shared" si="11"/>
        <v>2.48</v>
      </c>
      <c r="L191" s="50"/>
    </row>
    <row r="192" spans="1:12" ht="31.5" x14ac:dyDescent="0.25">
      <c r="A192" s="76" t="s">
        <v>400</v>
      </c>
      <c r="B192" s="76" t="s">
        <v>317</v>
      </c>
      <c r="C192" s="51"/>
      <c r="D192" s="51"/>
      <c r="E192" s="51">
        <f t="shared" si="10"/>
        <v>12.4</v>
      </c>
      <c r="F192" s="51">
        <v>10</v>
      </c>
      <c r="G192" s="51"/>
      <c r="H192" s="51"/>
      <c r="I192" s="52">
        <f t="shared" si="12"/>
        <v>12.4</v>
      </c>
      <c r="J192" s="53">
        <f t="shared" si="12"/>
        <v>10</v>
      </c>
      <c r="K192" s="50">
        <f t="shared" si="11"/>
        <v>12.4</v>
      </c>
      <c r="L192" s="50"/>
    </row>
    <row r="193" spans="1:12" ht="31.5" x14ac:dyDescent="0.25">
      <c r="A193" s="76" t="s">
        <v>400</v>
      </c>
      <c r="B193" s="76" t="s">
        <v>360</v>
      </c>
      <c r="C193" s="51"/>
      <c r="D193" s="51"/>
      <c r="E193" s="51">
        <f t="shared" si="10"/>
        <v>18.600000000000001</v>
      </c>
      <c r="F193" s="51">
        <v>15</v>
      </c>
      <c r="G193" s="51"/>
      <c r="H193" s="51"/>
      <c r="I193" s="52">
        <f t="shared" ref="I193:J251" si="14">C193+E193+G193</f>
        <v>18.600000000000001</v>
      </c>
      <c r="J193" s="53">
        <f t="shared" si="14"/>
        <v>15</v>
      </c>
      <c r="K193" s="50">
        <f t="shared" si="11"/>
        <v>18.600000000000001</v>
      </c>
      <c r="L193" s="50"/>
    </row>
    <row r="194" spans="1:12" x14ac:dyDescent="0.25">
      <c r="A194" s="76" t="s">
        <v>401</v>
      </c>
      <c r="B194" s="76" t="s">
        <v>362</v>
      </c>
      <c r="C194" s="51"/>
      <c r="D194" s="51"/>
      <c r="E194" s="51">
        <f t="shared" si="10"/>
        <v>89.28</v>
      </c>
      <c r="F194" s="51">
        <v>72</v>
      </c>
      <c r="G194" s="51"/>
      <c r="H194" s="51"/>
      <c r="I194" s="52">
        <f t="shared" si="14"/>
        <v>89.28</v>
      </c>
      <c r="J194" s="53">
        <f t="shared" si="14"/>
        <v>72</v>
      </c>
      <c r="K194" s="50">
        <f t="shared" si="11"/>
        <v>89.28</v>
      </c>
      <c r="L194" s="50"/>
    </row>
    <row r="195" spans="1:12" x14ac:dyDescent="0.25">
      <c r="A195" s="76" t="s">
        <v>401</v>
      </c>
      <c r="B195" s="76" t="s">
        <v>372</v>
      </c>
      <c r="C195" s="51"/>
      <c r="D195" s="51"/>
      <c r="E195" s="51">
        <f t="shared" si="10"/>
        <v>31</v>
      </c>
      <c r="F195" s="51">
        <v>25</v>
      </c>
      <c r="G195" s="51"/>
      <c r="H195" s="51"/>
      <c r="I195" s="52">
        <f t="shared" si="14"/>
        <v>31</v>
      </c>
      <c r="J195" s="53">
        <f t="shared" si="14"/>
        <v>25</v>
      </c>
      <c r="K195" s="50">
        <f t="shared" si="11"/>
        <v>31</v>
      </c>
      <c r="L195" s="50"/>
    </row>
    <row r="196" spans="1:12" ht="31.5" x14ac:dyDescent="0.25">
      <c r="A196" s="76" t="s">
        <v>401</v>
      </c>
      <c r="B196" s="76" t="s">
        <v>373</v>
      </c>
      <c r="C196" s="51"/>
      <c r="D196" s="51"/>
      <c r="E196" s="51">
        <f t="shared" si="10"/>
        <v>107.88</v>
      </c>
      <c r="F196" s="51">
        <v>87</v>
      </c>
      <c r="G196" s="51"/>
      <c r="H196" s="51"/>
      <c r="I196" s="52">
        <f t="shared" si="14"/>
        <v>107.88</v>
      </c>
      <c r="J196" s="53">
        <f t="shared" si="14"/>
        <v>87</v>
      </c>
      <c r="K196" s="50">
        <f t="shared" si="11"/>
        <v>107.88</v>
      </c>
      <c r="L196" s="50"/>
    </row>
    <row r="197" spans="1:12" x14ac:dyDescent="0.25">
      <c r="A197" s="76" t="s">
        <v>402</v>
      </c>
      <c r="B197" s="76" t="s">
        <v>328</v>
      </c>
      <c r="C197" s="51"/>
      <c r="D197" s="51"/>
      <c r="E197" s="51">
        <f t="shared" si="10"/>
        <v>40.92</v>
      </c>
      <c r="F197" s="51">
        <v>33</v>
      </c>
      <c r="G197" s="51">
        <f t="shared" si="13"/>
        <v>24.09</v>
      </c>
      <c r="H197" s="51">
        <v>33</v>
      </c>
      <c r="I197" s="52">
        <f t="shared" si="14"/>
        <v>65.010000000000005</v>
      </c>
      <c r="J197" s="53">
        <f t="shared" si="14"/>
        <v>66</v>
      </c>
      <c r="K197" s="50">
        <f t="shared" si="11"/>
        <v>65.010000000000005</v>
      </c>
      <c r="L197" s="50"/>
    </row>
    <row r="198" spans="1:12" ht="31.5" x14ac:dyDescent="0.25">
      <c r="A198" s="76" t="s">
        <v>402</v>
      </c>
      <c r="B198" s="76" t="s">
        <v>344</v>
      </c>
      <c r="C198" s="51"/>
      <c r="D198" s="51"/>
      <c r="E198" s="51">
        <f t="shared" ref="E198:E261" si="15">F198*1.24</f>
        <v>2.48</v>
      </c>
      <c r="F198" s="51">
        <v>2</v>
      </c>
      <c r="G198" s="51">
        <f t="shared" si="13"/>
        <v>1.46</v>
      </c>
      <c r="H198" s="51">
        <v>2</v>
      </c>
      <c r="I198" s="52">
        <f t="shared" si="14"/>
        <v>3.94</v>
      </c>
      <c r="J198" s="53">
        <f t="shared" si="14"/>
        <v>4</v>
      </c>
      <c r="K198" s="50">
        <f t="shared" ref="K198:K261" si="16">I198</f>
        <v>3.94</v>
      </c>
      <c r="L198" s="50"/>
    </row>
    <row r="199" spans="1:12" ht="31.5" x14ac:dyDescent="0.25">
      <c r="A199" s="76" t="s">
        <v>402</v>
      </c>
      <c r="B199" s="76" t="s">
        <v>345</v>
      </c>
      <c r="C199" s="51"/>
      <c r="D199" s="51"/>
      <c r="E199" s="51">
        <f t="shared" si="15"/>
        <v>24.8</v>
      </c>
      <c r="F199" s="51">
        <v>20</v>
      </c>
      <c r="G199" s="51">
        <f t="shared" si="13"/>
        <v>14.6</v>
      </c>
      <c r="H199" s="51">
        <v>20</v>
      </c>
      <c r="I199" s="52">
        <f t="shared" si="14"/>
        <v>39.4</v>
      </c>
      <c r="J199" s="53">
        <f t="shared" si="14"/>
        <v>40</v>
      </c>
      <c r="K199" s="50">
        <f t="shared" si="16"/>
        <v>39.4</v>
      </c>
      <c r="L199" s="50"/>
    </row>
    <row r="200" spans="1:12" ht="31.5" x14ac:dyDescent="0.25">
      <c r="A200" s="76" t="s">
        <v>402</v>
      </c>
      <c r="B200" s="76" t="s">
        <v>317</v>
      </c>
      <c r="C200" s="51"/>
      <c r="D200" s="51"/>
      <c r="E200" s="51">
        <f t="shared" si="15"/>
        <v>189.72</v>
      </c>
      <c r="F200" s="51">
        <v>153</v>
      </c>
      <c r="G200" s="51">
        <f t="shared" si="13"/>
        <v>111.69</v>
      </c>
      <c r="H200" s="51">
        <v>153</v>
      </c>
      <c r="I200" s="52">
        <f t="shared" si="14"/>
        <v>301.40999999999997</v>
      </c>
      <c r="J200" s="53">
        <f t="shared" si="14"/>
        <v>306</v>
      </c>
      <c r="K200" s="50">
        <f t="shared" si="16"/>
        <v>301.40999999999997</v>
      </c>
      <c r="L200" s="50"/>
    </row>
    <row r="201" spans="1:12" x14ac:dyDescent="0.25">
      <c r="A201" s="76" t="s">
        <v>402</v>
      </c>
      <c r="B201" s="76" t="s">
        <v>360</v>
      </c>
      <c r="C201" s="51"/>
      <c r="D201" s="51"/>
      <c r="E201" s="51">
        <f t="shared" si="15"/>
        <v>235.6</v>
      </c>
      <c r="F201" s="51">
        <v>190</v>
      </c>
      <c r="G201" s="51">
        <f t="shared" si="13"/>
        <v>138.69999999999999</v>
      </c>
      <c r="H201" s="51">
        <v>190</v>
      </c>
      <c r="I201" s="52">
        <f t="shared" si="14"/>
        <v>374.29999999999995</v>
      </c>
      <c r="J201" s="53">
        <f t="shared" si="14"/>
        <v>380</v>
      </c>
      <c r="K201" s="50">
        <f t="shared" si="16"/>
        <v>374.29999999999995</v>
      </c>
      <c r="L201" s="50"/>
    </row>
    <row r="202" spans="1:12" ht="31.5" x14ac:dyDescent="0.25">
      <c r="A202" s="76" t="s">
        <v>403</v>
      </c>
      <c r="B202" s="76" t="s">
        <v>325</v>
      </c>
      <c r="C202" s="51"/>
      <c r="D202" s="51"/>
      <c r="E202" s="51">
        <f t="shared" si="15"/>
        <v>1.24</v>
      </c>
      <c r="F202" s="51">
        <v>1</v>
      </c>
      <c r="G202" s="51">
        <f t="shared" si="13"/>
        <v>0.73</v>
      </c>
      <c r="H202" s="51">
        <v>1</v>
      </c>
      <c r="I202" s="52">
        <f t="shared" si="14"/>
        <v>1.97</v>
      </c>
      <c r="J202" s="53">
        <f t="shared" si="14"/>
        <v>2</v>
      </c>
      <c r="K202" s="50">
        <f t="shared" si="16"/>
        <v>1.97</v>
      </c>
      <c r="L202" s="50"/>
    </row>
    <row r="203" spans="1:12" x14ac:dyDescent="0.25">
      <c r="A203" s="76" t="s">
        <v>403</v>
      </c>
      <c r="B203" s="76" t="s">
        <v>328</v>
      </c>
      <c r="C203" s="51"/>
      <c r="D203" s="51"/>
      <c r="E203" s="51">
        <f t="shared" si="15"/>
        <v>179.8</v>
      </c>
      <c r="F203" s="51">
        <v>145</v>
      </c>
      <c r="G203" s="51">
        <f t="shared" ref="G203:G266" si="17">H203*0.73</f>
        <v>1.46</v>
      </c>
      <c r="H203" s="51">
        <v>2</v>
      </c>
      <c r="I203" s="52">
        <f t="shared" si="14"/>
        <v>181.26000000000002</v>
      </c>
      <c r="J203" s="53">
        <f t="shared" si="14"/>
        <v>147</v>
      </c>
      <c r="K203" s="50">
        <f t="shared" si="16"/>
        <v>181.26000000000002</v>
      </c>
      <c r="L203" s="50"/>
    </row>
    <row r="204" spans="1:12" x14ac:dyDescent="0.25">
      <c r="A204" s="76" t="s">
        <v>403</v>
      </c>
      <c r="B204" s="76" t="s">
        <v>329</v>
      </c>
      <c r="C204" s="51"/>
      <c r="D204" s="51"/>
      <c r="E204" s="51">
        <f t="shared" si="15"/>
        <v>29.759999999999998</v>
      </c>
      <c r="F204" s="51">
        <v>24</v>
      </c>
      <c r="G204" s="51">
        <f t="shared" si="17"/>
        <v>17.52</v>
      </c>
      <c r="H204" s="51">
        <v>24</v>
      </c>
      <c r="I204" s="52">
        <f t="shared" si="14"/>
        <v>47.28</v>
      </c>
      <c r="J204" s="53">
        <f t="shared" si="14"/>
        <v>48</v>
      </c>
      <c r="K204" s="50">
        <f t="shared" si="16"/>
        <v>47.28</v>
      </c>
      <c r="L204" s="50"/>
    </row>
    <row r="205" spans="1:12" x14ac:dyDescent="0.25">
      <c r="A205" s="76" t="s">
        <v>403</v>
      </c>
      <c r="B205" s="76" t="s">
        <v>404</v>
      </c>
      <c r="C205" s="51">
        <v>138.38</v>
      </c>
      <c r="D205" s="51">
        <v>37</v>
      </c>
      <c r="E205" s="51"/>
      <c r="F205" s="51"/>
      <c r="G205" s="51"/>
      <c r="H205" s="51"/>
      <c r="I205" s="52">
        <f t="shared" si="14"/>
        <v>138.38</v>
      </c>
      <c r="J205" s="53">
        <f t="shared" si="14"/>
        <v>37</v>
      </c>
      <c r="K205" s="50">
        <f t="shared" si="16"/>
        <v>138.38</v>
      </c>
      <c r="L205" s="50"/>
    </row>
    <row r="206" spans="1:12" ht="31.5" x14ac:dyDescent="0.25">
      <c r="A206" s="76" t="s">
        <v>403</v>
      </c>
      <c r="B206" s="76" t="s">
        <v>336</v>
      </c>
      <c r="C206" s="51"/>
      <c r="D206" s="51"/>
      <c r="E206" s="51">
        <f t="shared" si="15"/>
        <v>3.7199999999999998</v>
      </c>
      <c r="F206" s="51">
        <v>3</v>
      </c>
      <c r="G206" s="51">
        <f t="shared" si="17"/>
        <v>1.46</v>
      </c>
      <c r="H206" s="51">
        <v>2</v>
      </c>
      <c r="I206" s="52">
        <f t="shared" si="14"/>
        <v>5.18</v>
      </c>
      <c r="J206" s="53">
        <f t="shared" si="14"/>
        <v>5</v>
      </c>
      <c r="K206" s="50">
        <f t="shared" si="16"/>
        <v>5.18</v>
      </c>
      <c r="L206" s="50"/>
    </row>
    <row r="207" spans="1:12" x14ac:dyDescent="0.25">
      <c r="A207" s="76" t="s">
        <v>403</v>
      </c>
      <c r="B207" s="76" t="s">
        <v>337</v>
      </c>
      <c r="C207" s="51"/>
      <c r="D207" s="51"/>
      <c r="E207" s="51">
        <f t="shared" si="15"/>
        <v>13.64</v>
      </c>
      <c r="F207" s="51">
        <v>11</v>
      </c>
      <c r="G207" s="51">
        <f t="shared" si="17"/>
        <v>8.0299999999999994</v>
      </c>
      <c r="H207" s="51">
        <v>11</v>
      </c>
      <c r="I207" s="52">
        <f t="shared" si="14"/>
        <v>21.67</v>
      </c>
      <c r="J207" s="53">
        <f t="shared" si="14"/>
        <v>22</v>
      </c>
      <c r="K207" s="50">
        <f t="shared" si="16"/>
        <v>21.67</v>
      </c>
      <c r="L207" s="50"/>
    </row>
    <row r="208" spans="1:12" ht="31.5" x14ac:dyDescent="0.25">
      <c r="A208" s="76" t="s">
        <v>403</v>
      </c>
      <c r="B208" s="76" t="s">
        <v>338</v>
      </c>
      <c r="C208" s="51"/>
      <c r="D208" s="51"/>
      <c r="E208" s="51">
        <f t="shared" si="15"/>
        <v>31</v>
      </c>
      <c r="F208" s="51">
        <v>25</v>
      </c>
      <c r="G208" s="51">
        <f t="shared" si="17"/>
        <v>17.52</v>
      </c>
      <c r="H208" s="51">
        <v>24</v>
      </c>
      <c r="I208" s="52">
        <f t="shared" si="14"/>
        <v>48.519999999999996</v>
      </c>
      <c r="J208" s="53">
        <f t="shared" si="14"/>
        <v>49</v>
      </c>
      <c r="K208" s="50">
        <f t="shared" si="16"/>
        <v>48.519999999999996</v>
      </c>
      <c r="L208" s="50"/>
    </row>
    <row r="209" spans="1:12" x14ac:dyDescent="0.25">
      <c r="A209" s="76" t="s">
        <v>403</v>
      </c>
      <c r="B209" s="76" t="s">
        <v>339</v>
      </c>
      <c r="C209" s="51"/>
      <c r="D209" s="51"/>
      <c r="E209" s="51">
        <f t="shared" si="15"/>
        <v>71.92</v>
      </c>
      <c r="F209" s="51">
        <v>58</v>
      </c>
      <c r="G209" s="51">
        <f t="shared" si="17"/>
        <v>42.339999999999996</v>
      </c>
      <c r="H209" s="51">
        <v>58</v>
      </c>
      <c r="I209" s="52">
        <f t="shared" si="14"/>
        <v>114.25999999999999</v>
      </c>
      <c r="J209" s="53">
        <f t="shared" si="14"/>
        <v>116</v>
      </c>
      <c r="K209" s="50">
        <f t="shared" si="16"/>
        <v>114.25999999999999</v>
      </c>
      <c r="L209" s="50"/>
    </row>
    <row r="210" spans="1:12" ht="47.25" x14ac:dyDescent="0.25">
      <c r="A210" s="76" t="s">
        <v>403</v>
      </c>
      <c r="B210" s="76" t="s">
        <v>342</v>
      </c>
      <c r="C210" s="51"/>
      <c r="D210" s="51"/>
      <c r="E210" s="51">
        <f t="shared" si="15"/>
        <v>42.16</v>
      </c>
      <c r="F210" s="51">
        <v>34</v>
      </c>
      <c r="G210" s="51">
        <f t="shared" si="17"/>
        <v>24.82</v>
      </c>
      <c r="H210" s="51">
        <v>34</v>
      </c>
      <c r="I210" s="52">
        <f t="shared" si="14"/>
        <v>66.97999999999999</v>
      </c>
      <c r="J210" s="53">
        <f t="shared" si="14"/>
        <v>68</v>
      </c>
      <c r="K210" s="50">
        <f t="shared" si="16"/>
        <v>66.97999999999999</v>
      </c>
      <c r="L210" s="50"/>
    </row>
    <row r="211" spans="1:12" ht="31.5" x14ac:dyDescent="0.25">
      <c r="A211" s="76" t="s">
        <v>403</v>
      </c>
      <c r="B211" s="76" t="s">
        <v>343</v>
      </c>
      <c r="C211" s="51"/>
      <c r="D211" s="51"/>
      <c r="E211" s="51">
        <f t="shared" si="15"/>
        <v>13.64</v>
      </c>
      <c r="F211" s="51">
        <v>11</v>
      </c>
      <c r="G211" s="51">
        <f t="shared" si="17"/>
        <v>8.0299999999999994</v>
      </c>
      <c r="H211" s="51">
        <v>11</v>
      </c>
      <c r="I211" s="52">
        <f t="shared" si="14"/>
        <v>21.67</v>
      </c>
      <c r="J211" s="53">
        <f t="shared" si="14"/>
        <v>22</v>
      </c>
      <c r="K211" s="50">
        <f t="shared" si="16"/>
        <v>21.67</v>
      </c>
      <c r="L211" s="50"/>
    </row>
    <row r="212" spans="1:12" ht="31.5" x14ac:dyDescent="0.25">
      <c r="A212" s="76" t="s">
        <v>403</v>
      </c>
      <c r="B212" s="76" t="s">
        <v>344</v>
      </c>
      <c r="C212" s="51"/>
      <c r="D212" s="51"/>
      <c r="E212" s="51">
        <f t="shared" si="15"/>
        <v>4.96</v>
      </c>
      <c r="F212" s="51">
        <v>4</v>
      </c>
      <c r="G212" s="51">
        <f t="shared" si="17"/>
        <v>2.92</v>
      </c>
      <c r="H212" s="51">
        <v>4</v>
      </c>
      <c r="I212" s="52">
        <f t="shared" si="14"/>
        <v>7.88</v>
      </c>
      <c r="J212" s="53">
        <f t="shared" si="14"/>
        <v>8</v>
      </c>
      <c r="K212" s="50">
        <f t="shared" si="16"/>
        <v>7.88</v>
      </c>
      <c r="L212" s="50"/>
    </row>
    <row r="213" spans="1:12" ht="31.5" x14ac:dyDescent="0.25">
      <c r="A213" s="76" t="s">
        <v>403</v>
      </c>
      <c r="B213" s="76" t="s">
        <v>345</v>
      </c>
      <c r="C213" s="51"/>
      <c r="D213" s="51"/>
      <c r="E213" s="51">
        <f t="shared" si="15"/>
        <v>21.08</v>
      </c>
      <c r="F213" s="51">
        <v>17</v>
      </c>
      <c r="G213" s="51">
        <f t="shared" si="17"/>
        <v>12.41</v>
      </c>
      <c r="H213" s="51">
        <v>17</v>
      </c>
      <c r="I213" s="52">
        <f t="shared" si="14"/>
        <v>33.489999999999995</v>
      </c>
      <c r="J213" s="53">
        <f t="shared" si="14"/>
        <v>34</v>
      </c>
      <c r="K213" s="50">
        <f t="shared" si="16"/>
        <v>33.489999999999995</v>
      </c>
      <c r="L213" s="50"/>
    </row>
    <row r="214" spans="1:12" ht="31.5" x14ac:dyDescent="0.25">
      <c r="A214" s="76" t="s">
        <v>403</v>
      </c>
      <c r="B214" s="76" t="s">
        <v>317</v>
      </c>
      <c r="C214" s="51"/>
      <c r="D214" s="51"/>
      <c r="E214" s="51">
        <f t="shared" si="15"/>
        <v>239.32</v>
      </c>
      <c r="F214" s="51">
        <v>193</v>
      </c>
      <c r="G214" s="51">
        <f t="shared" si="17"/>
        <v>113.14999999999999</v>
      </c>
      <c r="H214" s="51">
        <v>155</v>
      </c>
      <c r="I214" s="52">
        <f t="shared" si="14"/>
        <v>352.46999999999997</v>
      </c>
      <c r="J214" s="53">
        <f t="shared" si="14"/>
        <v>348</v>
      </c>
      <c r="K214" s="50">
        <f t="shared" si="16"/>
        <v>352.46999999999997</v>
      </c>
      <c r="L214" s="50"/>
    </row>
    <row r="215" spans="1:12" x14ac:dyDescent="0.25">
      <c r="A215" s="76" t="s">
        <v>403</v>
      </c>
      <c r="B215" s="76" t="s">
        <v>349</v>
      </c>
      <c r="C215" s="51"/>
      <c r="D215" s="51"/>
      <c r="E215" s="51">
        <f t="shared" si="15"/>
        <v>75.64</v>
      </c>
      <c r="F215" s="51">
        <v>61</v>
      </c>
      <c r="G215" s="51">
        <f t="shared" si="17"/>
        <v>2.19</v>
      </c>
      <c r="H215" s="51">
        <v>3</v>
      </c>
      <c r="I215" s="52">
        <f t="shared" si="14"/>
        <v>77.83</v>
      </c>
      <c r="J215" s="53">
        <f t="shared" si="14"/>
        <v>64</v>
      </c>
      <c r="K215" s="50">
        <f t="shared" si="16"/>
        <v>77.83</v>
      </c>
      <c r="L215" s="50"/>
    </row>
    <row r="216" spans="1:12" x14ac:dyDescent="0.25">
      <c r="A216" s="76" t="s">
        <v>403</v>
      </c>
      <c r="B216" s="76" t="s">
        <v>354</v>
      </c>
      <c r="C216" s="51"/>
      <c r="D216" s="51"/>
      <c r="E216" s="51">
        <f t="shared" si="15"/>
        <v>23.56</v>
      </c>
      <c r="F216" s="51">
        <v>19</v>
      </c>
      <c r="G216" s="51"/>
      <c r="H216" s="51"/>
      <c r="I216" s="52">
        <f t="shared" si="14"/>
        <v>23.56</v>
      </c>
      <c r="J216" s="53">
        <f t="shared" si="14"/>
        <v>19</v>
      </c>
      <c r="K216" s="50">
        <f t="shared" si="16"/>
        <v>23.56</v>
      </c>
      <c r="L216" s="50"/>
    </row>
    <row r="217" spans="1:12" x14ac:dyDescent="0.25">
      <c r="A217" s="76" t="s">
        <v>403</v>
      </c>
      <c r="B217" s="76" t="s">
        <v>357</v>
      </c>
      <c r="C217" s="51"/>
      <c r="D217" s="51"/>
      <c r="E217" s="51">
        <f t="shared" si="15"/>
        <v>443.92</v>
      </c>
      <c r="F217" s="51">
        <v>358</v>
      </c>
      <c r="G217" s="51">
        <f t="shared" si="17"/>
        <v>261.33999999999997</v>
      </c>
      <c r="H217" s="51">
        <v>358</v>
      </c>
      <c r="I217" s="52">
        <f t="shared" si="14"/>
        <v>705.26</v>
      </c>
      <c r="J217" s="53">
        <f t="shared" si="14"/>
        <v>716</v>
      </c>
      <c r="K217" s="50">
        <f t="shared" si="16"/>
        <v>705.26</v>
      </c>
      <c r="L217" s="50"/>
    </row>
    <row r="218" spans="1:12" x14ac:dyDescent="0.25">
      <c r="A218" s="76" t="s">
        <v>403</v>
      </c>
      <c r="B218" s="76" t="s">
        <v>359</v>
      </c>
      <c r="C218" s="51"/>
      <c r="D218" s="51"/>
      <c r="E218" s="51">
        <f t="shared" si="15"/>
        <v>249.24</v>
      </c>
      <c r="F218" s="51">
        <v>201</v>
      </c>
      <c r="G218" s="51">
        <f t="shared" si="17"/>
        <v>146.72999999999999</v>
      </c>
      <c r="H218" s="51">
        <v>201</v>
      </c>
      <c r="I218" s="52">
        <f t="shared" si="14"/>
        <v>395.97</v>
      </c>
      <c r="J218" s="53">
        <f t="shared" si="14"/>
        <v>402</v>
      </c>
      <c r="K218" s="50">
        <f t="shared" si="16"/>
        <v>395.97</v>
      </c>
      <c r="L218" s="50"/>
    </row>
    <row r="219" spans="1:12" x14ac:dyDescent="0.25">
      <c r="A219" s="76" t="s">
        <v>403</v>
      </c>
      <c r="B219" s="76" t="s">
        <v>360</v>
      </c>
      <c r="C219" s="51"/>
      <c r="D219" s="51"/>
      <c r="E219" s="51">
        <f t="shared" si="15"/>
        <v>241.8</v>
      </c>
      <c r="F219" s="51">
        <v>195</v>
      </c>
      <c r="G219" s="51">
        <f t="shared" si="17"/>
        <v>140.88999999999999</v>
      </c>
      <c r="H219" s="51">
        <v>193</v>
      </c>
      <c r="I219" s="52">
        <f t="shared" si="14"/>
        <v>382.69</v>
      </c>
      <c r="J219" s="53">
        <f t="shared" si="14"/>
        <v>388</v>
      </c>
      <c r="K219" s="50">
        <f t="shared" si="16"/>
        <v>382.69</v>
      </c>
      <c r="L219" s="50"/>
    </row>
    <row r="220" spans="1:12" x14ac:dyDescent="0.25">
      <c r="A220" s="76" t="s">
        <v>403</v>
      </c>
      <c r="B220" s="76" t="s">
        <v>372</v>
      </c>
      <c r="C220" s="51"/>
      <c r="D220" s="51"/>
      <c r="E220" s="51">
        <f t="shared" si="15"/>
        <v>342.24</v>
      </c>
      <c r="F220" s="51">
        <v>276</v>
      </c>
      <c r="G220" s="51">
        <f t="shared" si="17"/>
        <v>28.47</v>
      </c>
      <c r="H220" s="51">
        <v>39</v>
      </c>
      <c r="I220" s="52">
        <f t="shared" si="14"/>
        <v>370.71000000000004</v>
      </c>
      <c r="J220" s="53">
        <f t="shared" si="14"/>
        <v>315</v>
      </c>
      <c r="K220" s="50">
        <f t="shared" si="16"/>
        <v>370.71000000000004</v>
      </c>
      <c r="L220" s="50"/>
    </row>
    <row r="221" spans="1:12" ht="31.5" x14ac:dyDescent="0.25">
      <c r="A221" s="76" t="s">
        <v>403</v>
      </c>
      <c r="B221" s="76" t="s">
        <v>373</v>
      </c>
      <c r="C221" s="51"/>
      <c r="D221" s="51"/>
      <c r="E221" s="51">
        <f t="shared" si="15"/>
        <v>1088.72</v>
      </c>
      <c r="F221" s="51">
        <v>878</v>
      </c>
      <c r="G221" s="51"/>
      <c r="H221" s="51"/>
      <c r="I221" s="52">
        <f t="shared" si="14"/>
        <v>1088.72</v>
      </c>
      <c r="J221" s="53">
        <f t="shared" si="14"/>
        <v>878</v>
      </c>
      <c r="K221" s="50">
        <f t="shared" si="16"/>
        <v>1088.72</v>
      </c>
      <c r="L221" s="50"/>
    </row>
    <row r="222" spans="1:12" x14ac:dyDescent="0.25">
      <c r="A222" s="76" t="s">
        <v>405</v>
      </c>
      <c r="B222" s="76" t="s">
        <v>326</v>
      </c>
      <c r="C222" s="51"/>
      <c r="D222" s="51"/>
      <c r="E222" s="51">
        <f t="shared" si="15"/>
        <v>4.96</v>
      </c>
      <c r="F222" s="51">
        <v>4</v>
      </c>
      <c r="G222" s="51">
        <f t="shared" si="17"/>
        <v>1000.1</v>
      </c>
      <c r="H222" s="51">
        <v>1370</v>
      </c>
      <c r="I222" s="52">
        <f t="shared" si="14"/>
        <v>1005.0600000000001</v>
      </c>
      <c r="J222" s="53">
        <f t="shared" si="14"/>
        <v>1374</v>
      </c>
      <c r="K222" s="50">
        <f t="shared" si="16"/>
        <v>1005.0600000000001</v>
      </c>
      <c r="L222" s="50"/>
    </row>
    <row r="223" spans="1:12" x14ac:dyDescent="0.25">
      <c r="A223" s="76" t="s">
        <v>405</v>
      </c>
      <c r="B223" s="76" t="s">
        <v>390</v>
      </c>
      <c r="C223" s="51"/>
      <c r="D223" s="51"/>
      <c r="E223" s="51"/>
      <c r="F223" s="51"/>
      <c r="G223" s="51">
        <f t="shared" si="17"/>
        <v>752.63</v>
      </c>
      <c r="H223" s="51">
        <v>1031</v>
      </c>
      <c r="I223" s="52">
        <f t="shared" si="14"/>
        <v>752.63</v>
      </c>
      <c r="J223" s="53">
        <f t="shared" si="14"/>
        <v>1031</v>
      </c>
      <c r="K223" s="50">
        <f t="shared" si="16"/>
        <v>752.63</v>
      </c>
      <c r="L223" s="50"/>
    </row>
    <row r="224" spans="1:12" x14ac:dyDescent="0.25">
      <c r="A224" s="76" t="s">
        <v>405</v>
      </c>
      <c r="B224" s="76" t="s">
        <v>327</v>
      </c>
      <c r="C224" s="51"/>
      <c r="D224" s="51"/>
      <c r="E224" s="51"/>
      <c r="F224" s="51"/>
      <c r="G224" s="51">
        <f t="shared" si="17"/>
        <v>283.24</v>
      </c>
      <c r="H224" s="51">
        <v>388</v>
      </c>
      <c r="I224" s="52">
        <f t="shared" si="14"/>
        <v>283.24</v>
      </c>
      <c r="J224" s="53">
        <f t="shared" si="14"/>
        <v>388</v>
      </c>
      <c r="K224" s="50">
        <f t="shared" si="16"/>
        <v>283.24</v>
      </c>
      <c r="L224" s="50"/>
    </row>
    <row r="225" spans="1:12" x14ac:dyDescent="0.25">
      <c r="A225" s="76" t="s">
        <v>405</v>
      </c>
      <c r="B225" s="76" t="s">
        <v>328</v>
      </c>
      <c r="C225" s="51"/>
      <c r="D225" s="51"/>
      <c r="E225" s="51">
        <f t="shared" si="15"/>
        <v>131.44</v>
      </c>
      <c r="F225" s="51">
        <v>106</v>
      </c>
      <c r="G225" s="51">
        <f t="shared" si="17"/>
        <v>0</v>
      </c>
      <c r="H225" s="51"/>
      <c r="I225" s="52">
        <f t="shared" si="14"/>
        <v>131.44</v>
      </c>
      <c r="J225" s="53">
        <f t="shared" si="14"/>
        <v>106</v>
      </c>
      <c r="K225" s="50">
        <f t="shared" si="16"/>
        <v>131.44</v>
      </c>
      <c r="L225" s="50"/>
    </row>
    <row r="226" spans="1:12" x14ac:dyDescent="0.25">
      <c r="A226" s="76" t="s">
        <v>405</v>
      </c>
      <c r="B226" s="76" t="s">
        <v>331</v>
      </c>
      <c r="C226" s="51"/>
      <c r="D226" s="51"/>
      <c r="E226" s="51"/>
      <c r="F226" s="51"/>
      <c r="G226" s="51">
        <f t="shared" si="17"/>
        <v>19.71</v>
      </c>
      <c r="H226" s="51">
        <v>27</v>
      </c>
      <c r="I226" s="52">
        <f t="shared" si="14"/>
        <v>19.71</v>
      </c>
      <c r="J226" s="53">
        <f t="shared" si="14"/>
        <v>27</v>
      </c>
      <c r="K226" s="50">
        <f t="shared" si="16"/>
        <v>19.71</v>
      </c>
      <c r="L226" s="50"/>
    </row>
    <row r="227" spans="1:12" x14ac:dyDescent="0.25">
      <c r="A227" s="76" t="s">
        <v>405</v>
      </c>
      <c r="B227" s="76" t="s">
        <v>346</v>
      </c>
      <c r="C227" s="51"/>
      <c r="D227" s="51"/>
      <c r="E227" s="51"/>
      <c r="F227" s="51"/>
      <c r="G227" s="51">
        <f t="shared" si="17"/>
        <v>56.21</v>
      </c>
      <c r="H227" s="51">
        <v>77</v>
      </c>
      <c r="I227" s="52">
        <f t="shared" si="14"/>
        <v>56.21</v>
      </c>
      <c r="J227" s="53">
        <f t="shared" si="14"/>
        <v>77</v>
      </c>
      <c r="K227" s="50">
        <f t="shared" si="16"/>
        <v>56.21</v>
      </c>
      <c r="L227" s="50"/>
    </row>
    <row r="228" spans="1:12" ht="31.5" x14ac:dyDescent="0.25">
      <c r="A228" s="76" t="s">
        <v>405</v>
      </c>
      <c r="B228" s="76" t="s">
        <v>317</v>
      </c>
      <c r="C228" s="51"/>
      <c r="D228" s="51"/>
      <c r="E228" s="51">
        <f t="shared" si="15"/>
        <v>93</v>
      </c>
      <c r="F228" s="51">
        <v>75</v>
      </c>
      <c r="G228" s="51"/>
      <c r="H228" s="51"/>
      <c r="I228" s="52">
        <f t="shared" si="14"/>
        <v>93</v>
      </c>
      <c r="J228" s="53">
        <f t="shared" si="14"/>
        <v>75</v>
      </c>
      <c r="K228" s="50">
        <f t="shared" si="16"/>
        <v>93</v>
      </c>
      <c r="L228" s="50"/>
    </row>
    <row r="229" spans="1:12" ht="31.5" x14ac:dyDescent="0.25">
      <c r="A229" s="76" t="s">
        <v>405</v>
      </c>
      <c r="B229" s="76" t="s">
        <v>364</v>
      </c>
      <c r="C229" s="51"/>
      <c r="D229" s="51"/>
      <c r="E229" s="51"/>
      <c r="F229" s="51"/>
      <c r="G229" s="51">
        <f t="shared" si="17"/>
        <v>5.1099999999999994</v>
      </c>
      <c r="H229" s="51">
        <v>7</v>
      </c>
      <c r="I229" s="52">
        <f t="shared" si="14"/>
        <v>5.1099999999999994</v>
      </c>
      <c r="J229" s="53">
        <f t="shared" si="14"/>
        <v>7</v>
      </c>
      <c r="K229" s="50">
        <f t="shared" si="16"/>
        <v>5.1099999999999994</v>
      </c>
      <c r="L229" s="50"/>
    </row>
    <row r="230" spans="1:12" x14ac:dyDescent="0.25">
      <c r="A230" s="76" t="s">
        <v>405</v>
      </c>
      <c r="B230" s="76" t="s">
        <v>367</v>
      </c>
      <c r="C230" s="51"/>
      <c r="D230" s="51"/>
      <c r="E230" s="51"/>
      <c r="F230" s="51"/>
      <c r="G230" s="51">
        <f t="shared" si="17"/>
        <v>1.46</v>
      </c>
      <c r="H230" s="51">
        <v>2</v>
      </c>
      <c r="I230" s="52">
        <f t="shared" si="14"/>
        <v>1.46</v>
      </c>
      <c r="J230" s="53">
        <f t="shared" si="14"/>
        <v>2</v>
      </c>
      <c r="K230" s="50">
        <f t="shared" si="16"/>
        <v>1.46</v>
      </c>
      <c r="L230" s="50"/>
    </row>
    <row r="231" spans="1:12" ht="31.5" x14ac:dyDescent="0.25">
      <c r="A231" s="76" t="s">
        <v>405</v>
      </c>
      <c r="B231" s="76" t="s">
        <v>368</v>
      </c>
      <c r="C231" s="51"/>
      <c r="D231" s="51"/>
      <c r="E231" s="51">
        <f t="shared" si="15"/>
        <v>21.08</v>
      </c>
      <c r="F231" s="51">
        <v>17</v>
      </c>
      <c r="G231" s="51">
        <f t="shared" si="17"/>
        <v>25.55</v>
      </c>
      <c r="H231" s="51">
        <v>35</v>
      </c>
      <c r="I231" s="52">
        <f t="shared" si="14"/>
        <v>46.629999999999995</v>
      </c>
      <c r="J231" s="53">
        <f t="shared" si="14"/>
        <v>52</v>
      </c>
      <c r="K231" s="50">
        <f t="shared" si="16"/>
        <v>46.629999999999995</v>
      </c>
      <c r="L231" s="50"/>
    </row>
    <row r="232" spans="1:12" x14ac:dyDescent="0.25">
      <c r="A232" s="76" t="s">
        <v>406</v>
      </c>
      <c r="B232" s="76" t="s">
        <v>375</v>
      </c>
      <c r="C232" s="51"/>
      <c r="D232" s="51"/>
      <c r="E232" s="51">
        <f t="shared" si="15"/>
        <v>45.88</v>
      </c>
      <c r="F232" s="51">
        <v>37</v>
      </c>
      <c r="G232" s="51"/>
      <c r="H232" s="51"/>
      <c r="I232" s="52">
        <f t="shared" si="14"/>
        <v>45.88</v>
      </c>
      <c r="J232" s="53">
        <f t="shared" si="14"/>
        <v>37</v>
      </c>
      <c r="K232" s="50">
        <f t="shared" si="16"/>
        <v>45.88</v>
      </c>
      <c r="L232" s="50"/>
    </row>
    <row r="233" spans="1:12" ht="31.5" x14ac:dyDescent="0.25">
      <c r="A233" s="76" t="s">
        <v>407</v>
      </c>
      <c r="B233" s="76" t="s">
        <v>312</v>
      </c>
      <c r="C233" s="51"/>
      <c r="D233" s="51"/>
      <c r="E233" s="51">
        <f t="shared" si="15"/>
        <v>43.4</v>
      </c>
      <c r="F233" s="51">
        <v>35</v>
      </c>
      <c r="G233" s="51">
        <f t="shared" si="17"/>
        <v>25.55</v>
      </c>
      <c r="H233" s="51">
        <v>35</v>
      </c>
      <c r="I233" s="52">
        <f t="shared" si="14"/>
        <v>68.95</v>
      </c>
      <c r="J233" s="53">
        <f t="shared" si="14"/>
        <v>70</v>
      </c>
      <c r="K233" s="50"/>
      <c r="L233" s="50">
        <v>68.95</v>
      </c>
    </row>
    <row r="234" spans="1:12" ht="31.5" x14ac:dyDescent="0.25">
      <c r="A234" s="76" t="s">
        <v>408</v>
      </c>
      <c r="B234" s="76" t="s">
        <v>348</v>
      </c>
      <c r="C234" s="51"/>
      <c r="D234" s="51"/>
      <c r="E234" s="51">
        <f t="shared" si="15"/>
        <v>31</v>
      </c>
      <c r="F234" s="51">
        <v>25</v>
      </c>
      <c r="G234" s="51"/>
      <c r="H234" s="51"/>
      <c r="I234" s="52">
        <f t="shared" si="14"/>
        <v>31</v>
      </c>
      <c r="J234" s="53">
        <f t="shared" si="14"/>
        <v>25</v>
      </c>
      <c r="K234" s="50">
        <f t="shared" si="16"/>
        <v>31</v>
      </c>
      <c r="L234" s="50"/>
    </row>
    <row r="235" spans="1:12" ht="31.5" x14ac:dyDescent="0.25">
      <c r="A235" s="76" t="s">
        <v>408</v>
      </c>
      <c r="B235" s="76" t="s">
        <v>362</v>
      </c>
      <c r="C235" s="51"/>
      <c r="D235" s="51"/>
      <c r="E235" s="51">
        <f t="shared" si="15"/>
        <v>107.88</v>
      </c>
      <c r="F235" s="51">
        <v>87</v>
      </c>
      <c r="G235" s="51"/>
      <c r="H235" s="51"/>
      <c r="I235" s="52">
        <f t="shared" si="14"/>
        <v>107.88</v>
      </c>
      <c r="J235" s="53">
        <f t="shared" si="14"/>
        <v>87</v>
      </c>
      <c r="K235" s="50">
        <f t="shared" si="16"/>
        <v>107.88</v>
      </c>
      <c r="L235" s="50"/>
    </row>
    <row r="236" spans="1:12" ht="31.5" x14ac:dyDescent="0.25">
      <c r="A236" s="76" t="s">
        <v>409</v>
      </c>
      <c r="B236" s="76" t="s">
        <v>345</v>
      </c>
      <c r="C236" s="51"/>
      <c r="D236" s="51"/>
      <c r="E236" s="51">
        <f t="shared" si="15"/>
        <v>8.68</v>
      </c>
      <c r="F236" s="51">
        <v>7</v>
      </c>
      <c r="G236" s="51"/>
      <c r="H236" s="51"/>
      <c r="I236" s="52">
        <f t="shared" si="14"/>
        <v>8.68</v>
      </c>
      <c r="J236" s="53">
        <f t="shared" si="14"/>
        <v>7</v>
      </c>
      <c r="K236" s="50">
        <f t="shared" si="16"/>
        <v>8.68</v>
      </c>
      <c r="L236" s="50"/>
    </row>
    <row r="237" spans="1:12" ht="31.5" x14ac:dyDescent="0.25">
      <c r="A237" s="76" t="s">
        <v>409</v>
      </c>
      <c r="B237" s="76" t="s">
        <v>317</v>
      </c>
      <c r="C237" s="51"/>
      <c r="D237" s="51"/>
      <c r="E237" s="51">
        <f t="shared" si="15"/>
        <v>12.4</v>
      </c>
      <c r="F237" s="51">
        <v>10</v>
      </c>
      <c r="G237" s="51"/>
      <c r="H237" s="51"/>
      <c r="I237" s="52">
        <f t="shared" si="14"/>
        <v>12.4</v>
      </c>
      <c r="J237" s="53">
        <f t="shared" si="14"/>
        <v>10</v>
      </c>
      <c r="K237" s="50">
        <f t="shared" si="16"/>
        <v>12.4</v>
      </c>
      <c r="L237" s="50"/>
    </row>
    <row r="238" spans="1:12" ht="31.5" x14ac:dyDescent="0.25">
      <c r="A238" s="76" t="s">
        <v>409</v>
      </c>
      <c r="B238" s="76" t="s">
        <v>360</v>
      </c>
      <c r="C238" s="51"/>
      <c r="D238" s="51"/>
      <c r="E238" s="51">
        <f t="shared" si="15"/>
        <v>64.48</v>
      </c>
      <c r="F238" s="51">
        <v>52</v>
      </c>
      <c r="G238" s="51"/>
      <c r="H238" s="51"/>
      <c r="I238" s="52">
        <f t="shared" si="14"/>
        <v>64.48</v>
      </c>
      <c r="J238" s="53">
        <f t="shared" si="14"/>
        <v>52</v>
      </c>
      <c r="K238" s="50">
        <f t="shared" si="16"/>
        <v>64.48</v>
      </c>
      <c r="L238" s="50"/>
    </row>
    <row r="239" spans="1:12" x14ac:dyDescent="0.25">
      <c r="A239" s="76" t="s">
        <v>410</v>
      </c>
      <c r="B239" s="76" t="s">
        <v>326</v>
      </c>
      <c r="C239" s="51"/>
      <c r="D239" s="51"/>
      <c r="E239" s="51">
        <f t="shared" si="15"/>
        <v>0</v>
      </c>
      <c r="F239" s="51"/>
      <c r="G239" s="51">
        <f t="shared" si="17"/>
        <v>89.06</v>
      </c>
      <c r="H239" s="51">
        <v>122</v>
      </c>
      <c r="I239" s="52">
        <f t="shared" si="14"/>
        <v>89.06</v>
      </c>
      <c r="J239" s="53">
        <f t="shared" si="14"/>
        <v>122</v>
      </c>
      <c r="K239" s="50">
        <f t="shared" si="16"/>
        <v>89.06</v>
      </c>
      <c r="L239" s="50"/>
    </row>
    <row r="240" spans="1:12" x14ac:dyDescent="0.25">
      <c r="A240" s="76" t="s">
        <v>410</v>
      </c>
      <c r="B240" s="76" t="s">
        <v>327</v>
      </c>
      <c r="C240" s="51"/>
      <c r="D240" s="51"/>
      <c r="E240" s="51">
        <f t="shared" si="15"/>
        <v>0</v>
      </c>
      <c r="F240" s="51"/>
      <c r="G240" s="51">
        <f t="shared" si="17"/>
        <v>46.72</v>
      </c>
      <c r="H240" s="51">
        <v>64</v>
      </c>
      <c r="I240" s="52">
        <f t="shared" si="14"/>
        <v>46.72</v>
      </c>
      <c r="J240" s="53">
        <f t="shared" si="14"/>
        <v>64</v>
      </c>
      <c r="K240" s="50">
        <f t="shared" si="16"/>
        <v>46.72</v>
      </c>
      <c r="L240" s="50"/>
    </row>
    <row r="241" spans="1:12" x14ac:dyDescent="0.25">
      <c r="A241" s="76" t="s">
        <v>410</v>
      </c>
      <c r="B241" s="76" t="s">
        <v>328</v>
      </c>
      <c r="C241" s="51"/>
      <c r="D241" s="51"/>
      <c r="E241" s="51">
        <f t="shared" si="15"/>
        <v>50.839999999999996</v>
      </c>
      <c r="F241" s="51">
        <v>41</v>
      </c>
      <c r="G241" s="51"/>
      <c r="H241" s="51"/>
      <c r="I241" s="52">
        <f t="shared" si="14"/>
        <v>50.839999999999996</v>
      </c>
      <c r="J241" s="53">
        <f t="shared" si="14"/>
        <v>41</v>
      </c>
      <c r="K241" s="50">
        <f t="shared" si="16"/>
        <v>50.839999999999996</v>
      </c>
      <c r="L241" s="50"/>
    </row>
    <row r="242" spans="1:12" x14ac:dyDescent="0.25">
      <c r="A242" s="76" t="s">
        <v>410</v>
      </c>
      <c r="B242" s="76" t="s">
        <v>329</v>
      </c>
      <c r="C242" s="51"/>
      <c r="D242" s="51"/>
      <c r="E242" s="51">
        <f t="shared" si="15"/>
        <v>9.92</v>
      </c>
      <c r="F242" s="51">
        <v>8</v>
      </c>
      <c r="G242" s="51">
        <f t="shared" si="17"/>
        <v>5.84</v>
      </c>
      <c r="H242" s="51">
        <v>8</v>
      </c>
      <c r="I242" s="52">
        <f t="shared" si="14"/>
        <v>15.76</v>
      </c>
      <c r="J242" s="53">
        <f t="shared" si="14"/>
        <v>16</v>
      </c>
      <c r="K242" s="50">
        <f t="shared" si="16"/>
        <v>15.76</v>
      </c>
      <c r="L242" s="50"/>
    </row>
    <row r="243" spans="1:12" ht="31.5" x14ac:dyDescent="0.25">
      <c r="A243" s="76" t="s">
        <v>410</v>
      </c>
      <c r="B243" s="76" t="s">
        <v>336</v>
      </c>
      <c r="C243" s="51"/>
      <c r="D243" s="51"/>
      <c r="E243" s="51">
        <f t="shared" si="15"/>
        <v>60.76</v>
      </c>
      <c r="F243" s="51">
        <v>49</v>
      </c>
      <c r="G243" s="51">
        <f t="shared" si="17"/>
        <v>35.769999999999996</v>
      </c>
      <c r="H243" s="51">
        <v>49</v>
      </c>
      <c r="I243" s="52">
        <f t="shared" si="14"/>
        <v>96.53</v>
      </c>
      <c r="J243" s="53">
        <f t="shared" si="14"/>
        <v>98</v>
      </c>
      <c r="K243" s="50">
        <f t="shared" si="16"/>
        <v>96.53</v>
      </c>
      <c r="L243" s="50"/>
    </row>
    <row r="244" spans="1:12" ht="31.5" x14ac:dyDescent="0.25">
      <c r="A244" s="76" t="s">
        <v>410</v>
      </c>
      <c r="B244" s="76" t="s">
        <v>338</v>
      </c>
      <c r="C244" s="51"/>
      <c r="D244" s="51"/>
      <c r="E244" s="51">
        <f t="shared" si="15"/>
        <v>4.96</v>
      </c>
      <c r="F244" s="51">
        <v>4</v>
      </c>
      <c r="G244" s="51">
        <f t="shared" si="17"/>
        <v>2.92</v>
      </c>
      <c r="H244" s="51">
        <v>4</v>
      </c>
      <c r="I244" s="52">
        <f t="shared" si="14"/>
        <v>7.88</v>
      </c>
      <c r="J244" s="53">
        <f t="shared" si="14"/>
        <v>8</v>
      </c>
      <c r="K244" s="50">
        <f t="shared" si="16"/>
        <v>7.88</v>
      </c>
      <c r="L244" s="50"/>
    </row>
    <row r="245" spans="1:12" x14ac:dyDescent="0.25">
      <c r="A245" s="76" t="s">
        <v>410</v>
      </c>
      <c r="B245" s="76" t="s">
        <v>339</v>
      </c>
      <c r="C245" s="51"/>
      <c r="D245" s="51"/>
      <c r="E245" s="51">
        <f t="shared" si="15"/>
        <v>55.8</v>
      </c>
      <c r="F245" s="51">
        <v>45</v>
      </c>
      <c r="G245" s="51">
        <f t="shared" si="17"/>
        <v>32.85</v>
      </c>
      <c r="H245" s="51">
        <v>45</v>
      </c>
      <c r="I245" s="52">
        <f t="shared" si="14"/>
        <v>88.65</v>
      </c>
      <c r="J245" s="53">
        <f t="shared" si="14"/>
        <v>90</v>
      </c>
      <c r="K245" s="50">
        <f t="shared" si="16"/>
        <v>88.65</v>
      </c>
      <c r="L245" s="50"/>
    </row>
    <row r="246" spans="1:12" ht="47.25" x14ac:dyDescent="0.25">
      <c r="A246" s="76" t="s">
        <v>410</v>
      </c>
      <c r="B246" s="76" t="s">
        <v>342</v>
      </c>
      <c r="C246" s="51"/>
      <c r="D246" s="51"/>
      <c r="E246" s="51">
        <f t="shared" si="15"/>
        <v>35.96</v>
      </c>
      <c r="F246" s="51">
        <v>29</v>
      </c>
      <c r="G246" s="51">
        <f t="shared" si="17"/>
        <v>20.439999999999998</v>
      </c>
      <c r="H246" s="51">
        <v>28</v>
      </c>
      <c r="I246" s="52">
        <f t="shared" si="14"/>
        <v>56.4</v>
      </c>
      <c r="J246" s="53">
        <f t="shared" si="14"/>
        <v>57</v>
      </c>
      <c r="K246" s="50">
        <f t="shared" si="16"/>
        <v>56.4</v>
      </c>
      <c r="L246" s="50"/>
    </row>
    <row r="247" spans="1:12" ht="31.5" x14ac:dyDescent="0.25">
      <c r="A247" s="76" t="s">
        <v>410</v>
      </c>
      <c r="B247" s="76" t="s">
        <v>343</v>
      </c>
      <c r="C247" s="51"/>
      <c r="D247" s="51"/>
      <c r="E247" s="51">
        <f t="shared" si="15"/>
        <v>17.36</v>
      </c>
      <c r="F247" s="51">
        <v>14</v>
      </c>
      <c r="G247" s="51">
        <f t="shared" si="17"/>
        <v>10.219999999999999</v>
      </c>
      <c r="H247" s="51">
        <v>14</v>
      </c>
      <c r="I247" s="52">
        <f t="shared" si="14"/>
        <v>27.58</v>
      </c>
      <c r="J247" s="53">
        <f t="shared" si="14"/>
        <v>28</v>
      </c>
      <c r="K247" s="50">
        <f t="shared" si="16"/>
        <v>27.58</v>
      </c>
      <c r="L247" s="50"/>
    </row>
    <row r="248" spans="1:12" ht="31.5" x14ac:dyDescent="0.25">
      <c r="A248" s="76" t="s">
        <v>410</v>
      </c>
      <c r="B248" s="76" t="s">
        <v>345</v>
      </c>
      <c r="C248" s="51"/>
      <c r="D248" s="51"/>
      <c r="E248" s="51">
        <f t="shared" si="15"/>
        <v>11.16</v>
      </c>
      <c r="F248" s="51">
        <v>9</v>
      </c>
      <c r="G248" s="51">
        <f t="shared" si="17"/>
        <v>6.57</v>
      </c>
      <c r="H248" s="51">
        <v>9</v>
      </c>
      <c r="I248" s="52">
        <f t="shared" si="14"/>
        <v>17.73</v>
      </c>
      <c r="J248" s="53">
        <f t="shared" si="14"/>
        <v>18</v>
      </c>
      <c r="K248" s="50">
        <f t="shared" si="16"/>
        <v>17.73</v>
      </c>
      <c r="L248" s="50"/>
    </row>
    <row r="249" spans="1:12" ht="31.5" x14ac:dyDescent="0.25">
      <c r="A249" s="76" t="s">
        <v>410</v>
      </c>
      <c r="B249" s="76" t="s">
        <v>317</v>
      </c>
      <c r="C249" s="51"/>
      <c r="D249" s="51"/>
      <c r="E249" s="51">
        <f t="shared" si="15"/>
        <v>62</v>
      </c>
      <c r="F249" s="51">
        <v>50</v>
      </c>
      <c r="G249" s="51">
        <f t="shared" si="17"/>
        <v>21.169999999999998</v>
      </c>
      <c r="H249" s="51">
        <v>29</v>
      </c>
      <c r="I249" s="52">
        <f t="shared" si="14"/>
        <v>83.17</v>
      </c>
      <c r="J249" s="53">
        <f t="shared" si="14"/>
        <v>79</v>
      </c>
      <c r="K249" s="50">
        <f t="shared" si="16"/>
        <v>83.17</v>
      </c>
      <c r="L249" s="50"/>
    </row>
    <row r="250" spans="1:12" x14ac:dyDescent="0.25">
      <c r="A250" s="76" t="s">
        <v>410</v>
      </c>
      <c r="B250" s="76" t="s">
        <v>349</v>
      </c>
      <c r="C250" s="51"/>
      <c r="D250" s="51"/>
      <c r="E250" s="51">
        <f t="shared" si="15"/>
        <v>54.56</v>
      </c>
      <c r="F250" s="51">
        <v>44</v>
      </c>
      <c r="G250" s="51"/>
      <c r="H250" s="51"/>
      <c r="I250" s="52">
        <f t="shared" si="14"/>
        <v>54.56</v>
      </c>
      <c r="J250" s="53">
        <f t="shared" si="14"/>
        <v>44</v>
      </c>
      <c r="K250" s="50">
        <f t="shared" si="16"/>
        <v>54.56</v>
      </c>
      <c r="L250" s="50"/>
    </row>
    <row r="251" spans="1:12" x14ac:dyDescent="0.25">
      <c r="A251" s="76" t="s">
        <v>410</v>
      </c>
      <c r="B251" s="76" t="s">
        <v>377</v>
      </c>
      <c r="C251" s="51"/>
      <c r="D251" s="51"/>
      <c r="E251" s="51">
        <f t="shared" si="15"/>
        <v>50.839999999999996</v>
      </c>
      <c r="F251" s="51">
        <v>41</v>
      </c>
      <c r="G251" s="51">
        <f t="shared" si="17"/>
        <v>29.93</v>
      </c>
      <c r="H251" s="51">
        <v>41</v>
      </c>
      <c r="I251" s="52">
        <f t="shared" si="14"/>
        <v>80.77</v>
      </c>
      <c r="J251" s="53">
        <f t="shared" si="14"/>
        <v>82</v>
      </c>
      <c r="K251" s="50">
        <f t="shared" si="16"/>
        <v>80.77</v>
      </c>
      <c r="L251" s="50"/>
    </row>
    <row r="252" spans="1:12" x14ac:dyDescent="0.25">
      <c r="A252" s="76" t="s">
        <v>410</v>
      </c>
      <c r="B252" s="76" t="s">
        <v>357</v>
      </c>
      <c r="C252" s="51"/>
      <c r="D252" s="51"/>
      <c r="E252" s="51">
        <f t="shared" si="15"/>
        <v>58.28</v>
      </c>
      <c r="F252" s="51">
        <v>47</v>
      </c>
      <c r="G252" s="51">
        <f t="shared" si="17"/>
        <v>34.31</v>
      </c>
      <c r="H252" s="51">
        <v>47</v>
      </c>
      <c r="I252" s="52">
        <f t="shared" ref="I252:J307" si="18">C252+E252+G252</f>
        <v>92.59</v>
      </c>
      <c r="J252" s="53">
        <f t="shared" si="18"/>
        <v>94</v>
      </c>
      <c r="K252" s="50">
        <f t="shared" si="16"/>
        <v>92.59</v>
      </c>
      <c r="L252" s="50"/>
    </row>
    <row r="253" spans="1:12" x14ac:dyDescent="0.25">
      <c r="A253" s="76" t="s">
        <v>410</v>
      </c>
      <c r="B253" s="76" t="s">
        <v>360</v>
      </c>
      <c r="C253" s="51"/>
      <c r="D253" s="51"/>
      <c r="E253" s="51">
        <f t="shared" si="15"/>
        <v>145.08000000000001</v>
      </c>
      <c r="F253" s="51">
        <v>117</v>
      </c>
      <c r="G253" s="51">
        <f t="shared" si="17"/>
        <v>86.14</v>
      </c>
      <c r="H253" s="51">
        <v>118</v>
      </c>
      <c r="I253" s="52">
        <f t="shared" si="18"/>
        <v>231.22000000000003</v>
      </c>
      <c r="J253" s="53">
        <f t="shared" si="18"/>
        <v>235</v>
      </c>
      <c r="K253" s="50">
        <f t="shared" si="16"/>
        <v>231.22000000000003</v>
      </c>
      <c r="L253" s="50"/>
    </row>
    <row r="254" spans="1:12" x14ac:dyDescent="0.25">
      <c r="A254" s="76" t="s">
        <v>410</v>
      </c>
      <c r="B254" s="76" t="s">
        <v>367</v>
      </c>
      <c r="C254" s="51"/>
      <c r="D254" s="51"/>
      <c r="E254" s="51"/>
      <c r="F254" s="51"/>
      <c r="G254" s="51">
        <f t="shared" si="17"/>
        <v>94.899999999999991</v>
      </c>
      <c r="H254" s="51">
        <v>130</v>
      </c>
      <c r="I254" s="52">
        <f t="shared" si="18"/>
        <v>94.899999999999991</v>
      </c>
      <c r="J254" s="53">
        <f t="shared" si="18"/>
        <v>130</v>
      </c>
      <c r="K254" s="50">
        <f t="shared" si="16"/>
        <v>94.899999999999991</v>
      </c>
      <c r="L254" s="50"/>
    </row>
    <row r="255" spans="1:12" x14ac:dyDescent="0.25">
      <c r="A255" s="76" t="s">
        <v>410</v>
      </c>
      <c r="B255" s="76" t="s">
        <v>372</v>
      </c>
      <c r="C255" s="51"/>
      <c r="D255" s="51"/>
      <c r="E255" s="51"/>
      <c r="F255" s="51"/>
      <c r="G255" s="51">
        <f t="shared" si="17"/>
        <v>42.339999999999996</v>
      </c>
      <c r="H255" s="51">
        <v>58</v>
      </c>
      <c r="I255" s="52">
        <f t="shared" si="18"/>
        <v>42.339999999999996</v>
      </c>
      <c r="J255" s="53">
        <f t="shared" si="18"/>
        <v>58</v>
      </c>
      <c r="K255" s="50">
        <f t="shared" si="16"/>
        <v>42.339999999999996</v>
      </c>
      <c r="L255" s="50"/>
    </row>
    <row r="256" spans="1:12" ht="31.5" x14ac:dyDescent="0.25">
      <c r="A256" s="76" t="s">
        <v>411</v>
      </c>
      <c r="B256" s="76" t="s">
        <v>325</v>
      </c>
      <c r="C256" s="51"/>
      <c r="D256" s="51"/>
      <c r="E256" s="51"/>
      <c r="F256" s="51"/>
      <c r="G256" s="51">
        <f t="shared" si="17"/>
        <v>0.73</v>
      </c>
      <c r="H256" s="51">
        <v>1</v>
      </c>
      <c r="I256" s="52">
        <f t="shared" si="18"/>
        <v>0.73</v>
      </c>
      <c r="J256" s="53">
        <f t="shared" si="18"/>
        <v>1</v>
      </c>
      <c r="K256" s="50">
        <f t="shared" si="16"/>
        <v>0.73</v>
      </c>
      <c r="L256" s="50"/>
    </row>
    <row r="257" spans="1:12" ht="31.5" x14ac:dyDescent="0.25">
      <c r="A257" s="76" t="s">
        <v>411</v>
      </c>
      <c r="B257" s="76" t="s">
        <v>328</v>
      </c>
      <c r="C257" s="51"/>
      <c r="D257" s="51"/>
      <c r="E257" s="51">
        <f t="shared" si="15"/>
        <v>190.96</v>
      </c>
      <c r="F257" s="51">
        <v>154</v>
      </c>
      <c r="G257" s="51">
        <f t="shared" si="17"/>
        <v>13.14</v>
      </c>
      <c r="H257" s="51">
        <v>18</v>
      </c>
      <c r="I257" s="52">
        <f t="shared" si="18"/>
        <v>204.10000000000002</v>
      </c>
      <c r="J257" s="53">
        <f t="shared" si="18"/>
        <v>172</v>
      </c>
      <c r="K257" s="50">
        <f t="shared" si="16"/>
        <v>204.10000000000002</v>
      </c>
      <c r="L257" s="50"/>
    </row>
    <row r="258" spans="1:12" ht="31.5" x14ac:dyDescent="0.25">
      <c r="A258" s="76" t="s">
        <v>411</v>
      </c>
      <c r="B258" s="76" t="s">
        <v>330</v>
      </c>
      <c r="C258" s="51"/>
      <c r="D258" s="51"/>
      <c r="E258" s="51">
        <f t="shared" si="15"/>
        <v>13.64</v>
      </c>
      <c r="F258" s="51">
        <v>11</v>
      </c>
      <c r="G258" s="51">
        <f t="shared" si="17"/>
        <v>1.46</v>
      </c>
      <c r="H258" s="51">
        <v>2</v>
      </c>
      <c r="I258" s="52">
        <f t="shared" si="18"/>
        <v>15.100000000000001</v>
      </c>
      <c r="J258" s="53">
        <f t="shared" si="18"/>
        <v>13</v>
      </c>
      <c r="K258" s="50">
        <f t="shared" si="16"/>
        <v>15.100000000000001</v>
      </c>
      <c r="L258" s="50"/>
    </row>
    <row r="259" spans="1:12" ht="31.5" x14ac:dyDescent="0.25">
      <c r="A259" s="76" t="s">
        <v>411</v>
      </c>
      <c r="B259" s="76" t="s">
        <v>336</v>
      </c>
      <c r="C259" s="51"/>
      <c r="D259" s="51"/>
      <c r="E259" s="51"/>
      <c r="F259" s="51"/>
      <c r="G259" s="51">
        <f t="shared" si="17"/>
        <v>22.63</v>
      </c>
      <c r="H259" s="51">
        <v>31</v>
      </c>
      <c r="I259" s="52">
        <f t="shared" si="18"/>
        <v>22.63</v>
      </c>
      <c r="J259" s="53">
        <f t="shared" si="18"/>
        <v>31</v>
      </c>
      <c r="K259" s="50">
        <f t="shared" si="16"/>
        <v>22.63</v>
      </c>
      <c r="L259" s="50"/>
    </row>
    <row r="260" spans="1:12" ht="47.25" x14ac:dyDescent="0.25">
      <c r="A260" s="76" t="s">
        <v>411</v>
      </c>
      <c r="B260" s="76" t="s">
        <v>342</v>
      </c>
      <c r="C260" s="51"/>
      <c r="D260" s="51"/>
      <c r="E260" s="51">
        <f t="shared" si="15"/>
        <v>16.12</v>
      </c>
      <c r="F260" s="51">
        <v>13</v>
      </c>
      <c r="G260" s="51">
        <f t="shared" si="17"/>
        <v>9.49</v>
      </c>
      <c r="H260" s="51">
        <v>13</v>
      </c>
      <c r="I260" s="52">
        <f t="shared" si="18"/>
        <v>25.61</v>
      </c>
      <c r="J260" s="53">
        <f t="shared" si="18"/>
        <v>26</v>
      </c>
      <c r="K260" s="50">
        <f t="shared" si="16"/>
        <v>25.61</v>
      </c>
      <c r="L260" s="50"/>
    </row>
    <row r="261" spans="1:12" ht="31.5" x14ac:dyDescent="0.25">
      <c r="A261" s="76" t="s">
        <v>411</v>
      </c>
      <c r="B261" s="76" t="s">
        <v>343</v>
      </c>
      <c r="C261" s="51"/>
      <c r="D261" s="51"/>
      <c r="E261" s="51">
        <f t="shared" si="15"/>
        <v>29.759999999999998</v>
      </c>
      <c r="F261" s="51">
        <v>24</v>
      </c>
      <c r="G261" s="51">
        <f t="shared" si="17"/>
        <v>17.52</v>
      </c>
      <c r="H261" s="51">
        <v>24</v>
      </c>
      <c r="I261" s="52">
        <f t="shared" si="18"/>
        <v>47.28</v>
      </c>
      <c r="J261" s="53">
        <f t="shared" si="18"/>
        <v>48</v>
      </c>
      <c r="K261" s="50">
        <f t="shared" si="16"/>
        <v>47.28</v>
      </c>
      <c r="L261" s="50"/>
    </row>
    <row r="262" spans="1:12" ht="31.5" x14ac:dyDescent="0.25">
      <c r="A262" s="76" t="s">
        <v>411</v>
      </c>
      <c r="B262" s="76" t="s">
        <v>345</v>
      </c>
      <c r="C262" s="51"/>
      <c r="D262" s="51"/>
      <c r="E262" s="51">
        <f t="shared" ref="E262:E324" si="19">F262*1.24</f>
        <v>14.879999999999999</v>
      </c>
      <c r="F262" s="51">
        <v>12</v>
      </c>
      <c r="G262" s="51">
        <f t="shared" si="17"/>
        <v>8.76</v>
      </c>
      <c r="H262" s="51">
        <v>12</v>
      </c>
      <c r="I262" s="52">
        <f t="shared" si="18"/>
        <v>23.64</v>
      </c>
      <c r="J262" s="53">
        <f t="shared" si="18"/>
        <v>24</v>
      </c>
      <c r="K262" s="50">
        <f t="shared" ref="K262:K325" si="20">I262</f>
        <v>23.64</v>
      </c>
      <c r="L262" s="50"/>
    </row>
    <row r="263" spans="1:12" ht="31.5" x14ac:dyDescent="0.25">
      <c r="A263" s="76" t="s">
        <v>411</v>
      </c>
      <c r="B263" s="76" t="s">
        <v>317</v>
      </c>
      <c r="C263" s="51"/>
      <c r="D263" s="51"/>
      <c r="E263" s="51">
        <f t="shared" si="19"/>
        <v>49.6</v>
      </c>
      <c r="F263" s="51">
        <v>40</v>
      </c>
      <c r="G263" s="51">
        <f t="shared" si="17"/>
        <v>29.2</v>
      </c>
      <c r="H263" s="51">
        <v>40</v>
      </c>
      <c r="I263" s="52">
        <f t="shared" si="18"/>
        <v>78.8</v>
      </c>
      <c r="J263" s="53">
        <f t="shared" si="18"/>
        <v>80</v>
      </c>
      <c r="K263" s="50">
        <f t="shared" si="20"/>
        <v>78.8</v>
      </c>
      <c r="L263" s="50"/>
    </row>
    <row r="264" spans="1:12" ht="31.5" x14ac:dyDescent="0.25">
      <c r="A264" s="76" t="s">
        <v>411</v>
      </c>
      <c r="B264" s="76" t="s">
        <v>347</v>
      </c>
      <c r="C264" s="51"/>
      <c r="D264" s="51"/>
      <c r="E264" s="51">
        <f t="shared" si="19"/>
        <v>47.12</v>
      </c>
      <c r="F264" s="51">
        <v>38</v>
      </c>
      <c r="G264" s="51">
        <f t="shared" si="17"/>
        <v>0.73</v>
      </c>
      <c r="H264" s="51">
        <v>1</v>
      </c>
      <c r="I264" s="52">
        <f t="shared" si="18"/>
        <v>47.849999999999994</v>
      </c>
      <c r="J264" s="53">
        <f t="shared" si="18"/>
        <v>39</v>
      </c>
      <c r="K264" s="50">
        <f t="shared" si="20"/>
        <v>47.849999999999994</v>
      </c>
      <c r="L264" s="50"/>
    </row>
    <row r="265" spans="1:12" ht="31.5" x14ac:dyDescent="0.25">
      <c r="A265" s="76" t="s">
        <v>411</v>
      </c>
      <c r="B265" s="76" t="s">
        <v>312</v>
      </c>
      <c r="C265" s="51"/>
      <c r="D265" s="51"/>
      <c r="E265" s="51">
        <f t="shared" si="19"/>
        <v>426.56</v>
      </c>
      <c r="F265" s="51">
        <v>344</v>
      </c>
      <c r="G265" s="51">
        <f t="shared" si="17"/>
        <v>251.12</v>
      </c>
      <c r="H265" s="51">
        <v>344</v>
      </c>
      <c r="I265" s="52">
        <f t="shared" si="18"/>
        <v>677.68000000000006</v>
      </c>
      <c r="J265" s="53">
        <f t="shared" si="18"/>
        <v>688</v>
      </c>
      <c r="K265" s="50">
        <f t="shared" si="20"/>
        <v>677.68000000000006</v>
      </c>
      <c r="L265" s="50"/>
    </row>
    <row r="266" spans="1:12" ht="31.5" x14ac:dyDescent="0.25">
      <c r="A266" s="76" t="s">
        <v>411</v>
      </c>
      <c r="B266" s="76" t="s">
        <v>321</v>
      </c>
      <c r="C266" s="51"/>
      <c r="D266" s="51"/>
      <c r="E266" s="51">
        <f t="shared" si="19"/>
        <v>79.36</v>
      </c>
      <c r="F266" s="51">
        <v>64</v>
      </c>
      <c r="G266" s="51">
        <f t="shared" si="17"/>
        <v>46.72</v>
      </c>
      <c r="H266" s="51">
        <v>64</v>
      </c>
      <c r="I266" s="52">
        <f t="shared" si="18"/>
        <v>126.08</v>
      </c>
      <c r="J266" s="53">
        <f t="shared" si="18"/>
        <v>128</v>
      </c>
      <c r="K266" s="50">
        <f t="shared" si="20"/>
        <v>126.08</v>
      </c>
      <c r="L266" s="50"/>
    </row>
    <row r="267" spans="1:12" ht="31.5" x14ac:dyDescent="0.25">
      <c r="A267" s="76" t="s">
        <v>411</v>
      </c>
      <c r="B267" s="76" t="s">
        <v>375</v>
      </c>
      <c r="C267" s="51"/>
      <c r="D267" s="51"/>
      <c r="E267" s="51">
        <f t="shared" si="19"/>
        <v>140.12</v>
      </c>
      <c r="F267" s="51">
        <v>113</v>
      </c>
      <c r="G267" s="51"/>
      <c r="H267" s="51"/>
      <c r="I267" s="52">
        <f t="shared" si="18"/>
        <v>140.12</v>
      </c>
      <c r="J267" s="53">
        <f t="shared" si="18"/>
        <v>113</v>
      </c>
      <c r="K267" s="50">
        <f t="shared" si="20"/>
        <v>140.12</v>
      </c>
      <c r="L267" s="50"/>
    </row>
    <row r="268" spans="1:12" ht="31.5" x14ac:dyDescent="0.25">
      <c r="A268" s="76" t="s">
        <v>411</v>
      </c>
      <c r="B268" s="76" t="s">
        <v>348</v>
      </c>
      <c r="C268" s="51"/>
      <c r="D268" s="51"/>
      <c r="E268" s="51">
        <f t="shared" si="19"/>
        <v>23.56</v>
      </c>
      <c r="F268" s="51">
        <v>19</v>
      </c>
      <c r="G268" s="51">
        <f t="shared" ref="G268:G328" si="21">H268*0.73</f>
        <v>13.87</v>
      </c>
      <c r="H268" s="51">
        <v>19</v>
      </c>
      <c r="I268" s="52">
        <f t="shared" si="18"/>
        <v>37.43</v>
      </c>
      <c r="J268" s="53">
        <f t="shared" si="18"/>
        <v>38</v>
      </c>
      <c r="K268" s="50">
        <f t="shared" si="20"/>
        <v>37.43</v>
      </c>
      <c r="L268" s="50"/>
    </row>
    <row r="269" spans="1:12" ht="31.5" x14ac:dyDescent="0.25">
      <c r="A269" s="76" t="s">
        <v>411</v>
      </c>
      <c r="B269" s="76" t="s">
        <v>349</v>
      </c>
      <c r="C269" s="51"/>
      <c r="D269" s="51"/>
      <c r="E269" s="51">
        <f t="shared" si="19"/>
        <v>21.08</v>
      </c>
      <c r="F269" s="51">
        <v>17</v>
      </c>
      <c r="G269" s="51"/>
      <c r="H269" s="51"/>
      <c r="I269" s="52">
        <f t="shared" si="18"/>
        <v>21.08</v>
      </c>
      <c r="J269" s="53">
        <f t="shared" si="18"/>
        <v>17</v>
      </c>
      <c r="K269" s="50">
        <f t="shared" si="20"/>
        <v>21.08</v>
      </c>
      <c r="L269" s="50"/>
    </row>
    <row r="270" spans="1:12" ht="31.5" x14ac:dyDescent="0.25">
      <c r="A270" s="76" t="s">
        <v>411</v>
      </c>
      <c r="B270" s="76" t="s">
        <v>354</v>
      </c>
      <c r="C270" s="51"/>
      <c r="D270" s="51"/>
      <c r="E270" s="51">
        <f t="shared" si="19"/>
        <v>26.04</v>
      </c>
      <c r="F270" s="51">
        <v>21</v>
      </c>
      <c r="G270" s="51"/>
      <c r="H270" s="51"/>
      <c r="I270" s="52">
        <f t="shared" si="18"/>
        <v>26.04</v>
      </c>
      <c r="J270" s="53">
        <f t="shared" si="18"/>
        <v>21</v>
      </c>
      <c r="K270" s="50">
        <f t="shared" si="20"/>
        <v>26.04</v>
      </c>
      <c r="L270" s="50"/>
    </row>
    <row r="271" spans="1:12" ht="31.5" x14ac:dyDescent="0.25">
      <c r="A271" s="76" t="s">
        <v>411</v>
      </c>
      <c r="B271" s="76" t="s">
        <v>377</v>
      </c>
      <c r="C271" s="51"/>
      <c r="D271" s="51"/>
      <c r="E271" s="51">
        <f t="shared" si="19"/>
        <v>1.24</v>
      </c>
      <c r="F271" s="51">
        <v>1</v>
      </c>
      <c r="G271" s="51"/>
      <c r="H271" s="51"/>
      <c r="I271" s="52">
        <f t="shared" si="18"/>
        <v>1.24</v>
      </c>
      <c r="J271" s="53">
        <f t="shared" si="18"/>
        <v>1</v>
      </c>
      <c r="K271" s="50">
        <f t="shared" si="20"/>
        <v>1.24</v>
      </c>
      <c r="L271" s="50"/>
    </row>
    <row r="272" spans="1:12" ht="31.5" x14ac:dyDescent="0.25">
      <c r="A272" s="76" t="s">
        <v>411</v>
      </c>
      <c r="B272" s="76" t="s">
        <v>357</v>
      </c>
      <c r="C272" s="51"/>
      <c r="D272" s="51"/>
      <c r="E272" s="51">
        <f t="shared" si="19"/>
        <v>483.6</v>
      </c>
      <c r="F272" s="51">
        <v>390</v>
      </c>
      <c r="G272" s="51">
        <f t="shared" si="21"/>
        <v>285.43</v>
      </c>
      <c r="H272" s="51">
        <v>391</v>
      </c>
      <c r="I272" s="52">
        <f t="shared" si="18"/>
        <v>769.03</v>
      </c>
      <c r="J272" s="53">
        <f t="shared" si="18"/>
        <v>781</v>
      </c>
      <c r="K272" s="50">
        <f t="shared" si="20"/>
        <v>769.03</v>
      </c>
      <c r="L272" s="50"/>
    </row>
    <row r="273" spans="1:12" ht="31.5" x14ac:dyDescent="0.25">
      <c r="A273" s="76" t="s">
        <v>411</v>
      </c>
      <c r="B273" s="76" t="s">
        <v>359</v>
      </c>
      <c r="C273" s="51"/>
      <c r="D273" s="51"/>
      <c r="E273" s="51">
        <f t="shared" si="19"/>
        <v>277.76</v>
      </c>
      <c r="F273" s="51">
        <v>224</v>
      </c>
      <c r="G273" s="51">
        <f t="shared" si="21"/>
        <v>163.51999999999998</v>
      </c>
      <c r="H273" s="51">
        <v>224</v>
      </c>
      <c r="I273" s="52">
        <f t="shared" si="18"/>
        <v>441.28</v>
      </c>
      <c r="J273" s="53">
        <f t="shared" si="18"/>
        <v>448</v>
      </c>
      <c r="K273" s="50">
        <f t="shared" si="20"/>
        <v>441.28</v>
      </c>
      <c r="L273" s="50"/>
    </row>
    <row r="274" spans="1:12" ht="31.5" x14ac:dyDescent="0.25">
      <c r="A274" s="76" t="s">
        <v>411</v>
      </c>
      <c r="B274" s="76" t="s">
        <v>360</v>
      </c>
      <c r="C274" s="51"/>
      <c r="D274" s="51"/>
      <c r="E274" s="51">
        <f t="shared" si="19"/>
        <v>117.8</v>
      </c>
      <c r="F274" s="51">
        <v>95</v>
      </c>
      <c r="G274" s="51">
        <f t="shared" si="21"/>
        <v>69.349999999999994</v>
      </c>
      <c r="H274" s="51">
        <v>95</v>
      </c>
      <c r="I274" s="52">
        <f t="shared" si="18"/>
        <v>187.14999999999998</v>
      </c>
      <c r="J274" s="53">
        <f t="shared" si="18"/>
        <v>190</v>
      </c>
      <c r="K274" s="50">
        <f t="shared" si="20"/>
        <v>187.14999999999998</v>
      </c>
      <c r="L274" s="50"/>
    </row>
    <row r="275" spans="1:12" ht="31.5" x14ac:dyDescent="0.25">
      <c r="A275" s="76" t="s">
        <v>411</v>
      </c>
      <c r="B275" s="76" t="s">
        <v>361</v>
      </c>
      <c r="C275" s="51"/>
      <c r="D275" s="51"/>
      <c r="E275" s="51">
        <f t="shared" si="19"/>
        <v>9.92</v>
      </c>
      <c r="F275" s="51">
        <v>8</v>
      </c>
      <c r="G275" s="51"/>
      <c r="H275" s="51"/>
      <c r="I275" s="52">
        <f t="shared" si="18"/>
        <v>9.92</v>
      </c>
      <c r="J275" s="53">
        <f t="shared" si="18"/>
        <v>8</v>
      </c>
      <c r="K275" s="50">
        <f t="shared" si="20"/>
        <v>9.92</v>
      </c>
      <c r="L275" s="50"/>
    </row>
    <row r="276" spans="1:12" ht="31.5" x14ac:dyDescent="0.25">
      <c r="A276" s="76" t="s">
        <v>411</v>
      </c>
      <c r="B276" s="76" t="s">
        <v>362</v>
      </c>
      <c r="C276" s="51"/>
      <c r="D276" s="51"/>
      <c r="E276" s="51">
        <f t="shared" si="19"/>
        <v>23.56</v>
      </c>
      <c r="F276" s="51">
        <v>19</v>
      </c>
      <c r="G276" s="51"/>
      <c r="H276" s="51"/>
      <c r="I276" s="52">
        <f t="shared" si="18"/>
        <v>23.56</v>
      </c>
      <c r="J276" s="53">
        <f t="shared" si="18"/>
        <v>19</v>
      </c>
      <c r="K276" s="50">
        <f t="shared" si="20"/>
        <v>23.56</v>
      </c>
      <c r="L276" s="50"/>
    </row>
    <row r="277" spans="1:12" ht="31.5" x14ac:dyDescent="0.25">
      <c r="A277" s="76" t="s">
        <v>411</v>
      </c>
      <c r="B277" s="76" t="s">
        <v>367</v>
      </c>
      <c r="C277" s="51"/>
      <c r="D277" s="51"/>
      <c r="E277" s="51">
        <f t="shared" si="19"/>
        <v>24.8</v>
      </c>
      <c r="F277" s="51">
        <v>20</v>
      </c>
      <c r="G277" s="51">
        <f t="shared" si="21"/>
        <v>129.21</v>
      </c>
      <c r="H277" s="51">
        <v>177</v>
      </c>
      <c r="I277" s="52">
        <f t="shared" si="18"/>
        <v>154.01000000000002</v>
      </c>
      <c r="J277" s="53">
        <f t="shared" si="18"/>
        <v>197</v>
      </c>
      <c r="K277" s="50">
        <f t="shared" si="20"/>
        <v>154.01000000000002</v>
      </c>
      <c r="L277" s="50"/>
    </row>
    <row r="278" spans="1:12" ht="31.5" x14ac:dyDescent="0.25">
      <c r="A278" s="76" t="s">
        <v>411</v>
      </c>
      <c r="B278" s="76" t="s">
        <v>368</v>
      </c>
      <c r="C278" s="51"/>
      <c r="D278" s="51"/>
      <c r="E278" s="51"/>
      <c r="F278" s="51"/>
      <c r="G278" s="51">
        <f t="shared" si="21"/>
        <v>24.09</v>
      </c>
      <c r="H278" s="51">
        <v>33</v>
      </c>
      <c r="I278" s="52">
        <f t="shared" si="18"/>
        <v>24.09</v>
      </c>
      <c r="J278" s="53">
        <f t="shared" si="18"/>
        <v>33</v>
      </c>
      <c r="K278" s="50">
        <f t="shared" si="20"/>
        <v>24.09</v>
      </c>
      <c r="L278" s="50"/>
    </row>
    <row r="279" spans="1:12" ht="31.5" x14ac:dyDescent="0.25">
      <c r="A279" s="76" t="s">
        <v>411</v>
      </c>
      <c r="B279" s="76" t="s">
        <v>372</v>
      </c>
      <c r="C279" s="51"/>
      <c r="D279" s="51"/>
      <c r="E279" s="51">
        <f t="shared" si="19"/>
        <v>297.60000000000002</v>
      </c>
      <c r="F279" s="51">
        <v>240</v>
      </c>
      <c r="G279" s="51">
        <f t="shared" si="21"/>
        <v>21.169999999999998</v>
      </c>
      <c r="H279" s="51">
        <v>29</v>
      </c>
      <c r="I279" s="52">
        <f t="shared" si="18"/>
        <v>318.77000000000004</v>
      </c>
      <c r="J279" s="53">
        <f t="shared" si="18"/>
        <v>269</v>
      </c>
      <c r="K279" s="50">
        <f t="shared" si="20"/>
        <v>318.77000000000004</v>
      </c>
      <c r="L279" s="50"/>
    </row>
    <row r="280" spans="1:12" ht="31.5" x14ac:dyDescent="0.25">
      <c r="A280" s="76" t="s">
        <v>411</v>
      </c>
      <c r="B280" s="76" t="s">
        <v>373</v>
      </c>
      <c r="C280" s="51"/>
      <c r="D280" s="51"/>
      <c r="E280" s="51">
        <f t="shared" si="19"/>
        <v>209.56</v>
      </c>
      <c r="F280" s="51">
        <v>169</v>
      </c>
      <c r="G280" s="51"/>
      <c r="H280" s="51"/>
      <c r="I280" s="52">
        <f t="shared" si="18"/>
        <v>209.56</v>
      </c>
      <c r="J280" s="53">
        <f t="shared" si="18"/>
        <v>169</v>
      </c>
      <c r="K280" s="50">
        <f t="shared" si="20"/>
        <v>209.56</v>
      </c>
      <c r="L280" s="50"/>
    </row>
    <row r="281" spans="1:12" x14ac:dyDescent="0.25">
      <c r="A281" s="76" t="s">
        <v>412</v>
      </c>
      <c r="B281" s="76" t="s">
        <v>326</v>
      </c>
      <c r="C281" s="51"/>
      <c r="D281" s="51"/>
      <c r="E281" s="51"/>
      <c r="F281" s="51"/>
      <c r="G281" s="51">
        <f t="shared" si="21"/>
        <v>66.429999999999993</v>
      </c>
      <c r="H281" s="51">
        <v>91</v>
      </c>
      <c r="I281" s="52">
        <f t="shared" si="18"/>
        <v>66.429999999999993</v>
      </c>
      <c r="J281" s="53">
        <f t="shared" si="18"/>
        <v>91</v>
      </c>
      <c r="K281" s="50">
        <f t="shared" si="20"/>
        <v>66.429999999999993</v>
      </c>
      <c r="L281" s="50"/>
    </row>
    <row r="282" spans="1:12" x14ac:dyDescent="0.25">
      <c r="A282" s="76" t="s">
        <v>412</v>
      </c>
      <c r="B282" s="76" t="s">
        <v>328</v>
      </c>
      <c r="C282" s="51"/>
      <c r="D282" s="51"/>
      <c r="E282" s="51">
        <f t="shared" si="19"/>
        <v>308.76</v>
      </c>
      <c r="F282" s="51">
        <v>249</v>
      </c>
      <c r="G282" s="51"/>
      <c r="H282" s="51"/>
      <c r="I282" s="52">
        <f t="shared" si="18"/>
        <v>308.76</v>
      </c>
      <c r="J282" s="53">
        <f t="shared" si="18"/>
        <v>249</v>
      </c>
      <c r="K282" s="50">
        <f t="shared" si="20"/>
        <v>308.76</v>
      </c>
      <c r="L282" s="50"/>
    </row>
    <row r="283" spans="1:12" x14ac:dyDescent="0.25">
      <c r="A283" s="76" t="s">
        <v>412</v>
      </c>
      <c r="B283" s="76" t="s">
        <v>329</v>
      </c>
      <c r="C283" s="51"/>
      <c r="D283" s="51"/>
      <c r="E283" s="51">
        <f t="shared" si="19"/>
        <v>95.48</v>
      </c>
      <c r="F283" s="51">
        <v>77</v>
      </c>
      <c r="G283" s="51">
        <f t="shared" si="21"/>
        <v>56.21</v>
      </c>
      <c r="H283" s="51">
        <v>77</v>
      </c>
      <c r="I283" s="52">
        <f t="shared" si="18"/>
        <v>151.69</v>
      </c>
      <c r="J283" s="53">
        <f t="shared" si="18"/>
        <v>154</v>
      </c>
      <c r="K283" s="50">
        <f t="shared" si="20"/>
        <v>151.69</v>
      </c>
      <c r="L283" s="50"/>
    </row>
    <row r="284" spans="1:12" x14ac:dyDescent="0.25">
      <c r="A284" s="76" t="s">
        <v>412</v>
      </c>
      <c r="B284" s="76" t="s">
        <v>330</v>
      </c>
      <c r="C284" s="51"/>
      <c r="D284" s="51"/>
      <c r="E284" s="51">
        <f t="shared" si="19"/>
        <v>78.12</v>
      </c>
      <c r="F284" s="51">
        <v>63</v>
      </c>
      <c r="G284" s="51"/>
      <c r="H284" s="51"/>
      <c r="I284" s="52">
        <f t="shared" si="18"/>
        <v>78.12</v>
      </c>
      <c r="J284" s="53">
        <f t="shared" si="18"/>
        <v>63</v>
      </c>
      <c r="K284" s="50">
        <f t="shared" si="20"/>
        <v>78.12</v>
      </c>
      <c r="L284" s="50"/>
    </row>
    <row r="285" spans="1:12" x14ac:dyDescent="0.25">
      <c r="A285" s="76" t="s">
        <v>412</v>
      </c>
      <c r="B285" s="76" t="s">
        <v>331</v>
      </c>
      <c r="C285" s="51"/>
      <c r="D285" s="51"/>
      <c r="E285" s="51"/>
      <c r="F285" s="51"/>
      <c r="G285" s="51">
        <f t="shared" si="21"/>
        <v>5.1099999999999994</v>
      </c>
      <c r="H285" s="51">
        <v>7</v>
      </c>
      <c r="I285" s="52">
        <f t="shared" si="18"/>
        <v>5.1099999999999994</v>
      </c>
      <c r="J285" s="53">
        <f t="shared" si="18"/>
        <v>7</v>
      </c>
      <c r="K285" s="50">
        <f t="shared" si="20"/>
        <v>5.1099999999999994</v>
      </c>
      <c r="L285" s="50"/>
    </row>
    <row r="286" spans="1:12" ht="31.5" x14ac:dyDescent="0.25">
      <c r="A286" s="76" t="s">
        <v>412</v>
      </c>
      <c r="B286" s="76" t="s">
        <v>345</v>
      </c>
      <c r="C286" s="51"/>
      <c r="D286" s="51"/>
      <c r="E286" s="51">
        <f t="shared" si="19"/>
        <v>37.200000000000003</v>
      </c>
      <c r="F286" s="51">
        <v>30</v>
      </c>
      <c r="G286" s="51">
        <f t="shared" si="21"/>
        <v>21.9</v>
      </c>
      <c r="H286" s="51">
        <v>30</v>
      </c>
      <c r="I286" s="52">
        <f t="shared" si="18"/>
        <v>59.1</v>
      </c>
      <c r="J286" s="53">
        <f t="shared" si="18"/>
        <v>60</v>
      </c>
      <c r="K286" s="50">
        <f t="shared" si="20"/>
        <v>59.1</v>
      </c>
      <c r="L286" s="50"/>
    </row>
    <row r="287" spans="1:12" x14ac:dyDescent="0.25">
      <c r="A287" s="76" t="s">
        <v>412</v>
      </c>
      <c r="B287" s="76" t="s">
        <v>346</v>
      </c>
      <c r="C287" s="51"/>
      <c r="D287" s="51"/>
      <c r="E287" s="51"/>
      <c r="F287" s="51"/>
      <c r="G287" s="51">
        <f t="shared" si="21"/>
        <v>35.04</v>
      </c>
      <c r="H287" s="51">
        <v>48</v>
      </c>
      <c r="I287" s="52">
        <f t="shared" si="18"/>
        <v>35.04</v>
      </c>
      <c r="J287" s="53">
        <f t="shared" si="18"/>
        <v>48</v>
      </c>
      <c r="K287" s="50">
        <f t="shared" si="20"/>
        <v>35.04</v>
      </c>
      <c r="L287" s="50"/>
    </row>
    <row r="288" spans="1:12" ht="31.5" x14ac:dyDescent="0.25">
      <c r="A288" s="76" t="s">
        <v>412</v>
      </c>
      <c r="B288" s="76" t="s">
        <v>317</v>
      </c>
      <c r="C288" s="51"/>
      <c r="D288" s="51"/>
      <c r="E288" s="51">
        <f t="shared" si="19"/>
        <v>37.200000000000003</v>
      </c>
      <c r="F288" s="51">
        <v>30</v>
      </c>
      <c r="G288" s="51">
        <f t="shared" si="21"/>
        <v>22.63</v>
      </c>
      <c r="H288" s="51">
        <v>31</v>
      </c>
      <c r="I288" s="52">
        <f t="shared" si="18"/>
        <v>59.83</v>
      </c>
      <c r="J288" s="53">
        <f t="shared" si="18"/>
        <v>61</v>
      </c>
      <c r="K288" s="50">
        <f t="shared" si="20"/>
        <v>59.83</v>
      </c>
      <c r="L288" s="50"/>
    </row>
    <row r="289" spans="1:12" x14ac:dyDescent="0.25">
      <c r="A289" s="76" t="s">
        <v>412</v>
      </c>
      <c r="B289" s="76" t="s">
        <v>347</v>
      </c>
      <c r="C289" s="51"/>
      <c r="D289" s="51"/>
      <c r="E289" s="51">
        <f t="shared" si="19"/>
        <v>4.96</v>
      </c>
      <c r="F289" s="51">
        <v>4</v>
      </c>
      <c r="G289" s="51">
        <f t="shared" si="21"/>
        <v>2.92</v>
      </c>
      <c r="H289" s="51">
        <v>4</v>
      </c>
      <c r="I289" s="52">
        <f t="shared" si="18"/>
        <v>7.88</v>
      </c>
      <c r="J289" s="53">
        <f t="shared" si="18"/>
        <v>8</v>
      </c>
      <c r="K289" s="50">
        <f t="shared" si="20"/>
        <v>7.88</v>
      </c>
      <c r="L289" s="50"/>
    </row>
    <row r="290" spans="1:12" x14ac:dyDescent="0.25">
      <c r="A290" s="76" t="s">
        <v>412</v>
      </c>
      <c r="B290" s="76" t="s">
        <v>312</v>
      </c>
      <c r="C290" s="51"/>
      <c r="D290" s="51"/>
      <c r="E290" s="51">
        <f t="shared" si="19"/>
        <v>97.96</v>
      </c>
      <c r="F290" s="51">
        <v>79</v>
      </c>
      <c r="G290" s="51">
        <f t="shared" si="21"/>
        <v>57.67</v>
      </c>
      <c r="H290" s="51">
        <v>79</v>
      </c>
      <c r="I290" s="52">
        <f t="shared" si="18"/>
        <v>155.63</v>
      </c>
      <c r="J290" s="53">
        <f t="shared" si="18"/>
        <v>158</v>
      </c>
      <c r="K290" s="50">
        <f t="shared" si="20"/>
        <v>155.63</v>
      </c>
      <c r="L290" s="50"/>
    </row>
    <row r="291" spans="1:12" x14ac:dyDescent="0.25">
      <c r="A291" s="76" t="s">
        <v>412</v>
      </c>
      <c r="B291" s="76" t="s">
        <v>321</v>
      </c>
      <c r="C291" s="51"/>
      <c r="D291" s="51"/>
      <c r="E291" s="51">
        <f t="shared" si="19"/>
        <v>124</v>
      </c>
      <c r="F291" s="51">
        <v>100</v>
      </c>
      <c r="G291" s="51">
        <f t="shared" si="21"/>
        <v>73</v>
      </c>
      <c r="H291" s="51">
        <v>100</v>
      </c>
      <c r="I291" s="52">
        <f t="shared" si="18"/>
        <v>197</v>
      </c>
      <c r="J291" s="53">
        <f t="shared" si="18"/>
        <v>200</v>
      </c>
      <c r="K291" s="50">
        <f t="shared" si="20"/>
        <v>197</v>
      </c>
      <c r="L291" s="50"/>
    </row>
    <row r="292" spans="1:12" x14ac:dyDescent="0.25">
      <c r="A292" s="76" t="s">
        <v>412</v>
      </c>
      <c r="B292" s="76" t="s">
        <v>375</v>
      </c>
      <c r="C292" s="51"/>
      <c r="D292" s="51"/>
      <c r="E292" s="51">
        <f t="shared" si="19"/>
        <v>33.479999999999997</v>
      </c>
      <c r="F292" s="51">
        <v>27</v>
      </c>
      <c r="G292" s="51"/>
      <c r="H292" s="51"/>
      <c r="I292" s="52">
        <f t="shared" si="18"/>
        <v>33.479999999999997</v>
      </c>
      <c r="J292" s="53">
        <f t="shared" si="18"/>
        <v>27</v>
      </c>
      <c r="K292" s="50">
        <f t="shared" si="20"/>
        <v>33.479999999999997</v>
      </c>
      <c r="L292" s="50"/>
    </row>
    <row r="293" spans="1:12" x14ac:dyDescent="0.25">
      <c r="A293" s="76" t="s">
        <v>412</v>
      </c>
      <c r="B293" s="76" t="s">
        <v>349</v>
      </c>
      <c r="C293" s="51"/>
      <c r="D293" s="51"/>
      <c r="E293" s="51">
        <f t="shared" si="19"/>
        <v>73.16</v>
      </c>
      <c r="F293" s="51">
        <v>59</v>
      </c>
      <c r="G293" s="51">
        <f t="shared" si="21"/>
        <v>41.61</v>
      </c>
      <c r="H293" s="51">
        <v>57</v>
      </c>
      <c r="I293" s="52">
        <f t="shared" si="18"/>
        <v>114.77</v>
      </c>
      <c r="J293" s="53">
        <f t="shared" si="18"/>
        <v>116</v>
      </c>
      <c r="K293" s="50">
        <f t="shared" si="20"/>
        <v>114.77</v>
      </c>
      <c r="L293" s="50"/>
    </row>
    <row r="294" spans="1:12" x14ac:dyDescent="0.25">
      <c r="A294" s="76" t="s">
        <v>412</v>
      </c>
      <c r="B294" s="76" t="s">
        <v>352</v>
      </c>
      <c r="C294" s="51"/>
      <c r="D294" s="51"/>
      <c r="E294" s="51">
        <f t="shared" si="19"/>
        <v>55.8</v>
      </c>
      <c r="F294" s="51">
        <v>45</v>
      </c>
      <c r="G294" s="51">
        <f t="shared" si="21"/>
        <v>32.85</v>
      </c>
      <c r="H294" s="51">
        <v>45</v>
      </c>
      <c r="I294" s="52">
        <f t="shared" si="18"/>
        <v>88.65</v>
      </c>
      <c r="J294" s="53">
        <f t="shared" si="18"/>
        <v>90</v>
      </c>
      <c r="K294" s="50">
        <f t="shared" si="20"/>
        <v>88.65</v>
      </c>
      <c r="L294" s="50"/>
    </row>
    <row r="295" spans="1:12" x14ac:dyDescent="0.25">
      <c r="A295" s="76" t="s">
        <v>412</v>
      </c>
      <c r="B295" s="76" t="s">
        <v>357</v>
      </c>
      <c r="C295" s="51"/>
      <c r="D295" s="51"/>
      <c r="E295" s="51">
        <f t="shared" si="19"/>
        <v>78.12</v>
      </c>
      <c r="F295" s="51">
        <v>63</v>
      </c>
      <c r="G295" s="51">
        <f t="shared" si="21"/>
        <v>45.99</v>
      </c>
      <c r="H295" s="51">
        <v>63</v>
      </c>
      <c r="I295" s="52">
        <f t="shared" si="18"/>
        <v>124.11000000000001</v>
      </c>
      <c r="J295" s="53">
        <f t="shared" si="18"/>
        <v>126</v>
      </c>
      <c r="K295" s="50">
        <f t="shared" si="20"/>
        <v>124.11000000000001</v>
      </c>
      <c r="L295" s="50"/>
    </row>
    <row r="296" spans="1:12" x14ac:dyDescent="0.25">
      <c r="A296" s="76" t="s">
        <v>412</v>
      </c>
      <c r="B296" s="76" t="s">
        <v>359</v>
      </c>
      <c r="C296" s="51"/>
      <c r="D296" s="51"/>
      <c r="E296" s="51">
        <f t="shared" si="19"/>
        <v>143.84</v>
      </c>
      <c r="F296" s="51">
        <v>116</v>
      </c>
      <c r="G296" s="51">
        <f t="shared" si="21"/>
        <v>84.679999999999993</v>
      </c>
      <c r="H296" s="51">
        <v>116</v>
      </c>
      <c r="I296" s="52">
        <f t="shared" si="18"/>
        <v>228.51999999999998</v>
      </c>
      <c r="J296" s="53">
        <f t="shared" si="18"/>
        <v>232</v>
      </c>
      <c r="K296" s="50">
        <f t="shared" si="20"/>
        <v>228.51999999999998</v>
      </c>
      <c r="L296" s="50"/>
    </row>
    <row r="297" spans="1:12" x14ac:dyDescent="0.25">
      <c r="A297" s="76" t="s">
        <v>412</v>
      </c>
      <c r="B297" s="76" t="s">
        <v>360</v>
      </c>
      <c r="C297" s="51"/>
      <c r="D297" s="51"/>
      <c r="E297" s="51">
        <f t="shared" si="19"/>
        <v>83.08</v>
      </c>
      <c r="F297" s="51">
        <v>67</v>
      </c>
      <c r="G297" s="51">
        <f t="shared" si="21"/>
        <v>48.91</v>
      </c>
      <c r="H297" s="51">
        <v>67</v>
      </c>
      <c r="I297" s="52">
        <f t="shared" si="18"/>
        <v>131.99</v>
      </c>
      <c r="J297" s="53">
        <f t="shared" si="18"/>
        <v>134</v>
      </c>
      <c r="K297" s="50">
        <f t="shared" si="20"/>
        <v>131.99</v>
      </c>
      <c r="L297" s="50"/>
    </row>
    <row r="298" spans="1:12" x14ac:dyDescent="0.25">
      <c r="A298" s="76" t="s">
        <v>412</v>
      </c>
      <c r="B298" s="76" t="s">
        <v>362</v>
      </c>
      <c r="C298" s="51"/>
      <c r="D298" s="51"/>
      <c r="E298" s="51">
        <f t="shared" si="19"/>
        <v>307.52</v>
      </c>
      <c r="F298" s="51">
        <v>248</v>
      </c>
      <c r="G298" s="51">
        <f t="shared" si="21"/>
        <v>97.09</v>
      </c>
      <c r="H298" s="51">
        <v>133</v>
      </c>
      <c r="I298" s="52">
        <f t="shared" si="18"/>
        <v>404.61</v>
      </c>
      <c r="J298" s="53">
        <f t="shared" si="18"/>
        <v>381</v>
      </c>
      <c r="K298" s="50">
        <f t="shared" si="20"/>
        <v>404.61</v>
      </c>
      <c r="L298" s="50"/>
    </row>
    <row r="299" spans="1:12" ht="31.5" x14ac:dyDescent="0.25">
      <c r="A299" s="76" t="s">
        <v>412</v>
      </c>
      <c r="B299" s="76" t="s">
        <v>364</v>
      </c>
      <c r="C299" s="51"/>
      <c r="D299" s="51"/>
      <c r="E299" s="51">
        <f t="shared" si="19"/>
        <v>1.24</v>
      </c>
      <c r="F299" s="51">
        <v>1</v>
      </c>
      <c r="G299" s="51"/>
      <c r="H299" s="51"/>
      <c r="I299" s="52">
        <f t="shared" si="18"/>
        <v>1.24</v>
      </c>
      <c r="J299" s="53">
        <f t="shared" si="18"/>
        <v>1</v>
      </c>
      <c r="K299" s="50">
        <f t="shared" si="20"/>
        <v>1.24</v>
      </c>
      <c r="L299" s="50"/>
    </row>
    <row r="300" spans="1:12" ht="31.5" x14ac:dyDescent="0.25">
      <c r="A300" s="76" t="s">
        <v>412</v>
      </c>
      <c r="B300" s="76" t="s">
        <v>365</v>
      </c>
      <c r="C300" s="51"/>
      <c r="D300" s="51"/>
      <c r="E300" s="51">
        <f t="shared" si="19"/>
        <v>1.24</v>
      </c>
      <c r="F300" s="51">
        <v>1</v>
      </c>
      <c r="G300" s="51">
        <f t="shared" si="21"/>
        <v>0.73</v>
      </c>
      <c r="H300" s="51">
        <v>1</v>
      </c>
      <c r="I300" s="52">
        <f t="shared" si="18"/>
        <v>1.97</v>
      </c>
      <c r="J300" s="53">
        <f t="shared" si="18"/>
        <v>2</v>
      </c>
      <c r="K300" s="50">
        <f t="shared" si="20"/>
        <v>1.97</v>
      </c>
      <c r="L300" s="50"/>
    </row>
    <row r="301" spans="1:12" x14ac:dyDescent="0.25">
      <c r="A301" s="76" t="s">
        <v>412</v>
      </c>
      <c r="B301" s="76" t="s">
        <v>367</v>
      </c>
      <c r="C301" s="51"/>
      <c r="D301" s="51"/>
      <c r="E301" s="51"/>
      <c r="F301" s="51"/>
      <c r="G301" s="51">
        <f t="shared" si="21"/>
        <v>78.84</v>
      </c>
      <c r="H301" s="51">
        <v>108</v>
      </c>
      <c r="I301" s="52">
        <f t="shared" si="18"/>
        <v>78.84</v>
      </c>
      <c r="J301" s="53">
        <f t="shared" si="18"/>
        <v>108</v>
      </c>
      <c r="K301" s="50">
        <f t="shared" si="20"/>
        <v>78.84</v>
      </c>
      <c r="L301" s="50"/>
    </row>
    <row r="302" spans="1:12" ht="31.5" x14ac:dyDescent="0.25">
      <c r="A302" s="76" t="s">
        <v>412</v>
      </c>
      <c r="B302" s="76" t="s">
        <v>368</v>
      </c>
      <c r="C302" s="51"/>
      <c r="D302" s="51"/>
      <c r="E302" s="51">
        <f t="shared" si="19"/>
        <v>96.72</v>
      </c>
      <c r="F302" s="51">
        <v>78</v>
      </c>
      <c r="G302" s="51">
        <f t="shared" si="21"/>
        <v>45.99</v>
      </c>
      <c r="H302" s="51">
        <v>63</v>
      </c>
      <c r="I302" s="52">
        <f t="shared" si="18"/>
        <v>142.71</v>
      </c>
      <c r="J302" s="53">
        <f t="shared" si="18"/>
        <v>141</v>
      </c>
      <c r="K302" s="50">
        <f t="shared" si="20"/>
        <v>142.71</v>
      </c>
      <c r="L302" s="50"/>
    </row>
    <row r="303" spans="1:12" x14ac:dyDescent="0.25">
      <c r="A303" s="76" t="s">
        <v>412</v>
      </c>
      <c r="B303" s="76" t="s">
        <v>372</v>
      </c>
      <c r="C303" s="51"/>
      <c r="D303" s="51"/>
      <c r="E303" s="51">
        <f t="shared" si="19"/>
        <v>88.04</v>
      </c>
      <c r="F303" s="51">
        <v>71</v>
      </c>
      <c r="G303" s="51">
        <f t="shared" si="21"/>
        <v>10.219999999999999</v>
      </c>
      <c r="H303" s="51">
        <v>14</v>
      </c>
      <c r="I303" s="52">
        <f t="shared" si="18"/>
        <v>98.26</v>
      </c>
      <c r="J303" s="53">
        <f t="shared" si="18"/>
        <v>85</v>
      </c>
      <c r="K303" s="50">
        <f t="shared" si="20"/>
        <v>98.26</v>
      </c>
      <c r="L303" s="50"/>
    </row>
    <row r="304" spans="1:12" ht="31.5" x14ac:dyDescent="0.25">
      <c r="A304" s="76" t="s">
        <v>412</v>
      </c>
      <c r="B304" s="76" t="s">
        <v>373</v>
      </c>
      <c r="C304" s="51"/>
      <c r="D304" s="51"/>
      <c r="E304" s="51">
        <f t="shared" si="19"/>
        <v>146.32</v>
      </c>
      <c r="F304" s="51">
        <v>118</v>
      </c>
      <c r="G304" s="51"/>
      <c r="H304" s="51"/>
      <c r="I304" s="52">
        <f t="shared" si="18"/>
        <v>146.32</v>
      </c>
      <c r="J304" s="53">
        <f t="shared" si="18"/>
        <v>118</v>
      </c>
      <c r="K304" s="50">
        <f t="shared" si="20"/>
        <v>146.32</v>
      </c>
      <c r="L304" s="50"/>
    </row>
    <row r="305" spans="1:12" ht="31.5" x14ac:dyDescent="0.25">
      <c r="A305" s="76" t="s">
        <v>413</v>
      </c>
      <c r="B305" s="76" t="s">
        <v>317</v>
      </c>
      <c r="C305" s="51"/>
      <c r="D305" s="51"/>
      <c r="E305" s="51">
        <f t="shared" si="19"/>
        <v>109.12</v>
      </c>
      <c r="F305" s="51">
        <v>88</v>
      </c>
      <c r="G305" s="51"/>
      <c r="H305" s="51"/>
      <c r="I305" s="52">
        <f t="shared" si="18"/>
        <v>109.12</v>
      </c>
      <c r="J305" s="53">
        <f t="shared" si="18"/>
        <v>88</v>
      </c>
      <c r="K305" s="50">
        <f t="shared" si="20"/>
        <v>109.12</v>
      </c>
      <c r="L305" s="50"/>
    </row>
    <row r="306" spans="1:12" x14ac:dyDescent="0.25">
      <c r="A306" s="76" t="s">
        <v>414</v>
      </c>
      <c r="B306" s="76" t="s">
        <v>394</v>
      </c>
      <c r="C306" s="51"/>
      <c r="D306" s="51"/>
      <c r="E306" s="51">
        <f t="shared" si="19"/>
        <v>215.76</v>
      </c>
      <c r="F306" s="51">
        <v>174</v>
      </c>
      <c r="G306" s="51"/>
      <c r="H306" s="51"/>
      <c r="I306" s="52">
        <f t="shared" si="18"/>
        <v>215.76</v>
      </c>
      <c r="J306" s="53">
        <f t="shared" si="18"/>
        <v>174</v>
      </c>
      <c r="K306" s="50">
        <f t="shared" si="20"/>
        <v>215.76</v>
      </c>
      <c r="L306" s="50"/>
    </row>
    <row r="307" spans="1:12" x14ac:dyDescent="0.25">
      <c r="A307" s="76" t="s">
        <v>415</v>
      </c>
      <c r="B307" s="76" t="s">
        <v>326</v>
      </c>
      <c r="C307" s="51"/>
      <c r="D307" s="51"/>
      <c r="E307" s="51"/>
      <c r="F307" s="51"/>
      <c r="G307" s="51">
        <f t="shared" si="21"/>
        <v>425.59</v>
      </c>
      <c r="H307" s="51">
        <v>583</v>
      </c>
      <c r="I307" s="52">
        <f t="shared" si="18"/>
        <v>425.59</v>
      </c>
      <c r="J307" s="53">
        <f t="shared" si="18"/>
        <v>583</v>
      </c>
      <c r="K307" s="50">
        <f t="shared" si="20"/>
        <v>425.59</v>
      </c>
      <c r="L307" s="50"/>
    </row>
    <row r="308" spans="1:12" x14ac:dyDescent="0.25">
      <c r="A308" s="76" t="s">
        <v>415</v>
      </c>
      <c r="B308" s="76" t="s">
        <v>327</v>
      </c>
      <c r="C308" s="51"/>
      <c r="D308" s="51"/>
      <c r="E308" s="51"/>
      <c r="F308" s="51"/>
      <c r="G308" s="51">
        <f t="shared" si="21"/>
        <v>101.47</v>
      </c>
      <c r="H308" s="51">
        <v>139</v>
      </c>
      <c r="I308" s="52">
        <f t="shared" ref="I308:J363" si="22">C308+E308+G308</f>
        <v>101.47</v>
      </c>
      <c r="J308" s="53">
        <f t="shared" si="22"/>
        <v>139</v>
      </c>
      <c r="K308" s="50">
        <f t="shared" si="20"/>
        <v>101.47</v>
      </c>
      <c r="L308" s="50"/>
    </row>
    <row r="309" spans="1:12" x14ac:dyDescent="0.25">
      <c r="A309" s="76" t="s">
        <v>415</v>
      </c>
      <c r="B309" s="76" t="s">
        <v>328</v>
      </c>
      <c r="C309" s="51"/>
      <c r="D309" s="51"/>
      <c r="E309" s="51">
        <f t="shared" si="19"/>
        <v>137.63999999999999</v>
      </c>
      <c r="F309" s="51">
        <v>111</v>
      </c>
      <c r="G309" s="51"/>
      <c r="H309" s="51"/>
      <c r="I309" s="52">
        <f t="shared" si="22"/>
        <v>137.63999999999999</v>
      </c>
      <c r="J309" s="53">
        <f t="shared" si="22"/>
        <v>111</v>
      </c>
      <c r="K309" s="50">
        <f t="shared" si="20"/>
        <v>137.63999999999999</v>
      </c>
      <c r="L309" s="50"/>
    </row>
    <row r="310" spans="1:12" x14ac:dyDescent="0.25">
      <c r="A310" s="76" t="s">
        <v>415</v>
      </c>
      <c r="B310" s="76" t="s">
        <v>329</v>
      </c>
      <c r="C310" s="51"/>
      <c r="D310" s="51"/>
      <c r="E310" s="51">
        <f t="shared" si="19"/>
        <v>102.92</v>
      </c>
      <c r="F310" s="51">
        <v>83</v>
      </c>
      <c r="G310" s="51">
        <f t="shared" si="21"/>
        <v>60.589999999999996</v>
      </c>
      <c r="H310" s="51">
        <v>83</v>
      </c>
      <c r="I310" s="52">
        <f t="shared" si="22"/>
        <v>163.51</v>
      </c>
      <c r="J310" s="53">
        <f t="shared" si="22"/>
        <v>166</v>
      </c>
      <c r="K310" s="50">
        <f t="shared" si="20"/>
        <v>163.51</v>
      </c>
      <c r="L310" s="50"/>
    </row>
    <row r="311" spans="1:12" x14ac:dyDescent="0.25">
      <c r="A311" s="76" t="s">
        <v>415</v>
      </c>
      <c r="B311" s="76" t="s">
        <v>330</v>
      </c>
      <c r="C311" s="51"/>
      <c r="D311" s="51"/>
      <c r="E311" s="51">
        <f t="shared" si="19"/>
        <v>29.759999999999998</v>
      </c>
      <c r="F311" s="51">
        <v>24</v>
      </c>
      <c r="G311" s="51"/>
      <c r="H311" s="51"/>
      <c r="I311" s="52">
        <f t="shared" si="22"/>
        <v>29.759999999999998</v>
      </c>
      <c r="J311" s="53">
        <f t="shared" si="22"/>
        <v>24</v>
      </c>
      <c r="K311" s="50">
        <f t="shared" si="20"/>
        <v>29.759999999999998</v>
      </c>
      <c r="L311" s="50"/>
    </row>
    <row r="312" spans="1:12" ht="31.5" x14ac:dyDescent="0.25">
      <c r="A312" s="76" t="s">
        <v>415</v>
      </c>
      <c r="B312" s="76" t="s">
        <v>336</v>
      </c>
      <c r="C312" s="51"/>
      <c r="D312" s="51"/>
      <c r="E312" s="51">
        <f t="shared" si="19"/>
        <v>8.68</v>
      </c>
      <c r="F312" s="51">
        <v>7</v>
      </c>
      <c r="G312" s="51">
        <f t="shared" si="21"/>
        <v>5.1099999999999994</v>
      </c>
      <c r="H312" s="51">
        <v>7</v>
      </c>
      <c r="I312" s="52">
        <f t="shared" si="22"/>
        <v>13.79</v>
      </c>
      <c r="J312" s="53">
        <f t="shared" si="22"/>
        <v>14</v>
      </c>
      <c r="K312" s="50">
        <f t="shared" si="20"/>
        <v>13.79</v>
      </c>
      <c r="L312" s="50"/>
    </row>
    <row r="313" spans="1:12" x14ac:dyDescent="0.25">
      <c r="A313" s="76" t="s">
        <v>415</v>
      </c>
      <c r="B313" s="76" t="s">
        <v>339</v>
      </c>
      <c r="C313" s="51"/>
      <c r="D313" s="51"/>
      <c r="E313" s="51">
        <f t="shared" si="19"/>
        <v>7.4399999999999995</v>
      </c>
      <c r="F313" s="51">
        <v>6</v>
      </c>
      <c r="G313" s="51">
        <f t="shared" si="21"/>
        <v>4.38</v>
      </c>
      <c r="H313" s="51">
        <v>6</v>
      </c>
      <c r="I313" s="52">
        <f t="shared" si="22"/>
        <v>11.82</v>
      </c>
      <c r="J313" s="53">
        <f t="shared" si="22"/>
        <v>12</v>
      </c>
      <c r="K313" s="50">
        <f t="shared" si="20"/>
        <v>11.82</v>
      </c>
      <c r="L313" s="50"/>
    </row>
    <row r="314" spans="1:12" ht="31.5" x14ac:dyDescent="0.25">
      <c r="A314" s="76" t="s">
        <v>415</v>
      </c>
      <c r="B314" s="76" t="s">
        <v>343</v>
      </c>
      <c r="C314" s="51"/>
      <c r="D314" s="51"/>
      <c r="E314" s="51">
        <f t="shared" si="19"/>
        <v>2.48</v>
      </c>
      <c r="F314" s="51">
        <v>2</v>
      </c>
      <c r="G314" s="51">
        <f t="shared" si="21"/>
        <v>1.46</v>
      </c>
      <c r="H314" s="51">
        <v>2</v>
      </c>
      <c r="I314" s="52">
        <f t="shared" si="22"/>
        <v>3.94</v>
      </c>
      <c r="J314" s="53">
        <f t="shared" si="22"/>
        <v>4</v>
      </c>
      <c r="K314" s="50">
        <f t="shared" si="20"/>
        <v>3.94</v>
      </c>
      <c r="L314" s="50"/>
    </row>
    <row r="315" spans="1:12" ht="31.5" x14ac:dyDescent="0.25">
      <c r="A315" s="76" t="s">
        <v>415</v>
      </c>
      <c r="B315" s="76" t="s">
        <v>344</v>
      </c>
      <c r="C315" s="51"/>
      <c r="D315" s="51"/>
      <c r="E315" s="51">
        <f t="shared" si="19"/>
        <v>1.24</v>
      </c>
      <c r="F315" s="51">
        <v>1</v>
      </c>
      <c r="G315" s="51">
        <f t="shared" si="21"/>
        <v>0.73</v>
      </c>
      <c r="H315" s="51">
        <v>1</v>
      </c>
      <c r="I315" s="52">
        <f t="shared" si="22"/>
        <v>1.97</v>
      </c>
      <c r="J315" s="53">
        <f t="shared" si="22"/>
        <v>2</v>
      </c>
      <c r="K315" s="50">
        <f t="shared" si="20"/>
        <v>1.97</v>
      </c>
      <c r="L315" s="50"/>
    </row>
    <row r="316" spans="1:12" x14ac:dyDescent="0.25">
      <c r="A316" s="76" t="s">
        <v>415</v>
      </c>
      <c r="B316" s="76" t="s">
        <v>347</v>
      </c>
      <c r="C316" s="51"/>
      <c r="D316" s="51"/>
      <c r="E316" s="51">
        <f t="shared" si="19"/>
        <v>14.879999999999999</v>
      </c>
      <c r="F316" s="51">
        <v>12</v>
      </c>
      <c r="G316" s="51">
        <f t="shared" si="21"/>
        <v>24.82</v>
      </c>
      <c r="H316" s="51">
        <v>34</v>
      </c>
      <c r="I316" s="52">
        <f t="shared" si="22"/>
        <v>39.700000000000003</v>
      </c>
      <c r="J316" s="53">
        <f t="shared" si="22"/>
        <v>46</v>
      </c>
      <c r="K316" s="50">
        <f t="shared" si="20"/>
        <v>39.700000000000003</v>
      </c>
      <c r="L316" s="50"/>
    </row>
    <row r="317" spans="1:12" x14ac:dyDescent="0.25">
      <c r="A317" s="76" t="s">
        <v>415</v>
      </c>
      <c r="B317" s="76" t="s">
        <v>312</v>
      </c>
      <c r="C317" s="51"/>
      <c r="D317" s="51"/>
      <c r="E317" s="51">
        <f t="shared" si="19"/>
        <v>329.84</v>
      </c>
      <c r="F317" s="51">
        <v>266</v>
      </c>
      <c r="G317" s="51">
        <f t="shared" si="21"/>
        <v>195.64</v>
      </c>
      <c r="H317" s="51">
        <v>268</v>
      </c>
      <c r="I317" s="52">
        <f t="shared" si="22"/>
        <v>525.48</v>
      </c>
      <c r="J317" s="53">
        <f t="shared" si="22"/>
        <v>534</v>
      </c>
      <c r="K317" s="50">
        <f t="shared" si="20"/>
        <v>525.48</v>
      </c>
      <c r="L317" s="50"/>
    </row>
    <row r="318" spans="1:12" x14ac:dyDescent="0.25">
      <c r="A318" s="76" t="s">
        <v>415</v>
      </c>
      <c r="B318" s="76" t="s">
        <v>321</v>
      </c>
      <c r="C318" s="51"/>
      <c r="D318" s="51"/>
      <c r="E318" s="51">
        <f t="shared" si="19"/>
        <v>95.48</v>
      </c>
      <c r="F318" s="51">
        <v>77</v>
      </c>
      <c r="G318" s="51">
        <f t="shared" si="21"/>
        <v>56.21</v>
      </c>
      <c r="H318" s="51">
        <v>77</v>
      </c>
      <c r="I318" s="52">
        <f t="shared" si="22"/>
        <v>151.69</v>
      </c>
      <c r="J318" s="53">
        <f t="shared" si="22"/>
        <v>154</v>
      </c>
      <c r="K318" s="50">
        <f t="shared" si="20"/>
        <v>151.69</v>
      </c>
      <c r="L318" s="50"/>
    </row>
    <row r="319" spans="1:12" x14ac:dyDescent="0.25">
      <c r="A319" s="76" t="s">
        <v>415</v>
      </c>
      <c r="B319" s="76" t="s">
        <v>348</v>
      </c>
      <c r="C319" s="51"/>
      <c r="D319" s="51"/>
      <c r="E319" s="51">
        <f t="shared" si="19"/>
        <v>33.479999999999997</v>
      </c>
      <c r="F319" s="51">
        <v>27</v>
      </c>
      <c r="G319" s="51">
        <f t="shared" si="21"/>
        <v>19.71</v>
      </c>
      <c r="H319" s="51">
        <v>27</v>
      </c>
      <c r="I319" s="52">
        <f t="shared" si="22"/>
        <v>53.19</v>
      </c>
      <c r="J319" s="53">
        <f t="shared" si="22"/>
        <v>54</v>
      </c>
      <c r="K319" s="50">
        <f t="shared" si="20"/>
        <v>53.19</v>
      </c>
      <c r="L319" s="50"/>
    </row>
    <row r="320" spans="1:12" x14ac:dyDescent="0.25">
      <c r="A320" s="76" t="s">
        <v>415</v>
      </c>
      <c r="B320" s="76" t="s">
        <v>349</v>
      </c>
      <c r="C320" s="51"/>
      <c r="D320" s="51"/>
      <c r="E320" s="51">
        <f t="shared" si="19"/>
        <v>65.72</v>
      </c>
      <c r="F320" s="51">
        <v>53</v>
      </c>
      <c r="G320" s="51">
        <f t="shared" si="21"/>
        <v>20.439999999999998</v>
      </c>
      <c r="H320" s="51">
        <v>28</v>
      </c>
      <c r="I320" s="52">
        <f t="shared" si="22"/>
        <v>86.16</v>
      </c>
      <c r="J320" s="53">
        <f t="shared" si="22"/>
        <v>81</v>
      </c>
      <c r="K320" s="50">
        <f t="shared" si="20"/>
        <v>86.16</v>
      </c>
      <c r="L320" s="50"/>
    </row>
    <row r="321" spans="1:12" x14ac:dyDescent="0.25">
      <c r="A321" s="76" t="s">
        <v>415</v>
      </c>
      <c r="B321" s="76" t="s">
        <v>352</v>
      </c>
      <c r="C321" s="51"/>
      <c r="D321" s="51"/>
      <c r="E321" s="51">
        <f t="shared" si="19"/>
        <v>55.8</v>
      </c>
      <c r="F321" s="51">
        <v>45</v>
      </c>
      <c r="G321" s="51">
        <f t="shared" si="21"/>
        <v>32.85</v>
      </c>
      <c r="H321" s="51">
        <v>45</v>
      </c>
      <c r="I321" s="52">
        <f t="shared" si="22"/>
        <v>88.65</v>
      </c>
      <c r="J321" s="53">
        <f t="shared" si="22"/>
        <v>90</v>
      </c>
      <c r="K321" s="50">
        <f t="shared" si="20"/>
        <v>88.65</v>
      </c>
      <c r="L321" s="50"/>
    </row>
    <row r="322" spans="1:12" x14ac:dyDescent="0.25">
      <c r="A322" s="76" t="s">
        <v>415</v>
      </c>
      <c r="B322" s="76" t="s">
        <v>357</v>
      </c>
      <c r="C322" s="51"/>
      <c r="D322" s="51"/>
      <c r="E322" s="51">
        <f t="shared" si="19"/>
        <v>89.28</v>
      </c>
      <c r="F322" s="51">
        <v>72</v>
      </c>
      <c r="G322" s="51">
        <f t="shared" si="21"/>
        <v>52.56</v>
      </c>
      <c r="H322" s="51">
        <v>72</v>
      </c>
      <c r="I322" s="52">
        <f t="shared" si="22"/>
        <v>141.84</v>
      </c>
      <c r="J322" s="53">
        <f t="shared" si="22"/>
        <v>144</v>
      </c>
      <c r="K322" s="50">
        <f t="shared" si="20"/>
        <v>141.84</v>
      </c>
      <c r="L322" s="50"/>
    </row>
    <row r="323" spans="1:12" x14ac:dyDescent="0.25">
      <c r="A323" s="76" t="s">
        <v>415</v>
      </c>
      <c r="B323" s="76" t="s">
        <v>359</v>
      </c>
      <c r="C323" s="51"/>
      <c r="D323" s="51"/>
      <c r="E323" s="51">
        <f t="shared" si="19"/>
        <v>202.12</v>
      </c>
      <c r="F323" s="51">
        <v>163</v>
      </c>
      <c r="G323" s="51">
        <f t="shared" si="21"/>
        <v>118.99</v>
      </c>
      <c r="H323" s="51">
        <v>163</v>
      </c>
      <c r="I323" s="52">
        <f t="shared" si="22"/>
        <v>321.11</v>
      </c>
      <c r="J323" s="53">
        <f t="shared" si="22"/>
        <v>326</v>
      </c>
      <c r="K323" s="50">
        <f t="shared" si="20"/>
        <v>321.11</v>
      </c>
      <c r="L323" s="50"/>
    </row>
    <row r="324" spans="1:12" x14ac:dyDescent="0.25">
      <c r="A324" s="76" t="s">
        <v>415</v>
      </c>
      <c r="B324" s="76" t="s">
        <v>362</v>
      </c>
      <c r="C324" s="51"/>
      <c r="D324" s="51"/>
      <c r="E324" s="51">
        <f t="shared" si="19"/>
        <v>105.4</v>
      </c>
      <c r="F324" s="51">
        <v>85</v>
      </c>
      <c r="G324" s="51"/>
      <c r="H324" s="51"/>
      <c r="I324" s="52">
        <f t="shared" si="22"/>
        <v>105.4</v>
      </c>
      <c r="J324" s="53">
        <f t="shared" si="22"/>
        <v>85</v>
      </c>
      <c r="K324" s="50">
        <f t="shared" si="20"/>
        <v>105.4</v>
      </c>
      <c r="L324" s="50"/>
    </row>
    <row r="325" spans="1:12" ht="31.5" x14ac:dyDescent="0.25">
      <c r="A325" s="76" t="s">
        <v>415</v>
      </c>
      <c r="B325" s="76" t="s">
        <v>364</v>
      </c>
      <c r="C325" s="51"/>
      <c r="D325" s="51"/>
      <c r="E325" s="51"/>
      <c r="F325" s="51"/>
      <c r="G325" s="51">
        <f t="shared" si="21"/>
        <v>2.92</v>
      </c>
      <c r="H325" s="51">
        <v>4</v>
      </c>
      <c r="I325" s="52">
        <f t="shared" si="22"/>
        <v>2.92</v>
      </c>
      <c r="J325" s="53">
        <f t="shared" si="22"/>
        <v>4</v>
      </c>
      <c r="K325" s="50">
        <f t="shared" si="20"/>
        <v>2.92</v>
      </c>
      <c r="L325" s="50"/>
    </row>
    <row r="326" spans="1:12" x14ac:dyDescent="0.25">
      <c r="A326" s="76" t="s">
        <v>415</v>
      </c>
      <c r="B326" s="76" t="s">
        <v>367</v>
      </c>
      <c r="C326" s="51"/>
      <c r="D326" s="51"/>
      <c r="E326" s="51">
        <f t="shared" ref="E326:E388" si="23">F326*1.24</f>
        <v>12.4</v>
      </c>
      <c r="F326" s="51">
        <v>10</v>
      </c>
      <c r="G326" s="51">
        <f t="shared" si="21"/>
        <v>95.63</v>
      </c>
      <c r="H326" s="51">
        <v>131</v>
      </c>
      <c r="I326" s="52">
        <f t="shared" si="22"/>
        <v>108.03</v>
      </c>
      <c r="J326" s="53">
        <f t="shared" si="22"/>
        <v>141</v>
      </c>
      <c r="K326" s="50">
        <f t="shared" ref="K326:K389" si="24">I326</f>
        <v>108.03</v>
      </c>
      <c r="L326" s="50"/>
    </row>
    <row r="327" spans="1:12" ht="31.5" x14ac:dyDescent="0.25">
      <c r="A327" s="76" t="s">
        <v>415</v>
      </c>
      <c r="B327" s="76" t="s">
        <v>368</v>
      </c>
      <c r="C327" s="51"/>
      <c r="D327" s="51"/>
      <c r="E327" s="51">
        <f t="shared" si="23"/>
        <v>1.24</v>
      </c>
      <c r="F327" s="51">
        <v>1</v>
      </c>
      <c r="G327" s="51">
        <f t="shared" si="21"/>
        <v>0.73</v>
      </c>
      <c r="H327" s="51">
        <v>1</v>
      </c>
      <c r="I327" s="52">
        <f t="shared" si="22"/>
        <v>1.97</v>
      </c>
      <c r="J327" s="53">
        <f t="shared" si="22"/>
        <v>2</v>
      </c>
      <c r="K327" s="50">
        <f t="shared" si="24"/>
        <v>1.97</v>
      </c>
      <c r="L327" s="50"/>
    </row>
    <row r="328" spans="1:12" ht="31.5" x14ac:dyDescent="0.25">
      <c r="A328" s="76" t="s">
        <v>415</v>
      </c>
      <c r="B328" s="76" t="s">
        <v>370</v>
      </c>
      <c r="C328" s="51"/>
      <c r="D328" s="51"/>
      <c r="E328" s="51"/>
      <c r="F328" s="51"/>
      <c r="G328" s="51">
        <f t="shared" si="21"/>
        <v>8.76</v>
      </c>
      <c r="H328" s="51">
        <v>12</v>
      </c>
      <c r="I328" s="52">
        <f t="shared" si="22"/>
        <v>8.76</v>
      </c>
      <c r="J328" s="53">
        <f t="shared" si="22"/>
        <v>12</v>
      </c>
      <c r="K328" s="50">
        <f t="shared" si="24"/>
        <v>8.76</v>
      </c>
      <c r="L328" s="50"/>
    </row>
    <row r="329" spans="1:12" x14ac:dyDescent="0.25">
      <c r="A329" s="76" t="s">
        <v>415</v>
      </c>
      <c r="B329" s="76" t="s">
        <v>372</v>
      </c>
      <c r="C329" s="51"/>
      <c r="D329" s="51"/>
      <c r="E329" s="51">
        <f t="shared" si="23"/>
        <v>256.68</v>
      </c>
      <c r="F329" s="51">
        <v>207</v>
      </c>
      <c r="G329" s="51"/>
      <c r="H329" s="51"/>
      <c r="I329" s="52">
        <f t="shared" si="22"/>
        <v>256.68</v>
      </c>
      <c r="J329" s="53">
        <f t="shared" si="22"/>
        <v>207</v>
      </c>
      <c r="K329" s="50">
        <f t="shared" si="24"/>
        <v>256.68</v>
      </c>
      <c r="L329" s="50"/>
    </row>
    <row r="330" spans="1:12" ht="31.5" x14ac:dyDescent="0.25">
      <c r="A330" s="76" t="s">
        <v>415</v>
      </c>
      <c r="B330" s="76" t="s">
        <v>373</v>
      </c>
      <c r="C330" s="51"/>
      <c r="D330" s="51"/>
      <c r="E330" s="51">
        <f t="shared" si="23"/>
        <v>281.48</v>
      </c>
      <c r="F330" s="51">
        <v>227</v>
      </c>
      <c r="G330" s="51"/>
      <c r="H330" s="51"/>
      <c r="I330" s="52">
        <f t="shared" si="22"/>
        <v>281.48</v>
      </c>
      <c r="J330" s="53">
        <f t="shared" si="22"/>
        <v>227</v>
      </c>
      <c r="K330" s="50">
        <f t="shared" si="24"/>
        <v>281.48</v>
      </c>
      <c r="L330" s="50"/>
    </row>
    <row r="331" spans="1:12" ht="31.5" x14ac:dyDescent="0.25">
      <c r="A331" s="76" t="s">
        <v>416</v>
      </c>
      <c r="B331" s="76" t="s">
        <v>345</v>
      </c>
      <c r="C331" s="51"/>
      <c r="D331" s="51"/>
      <c r="E331" s="51">
        <f t="shared" si="23"/>
        <v>66.959999999999994</v>
      </c>
      <c r="F331" s="51">
        <v>54</v>
      </c>
      <c r="G331" s="51"/>
      <c r="H331" s="51"/>
      <c r="I331" s="52">
        <f t="shared" si="22"/>
        <v>66.959999999999994</v>
      </c>
      <c r="J331" s="53">
        <f t="shared" si="22"/>
        <v>54</v>
      </c>
      <c r="K331" s="50">
        <f t="shared" si="24"/>
        <v>66.959999999999994</v>
      </c>
      <c r="L331" s="50"/>
    </row>
    <row r="332" spans="1:12" ht="31.5" x14ac:dyDescent="0.25">
      <c r="A332" s="76" t="s">
        <v>416</v>
      </c>
      <c r="B332" s="76" t="s">
        <v>317</v>
      </c>
      <c r="C332" s="51"/>
      <c r="D332" s="51"/>
      <c r="E332" s="51">
        <f t="shared" si="23"/>
        <v>302.56</v>
      </c>
      <c r="F332" s="51">
        <v>244</v>
      </c>
      <c r="G332" s="51">
        <f t="shared" ref="G332:G394" si="25">H332*0.73</f>
        <v>137.97</v>
      </c>
      <c r="H332" s="51">
        <v>189</v>
      </c>
      <c r="I332" s="52">
        <f t="shared" si="22"/>
        <v>440.53</v>
      </c>
      <c r="J332" s="53">
        <f t="shared" si="22"/>
        <v>433</v>
      </c>
      <c r="K332" s="50">
        <f t="shared" si="24"/>
        <v>440.53</v>
      </c>
      <c r="L332" s="50"/>
    </row>
    <row r="333" spans="1:12" ht="31.5" x14ac:dyDescent="0.25">
      <c r="A333" s="76" t="s">
        <v>416</v>
      </c>
      <c r="B333" s="76" t="s">
        <v>360</v>
      </c>
      <c r="C333" s="51"/>
      <c r="D333" s="51"/>
      <c r="E333" s="51">
        <f t="shared" si="23"/>
        <v>109.12</v>
      </c>
      <c r="F333" s="51">
        <v>88</v>
      </c>
      <c r="G333" s="51">
        <f t="shared" si="25"/>
        <v>36.5</v>
      </c>
      <c r="H333" s="51">
        <v>50</v>
      </c>
      <c r="I333" s="52">
        <f t="shared" si="22"/>
        <v>145.62</v>
      </c>
      <c r="J333" s="53">
        <f t="shared" si="22"/>
        <v>138</v>
      </c>
      <c r="K333" s="50">
        <f t="shared" si="24"/>
        <v>145.62</v>
      </c>
      <c r="L333" s="50"/>
    </row>
    <row r="334" spans="1:12" x14ac:dyDescent="0.25">
      <c r="A334" s="76" t="s">
        <v>417</v>
      </c>
      <c r="B334" s="76" t="s">
        <v>377</v>
      </c>
      <c r="C334" s="51"/>
      <c r="D334" s="51"/>
      <c r="E334" s="51">
        <f t="shared" si="23"/>
        <v>282.71999999999997</v>
      </c>
      <c r="F334" s="51">
        <v>228</v>
      </c>
      <c r="G334" s="51"/>
      <c r="H334" s="51"/>
      <c r="I334" s="52">
        <f t="shared" si="22"/>
        <v>282.71999999999997</v>
      </c>
      <c r="J334" s="53">
        <f t="shared" si="22"/>
        <v>228</v>
      </c>
      <c r="K334" s="50">
        <f t="shared" si="24"/>
        <v>282.71999999999997</v>
      </c>
      <c r="L334" s="50"/>
    </row>
    <row r="335" spans="1:12" ht="47.25" x14ac:dyDescent="0.25">
      <c r="A335" s="76" t="s">
        <v>418</v>
      </c>
      <c r="B335" s="76" t="s">
        <v>375</v>
      </c>
      <c r="C335" s="51"/>
      <c r="D335" s="51"/>
      <c r="E335" s="51">
        <f t="shared" si="23"/>
        <v>124</v>
      </c>
      <c r="F335" s="51">
        <v>100</v>
      </c>
      <c r="G335" s="51">
        <f t="shared" si="25"/>
        <v>0.73</v>
      </c>
      <c r="H335" s="51">
        <v>1</v>
      </c>
      <c r="I335" s="52">
        <f t="shared" si="22"/>
        <v>124.73</v>
      </c>
      <c r="J335" s="53">
        <f t="shared" si="22"/>
        <v>101</v>
      </c>
      <c r="K335" s="50">
        <f t="shared" si="24"/>
        <v>124.73</v>
      </c>
      <c r="L335" s="50"/>
    </row>
    <row r="336" spans="1:12" ht="47.25" x14ac:dyDescent="0.25">
      <c r="A336" s="76" t="s">
        <v>418</v>
      </c>
      <c r="B336" s="76" t="s">
        <v>364</v>
      </c>
      <c r="C336" s="51"/>
      <c r="D336" s="51"/>
      <c r="E336" s="51">
        <f t="shared" si="23"/>
        <v>1.24</v>
      </c>
      <c r="F336" s="51">
        <v>1</v>
      </c>
      <c r="G336" s="51"/>
      <c r="H336" s="51"/>
      <c r="I336" s="52">
        <f t="shared" si="22"/>
        <v>1.24</v>
      </c>
      <c r="J336" s="53">
        <f t="shared" si="22"/>
        <v>1</v>
      </c>
      <c r="K336" s="50">
        <f t="shared" si="24"/>
        <v>1.24</v>
      </c>
      <c r="L336" s="50"/>
    </row>
    <row r="337" spans="1:12" ht="31.5" x14ac:dyDescent="0.25">
      <c r="A337" s="76" t="s">
        <v>419</v>
      </c>
      <c r="B337" s="76" t="s">
        <v>336</v>
      </c>
      <c r="C337" s="51"/>
      <c r="D337" s="51"/>
      <c r="E337" s="51">
        <f t="shared" si="23"/>
        <v>217</v>
      </c>
      <c r="F337" s="51">
        <v>175</v>
      </c>
      <c r="G337" s="51">
        <f t="shared" si="25"/>
        <v>229.22</v>
      </c>
      <c r="H337" s="51">
        <v>314</v>
      </c>
      <c r="I337" s="52">
        <f t="shared" si="22"/>
        <v>446.22</v>
      </c>
      <c r="J337" s="53">
        <f t="shared" si="22"/>
        <v>489</v>
      </c>
      <c r="K337" s="50">
        <f t="shared" si="24"/>
        <v>446.22</v>
      </c>
      <c r="L337" s="50"/>
    </row>
    <row r="338" spans="1:12" ht="31.5" x14ac:dyDescent="0.25">
      <c r="A338" s="76" t="s">
        <v>420</v>
      </c>
      <c r="B338" s="76" t="s">
        <v>345</v>
      </c>
      <c r="C338" s="51"/>
      <c r="D338" s="51"/>
      <c r="E338" s="51">
        <f t="shared" si="23"/>
        <v>6.2</v>
      </c>
      <c r="F338" s="51">
        <v>5</v>
      </c>
      <c r="G338" s="51"/>
      <c r="H338" s="51"/>
      <c r="I338" s="52">
        <f t="shared" si="22"/>
        <v>6.2</v>
      </c>
      <c r="J338" s="53">
        <f t="shared" si="22"/>
        <v>5</v>
      </c>
      <c r="K338" s="50">
        <f t="shared" si="24"/>
        <v>6.2</v>
      </c>
      <c r="L338" s="50"/>
    </row>
    <row r="339" spans="1:12" ht="31.5" x14ac:dyDescent="0.25">
      <c r="A339" s="76" t="s">
        <v>420</v>
      </c>
      <c r="B339" s="76" t="s">
        <v>317</v>
      </c>
      <c r="C339" s="51"/>
      <c r="D339" s="51"/>
      <c r="E339" s="51">
        <f t="shared" si="23"/>
        <v>13.64</v>
      </c>
      <c r="F339" s="51">
        <v>11</v>
      </c>
      <c r="G339" s="51"/>
      <c r="H339" s="51"/>
      <c r="I339" s="52">
        <f t="shared" si="22"/>
        <v>13.64</v>
      </c>
      <c r="J339" s="53">
        <f t="shared" si="22"/>
        <v>11</v>
      </c>
      <c r="K339" s="50">
        <f t="shared" si="24"/>
        <v>13.64</v>
      </c>
      <c r="L339" s="50"/>
    </row>
    <row r="340" spans="1:12" ht="31.5" x14ac:dyDescent="0.25">
      <c r="A340" s="76" t="s">
        <v>420</v>
      </c>
      <c r="B340" s="76" t="s">
        <v>360</v>
      </c>
      <c r="C340" s="51"/>
      <c r="D340" s="51"/>
      <c r="E340" s="51">
        <f t="shared" si="23"/>
        <v>49.6</v>
      </c>
      <c r="F340" s="51">
        <v>40</v>
      </c>
      <c r="G340" s="51"/>
      <c r="H340" s="51"/>
      <c r="I340" s="52">
        <f t="shared" si="22"/>
        <v>49.6</v>
      </c>
      <c r="J340" s="53">
        <f t="shared" si="22"/>
        <v>40</v>
      </c>
      <c r="K340" s="50">
        <f t="shared" si="24"/>
        <v>49.6</v>
      </c>
      <c r="L340" s="50"/>
    </row>
    <row r="341" spans="1:12" ht="31.5" x14ac:dyDescent="0.25">
      <c r="A341" s="76" t="s">
        <v>421</v>
      </c>
      <c r="B341" s="76" t="s">
        <v>315</v>
      </c>
      <c r="C341" s="51"/>
      <c r="D341" s="51"/>
      <c r="E341" s="51">
        <f t="shared" si="23"/>
        <v>1.24</v>
      </c>
      <c r="F341" s="51">
        <v>1</v>
      </c>
      <c r="G341" s="51"/>
      <c r="H341" s="51"/>
      <c r="I341" s="52">
        <f t="shared" si="22"/>
        <v>1.24</v>
      </c>
      <c r="J341" s="53">
        <f t="shared" si="22"/>
        <v>1</v>
      </c>
      <c r="K341" s="50">
        <f t="shared" si="24"/>
        <v>1.24</v>
      </c>
      <c r="L341" s="50"/>
    </row>
    <row r="342" spans="1:12" ht="31.5" x14ac:dyDescent="0.25">
      <c r="A342" s="76" t="s">
        <v>421</v>
      </c>
      <c r="B342" s="76" t="s">
        <v>312</v>
      </c>
      <c r="C342" s="51"/>
      <c r="D342" s="51"/>
      <c r="E342" s="51">
        <f t="shared" si="23"/>
        <v>39.68</v>
      </c>
      <c r="F342" s="51">
        <v>32</v>
      </c>
      <c r="G342" s="51"/>
      <c r="H342" s="51"/>
      <c r="I342" s="52">
        <f t="shared" si="22"/>
        <v>39.68</v>
      </c>
      <c r="J342" s="53">
        <f t="shared" si="22"/>
        <v>32</v>
      </c>
      <c r="K342" s="50">
        <f t="shared" si="24"/>
        <v>39.68</v>
      </c>
      <c r="L342" s="50"/>
    </row>
    <row r="343" spans="1:12" ht="31.5" x14ac:dyDescent="0.25">
      <c r="A343" s="76" t="s">
        <v>421</v>
      </c>
      <c r="B343" s="76" t="s">
        <v>362</v>
      </c>
      <c r="C343" s="51"/>
      <c r="D343" s="51"/>
      <c r="E343" s="51">
        <f t="shared" si="23"/>
        <v>45.88</v>
      </c>
      <c r="F343" s="51">
        <v>37</v>
      </c>
      <c r="G343" s="51"/>
      <c r="H343" s="51"/>
      <c r="I343" s="52">
        <f t="shared" si="22"/>
        <v>45.88</v>
      </c>
      <c r="J343" s="53">
        <f t="shared" si="22"/>
        <v>37</v>
      </c>
      <c r="K343" s="50">
        <f t="shared" si="24"/>
        <v>45.88</v>
      </c>
      <c r="L343" s="50"/>
    </row>
    <row r="344" spans="1:12" x14ac:dyDescent="0.25">
      <c r="A344" s="76" t="s">
        <v>422</v>
      </c>
      <c r="B344" s="76" t="s">
        <v>362</v>
      </c>
      <c r="C344" s="51"/>
      <c r="D344" s="51"/>
      <c r="E344" s="51">
        <f t="shared" si="23"/>
        <v>281.48</v>
      </c>
      <c r="F344" s="51">
        <v>227</v>
      </c>
      <c r="G344" s="51"/>
      <c r="H344" s="51"/>
      <c r="I344" s="52">
        <f t="shared" si="22"/>
        <v>281.48</v>
      </c>
      <c r="J344" s="53">
        <f t="shared" si="22"/>
        <v>227</v>
      </c>
      <c r="K344" s="50">
        <f t="shared" si="24"/>
        <v>281.48</v>
      </c>
      <c r="L344" s="50"/>
    </row>
    <row r="345" spans="1:12" ht="31.5" x14ac:dyDescent="0.25">
      <c r="A345" s="76" t="s">
        <v>423</v>
      </c>
      <c r="B345" s="76" t="s">
        <v>326</v>
      </c>
      <c r="C345" s="51"/>
      <c r="D345" s="51"/>
      <c r="E345" s="51"/>
      <c r="F345" s="51"/>
      <c r="G345" s="51">
        <f t="shared" si="25"/>
        <v>229.95</v>
      </c>
      <c r="H345" s="51">
        <v>315</v>
      </c>
      <c r="I345" s="52">
        <f t="shared" si="22"/>
        <v>229.95</v>
      </c>
      <c r="J345" s="53">
        <f t="shared" si="22"/>
        <v>315</v>
      </c>
      <c r="K345" s="50">
        <f t="shared" si="24"/>
        <v>229.95</v>
      </c>
      <c r="L345" s="50"/>
    </row>
    <row r="346" spans="1:12" ht="31.5" x14ac:dyDescent="0.25">
      <c r="A346" s="76" t="s">
        <v>423</v>
      </c>
      <c r="B346" s="76" t="s">
        <v>328</v>
      </c>
      <c r="C346" s="51"/>
      <c r="D346" s="51"/>
      <c r="E346" s="51">
        <f t="shared" si="23"/>
        <v>220.72</v>
      </c>
      <c r="F346" s="51">
        <v>178</v>
      </c>
      <c r="G346" s="51">
        <f t="shared" si="25"/>
        <v>129.94</v>
      </c>
      <c r="H346" s="51">
        <v>178</v>
      </c>
      <c r="I346" s="52">
        <f t="shared" si="22"/>
        <v>350.65999999999997</v>
      </c>
      <c r="J346" s="53">
        <f t="shared" si="22"/>
        <v>356</v>
      </c>
      <c r="K346" s="50">
        <f t="shared" si="24"/>
        <v>350.65999999999997</v>
      </c>
      <c r="L346" s="50"/>
    </row>
    <row r="347" spans="1:12" ht="31.5" x14ac:dyDescent="0.25">
      <c r="A347" s="76" t="s">
        <v>423</v>
      </c>
      <c r="B347" s="76" t="s">
        <v>329</v>
      </c>
      <c r="C347" s="51"/>
      <c r="D347" s="51"/>
      <c r="E347" s="51">
        <f t="shared" si="23"/>
        <v>22.32</v>
      </c>
      <c r="F347" s="51">
        <v>18</v>
      </c>
      <c r="G347" s="51">
        <f t="shared" si="25"/>
        <v>13.14</v>
      </c>
      <c r="H347" s="51">
        <v>18</v>
      </c>
      <c r="I347" s="52">
        <f t="shared" si="22"/>
        <v>35.46</v>
      </c>
      <c r="J347" s="53">
        <f t="shared" si="22"/>
        <v>36</v>
      </c>
      <c r="K347" s="50">
        <f t="shared" si="24"/>
        <v>35.46</v>
      </c>
      <c r="L347" s="50"/>
    </row>
    <row r="348" spans="1:12" ht="31.5" x14ac:dyDescent="0.25">
      <c r="A348" s="76" t="s">
        <v>423</v>
      </c>
      <c r="B348" s="76" t="s">
        <v>345</v>
      </c>
      <c r="C348" s="51"/>
      <c r="D348" s="51"/>
      <c r="E348" s="51">
        <f t="shared" si="23"/>
        <v>18.600000000000001</v>
      </c>
      <c r="F348" s="51">
        <v>15</v>
      </c>
      <c r="G348" s="51">
        <f t="shared" si="25"/>
        <v>10.95</v>
      </c>
      <c r="H348" s="51">
        <v>15</v>
      </c>
      <c r="I348" s="52">
        <f t="shared" si="22"/>
        <v>29.55</v>
      </c>
      <c r="J348" s="53">
        <f t="shared" si="22"/>
        <v>30</v>
      </c>
      <c r="K348" s="50">
        <f t="shared" si="24"/>
        <v>29.55</v>
      </c>
      <c r="L348" s="50"/>
    </row>
    <row r="349" spans="1:12" ht="31.5" x14ac:dyDescent="0.25">
      <c r="A349" s="76" t="s">
        <v>423</v>
      </c>
      <c r="B349" s="76" t="s">
        <v>317</v>
      </c>
      <c r="C349" s="51"/>
      <c r="D349" s="51"/>
      <c r="E349" s="51">
        <f t="shared" si="23"/>
        <v>4.96</v>
      </c>
      <c r="F349" s="51">
        <v>4</v>
      </c>
      <c r="G349" s="51">
        <f t="shared" si="25"/>
        <v>2.92</v>
      </c>
      <c r="H349" s="51">
        <v>4</v>
      </c>
      <c r="I349" s="52">
        <f t="shared" si="22"/>
        <v>7.88</v>
      </c>
      <c r="J349" s="53">
        <f t="shared" si="22"/>
        <v>8</v>
      </c>
      <c r="K349" s="50">
        <f t="shared" si="24"/>
        <v>7.88</v>
      </c>
      <c r="L349" s="50"/>
    </row>
    <row r="350" spans="1:12" ht="31.5" x14ac:dyDescent="0.25">
      <c r="A350" s="76" t="s">
        <v>423</v>
      </c>
      <c r="B350" s="76" t="s">
        <v>347</v>
      </c>
      <c r="C350" s="51"/>
      <c r="D350" s="51"/>
      <c r="E350" s="51">
        <f t="shared" si="23"/>
        <v>8.68</v>
      </c>
      <c r="F350" s="51">
        <v>7</v>
      </c>
      <c r="G350" s="51">
        <f t="shared" si="25"/>
        <v>5.1099999999999994</v>
      </c>
      <c r="H350" s="51">
        <v>7</v>
      </c>
      <c r="I350" s="52">
        <f t="shared" si="22"/>
        <v>13.79</v>
      </c>
      <c r="J350" s="53">
        <f t="shared" si="22"/>
        <v>14</v>
      </c>
      <c r="K350" s="50">
        <f t="shared" si="24"/>
        <v>13.79</v>
      </c>
      <c r="L350" s="50"/>
    </row>
    <row r="351" spans="1:12" ht="31.5" x14ac:dyDescent="0.25">
      <c r="A351" s="76" t="s">
        <v>423</v>
      </c>
      <c r="B351" s="76" t="s">
        <v>312</v>
      </c>
      <c r="C351" s="51"/>
      <c r="D351" s="51"/>
      <c r="E351" s="51">
        <f t="shared" si="23"/>
        <v>169.88</v>
      </c>
      <c r="F351" s="51">
        <v>137</v>
      </c>
      <c r="G351" s="51">
        <f t="shared" si="25"/>
        <v>100.00999999999999</v>
      </c>
      <c r="H351" s="51">
        <v>137</v>
      </c>
      <c r="I351" s="52">
        <f t="shared" si="22"/>
        <v>269.89</v>
      </c>
      <c r="J351" s="53">
        <f t="shared" si="22"/>
        <v>274</v>
      </c>
      <c r="K351" s="50">
        <f t="shared" si="24"/>
        <v>269.89</v>
      </c>
      <c r="L351" s="50"/>
    </row>
    <row r="352" spans="1:12" ht="31.5" x14ac:dyDescent="0.25">
      <c r="A352" s="76" t="s">
        <v>423</v>
      </c>
      <c r="B352" s="76" t="s">
        <v>377</v>
      </c>
      <c r="C352" s="51"/>
      <c r="D352" s="51"/>
      <c r="E352" s="51">
        <f t="shared" si="23"/>
        <v>63.24</v>
      </c>
      <c r="F352" s="51">
        <v>51</v>
      </c>
      <c r="G352" s="51">
        <f t="shared" si="25"/>
        <v>37.229999999999997</v>
      </c>
      <c r="H352" s="51">
        <v>51</v>
      </c>
      <c r="I352" s="52">
        <f t="shared" si="22"/>
        <v>100.47</v>
      </c>
      <c r="J352" s="53">
        <f t="shared" si="22"/>
        <v>102</v>
      </c>
      <c r="K352" s="50">
        <f t="shared" si="24"/>
        <v>100.47</v>
      </c>
      <c r="L352" s="50"/>
    </row>
    <row r="353" spans="1:12" ht="31.5" x14ac:dyDescent="0.25">
      <c r="A353" s="76" t="s">
        <v>423</v>
      </c>
      <c r="B353" s="76" t="s">
        <v>357</v>
      </c>
      <c r="C353" s="51"/>
      <c r="D353" s="51"/>
      <c r="E353" s="51">
        <f t="shared" si="23"/>
        <v>262.88</v>
      </c>
      <c r="F353" s="51">
        <v>212</v>
      </c>
      <c r="G353" s="51">
        <f t="shared" si="25"/>
        <v>154.76</v>
      </c>
      <c r="H353" s="51">
        <v>212</v>
      </c>
      <c r="I353" s="52">
        <f t="shared" si="22"/>
        <v>417.64</v>
      </c>
      <c r="J353" s="53">
        <f t="shared" si="22"/>
        <v>424</v>
      </c>
      <c r="K353" s="50">
        <f t="shared" si="24"/>
        <v>417.64</v>
      </c>
      <c r="L353" s="50"/>
    </row>
    <row r="354" spans="1:12" ht="31.5" x14ac:dyDescent="0.25">
      <c r="A354" s="76" t="s">
        <v>423</v>
      </c>
      <c r="B354" s="76" t="s">
        <v>360</v>
      </c>
      <c r="C354" s="51"/>
      <c r="D354" s="51"/>
      <c r="E354" s="51">
        <f t="shared" si="23"/>
        <v>88.04</v>
      </c>
      <c r="F354" s="51">
        <v>71</v>
      </c>
      <c r="G354" s="51">
        <f t="shared" si="25"/>
        <v>51.83</v>
      </c>
      <c r="H354" s="51">
        <v>71</v>
      </c>
      <c r="I354" s="52">
        <f t="shared" si="22"/>
        <v>139.87</v>
      </c>
      <c r="J354" s="53">
        <f t="shared" si="22"/>
        <v>142</v>
      </c>
      <c r="K354" s="50">
        <f t="shared" si="24"/>
        <v>139.87</v>
      </c>
      <c r="L354" s="50"/>
    </row>
    <row r="355" spans="1:12" ht="31.5" x14ac:dyDescent="0.25">
      <c r="A355" s="76" t="s">
        <v>423</v>
      </c>
      <c r="B355" s="76" t="s">
        <v>362</v>
      </c>
      <c r="C355" s="51"/>
      <c r="D355" s="51"/>
      <c r="E355" s="51">
        <f t="shared" si="23"/>
        <v>90.52</v>
      </c>
      <c r="F355" s="51">
        <v>73</v>
      </c>
      <c r="G355" s="51">
        <f t="shared" si="25"/>
        <v>53.29</v>
      </c>
      <c r="H355" s="51">
        <v>73</v>
      </c>
      <c r="I355" s="52">
        <f t="shared" si="22"/>
        <v>143.81</v>
      </c>
      <c r="J355" s="53">
        <f t="shared" si="22"/>
        <v>146</v>
      </c>
      <c r="K355" s="50">
        <f t="shared" si="24"/>
        <v>143.81</v>
      </c>
      <c r="L355" s="50"/>
    </row>
    <row r="356" spans="1:12" ht="31.5" x14ac:dyDescent="0.25">
      <c r="A356" s="76" t="s">
        <v>423</v>
      </c>
      <c r="B356" s="76" t="s">
        <v>367</v>
      </c>
      <c r="C356" s="51"/>
      <c r="D356" s="51"/>
      <c r="E356" s="51">
        <f t="shared" si="23"/>
        <v>0</v>
      </c>
      <c r="F356" s="51"/>
      <c r="G356" s="51">
        <f t="shared" si="25"/>
        <v>45.99</v>
      </c>
      <c r="H356" s="51">
        <v>63</v>
      </c>
      <c r="I356" s="52">
        <f t="shared" si="22"/>
        <v>45.99</v>
      </c>
      <c r="J356" s="53">
        <f t="shared" si="22"/>
        <v>63</v>
      </c>
      <c r="K356" s="50">
        <f t="shared" si="24"/>
        <v>45.99</v>
      </c>
      <c r="L356" s="50"/>
    </row>
    <row r="357" spans="1:12" ht="31.5" x14ac:dyDescent="0.25">
      <c r="A357" s="76" t="s">
        <v>424</v>
      </c>
      <c r="B357" s="76" t="s">
        <v>343</v>
      </c>
      <c r="C357" s="51"/>
      <c r="D357" s="51"/>
      <c r="E357" s="51">
        <f t="shared" si="23"/>
        <v>7.4399999999999995</v>
      </c>
      <c r="F357" s="51">
        <v>6</v>
      </c>
      <c r="G357" s="51"/>
      <c r="H357" s="51"/>
      <c r="I357" s="52">
        <f t="shared" si="22"/>
        <v>7.4399999999999995</v>
      </c>
      <c r="J357" s="53">
        <f t="shared" si="22"/>
        <v>6</v>
      </c>
      <c r="K357" s="50">
        <f t="shared" si="24"/>
        <v>7.4399999999999995</v>
      </c>
      <c r="L357" s="50"/>
    </row>
    <row r="358" spans="1:12" ht="31.5" x14ac:dyDescent="0.25">
      <c r="A358" s="76" t="s">
        <v>424</v>
      </c>
      <c r="B358" s="76" t="s">
        <v>317</v>
      </c>
      <c r="C358" s="51"/>
      <c r="D358" s="51"/>
      <c r="E358" s="51">
        <f t="shared" si="23"/>
        <v>33.479999999999997</v>
      </c>
      <c r="F358" s="51">
        <v>27</v>
      </c>
      <c r="G358" s="51"/>
      <c r="H358" s="51"/>
      <c r="I358" s="52">
        <f t="shared" si="22"/>
        <v>33.479999999999997</v>
      </c>
      <c r="J358" s="53">
        <f t="shared" si="22"/>
        <v>27</v>
      </c>
      <c r="K358" s="50">
        <f t="shared" si="24"/>
        <v>33.479999999999997</v>
      </c>
      <c r="L358" s="50"/>
    </row>
    <row r="359" spans="1:12" x14ac:dyDescent="0.25">
      <c r="A359" s="76" t="s">
        <v>424</v>
      </c>
      <c r="B359" s="76" t="s">
        <v>347</v>
      </c>
      <c r="C359" s="51"/>
      <c r="D359" s="51"/>
      <c r="E359" s="51">
        <f t="shared" si="23"/>
        <v>43.4</v>
      </c>
      <c r="F359" s="51">
        <v>35</v>
      </c>
      <c r="G359" s="51"/>
      <c r="H359" s="51"/>
      <c r="I359" s="52">
        <f t="shared" si="22"/>
        <v>43.4</v>
      </c>
      <c r="J359" s="53">
        <f t="shared" si="22"/>
        <v>35</v>
      </c>
      <c r="K359" s="50">
        <f t="shared" si="24"/>
        <v>43.4</v>
      </c>
      <c r="L359" s="50"/>
    </row>
    <row r="360" spans="1:12" x14ac:dyDescent="0.25">
      <c r="A360" s="76" t="s">
        <v>424</v>
      </c>
      <c r="B360" s="76" t="s">
        <v>377</v>
      </c>
      <c r="C360" s="51"/>
      <c r="D360" s="51"/>
      <c r="E360" s="51">
        <f t="shared" si="23"/>
        <v>39.68</v>
      </c>
      <c r="F360" s="51">
        <v>32</v>
      </c>
      <c r="G360" s="51"/>
      <c r="H360" s="51"/>
      <c r="I360" s="52">
        <f t="shared" si="22"/>
        <v>39.68</v>
      </c>
      <c r="J360" s="53">
        <f t="shared" si="22"/>
        <v>32</v>
      </c>
      <c r="K360" s="50">
        <f t="shared" si="24"/>
        <v>39.68</v>
      </c>
      <c r="L360" s="50"/>
    </row>
    <row r="361" spans="1:12" x14ac:dyDescent="0.25">
      <c r="A361" s="76" t="s">
        <v>424</v>
      </c>
      <c r="B361" s="76" t="s">
        <v>357</v>
      </c>
      <c r="C361" s="51"/>
      <c r="D361" s="51"/>
      <c r="E361" s="51">
        <f t="shared" si="23"/>
        <v>9.92</v>
      </c>
      <c r="F361" s="51">
        <v>8</v>
      </c>
      <c r="G361" s="51"/>
      <c r="H361" s="51"/>
      <c r="I361" s="52">
        <f t="shared" si="22"/>
        <v>9.92</v>
      </c>
      <c r="J361" s="53">
        <f t="shared" si="22"/>
        <v>8</v>
      </c>
      <c r="K361" s="50">
        <f t="shared" si="24"/>
        <v>9.92</v>
      </c>
      <c r="L361" s="50"/>
    </row>
    <row r="362" spans="1:12" x14ac:dyDescent="0.25">
      <c r="A362" s="76" t="s">
        <v>424</v>
      </c>
      <c r="B362" s="76" t="s">
        <v>358</v>
      </c>
      <c r="C362" s="51"/>
      <c r="D362" s="51"/>
      <c r="E362" s="51">
        <f t="shared" si="23"/>
        <v>407.96</v>
      </c>
      <c r="F362" s="51">
        <v>329</v>
      </c>
      <c r="G362" s="51"/>
      <c r="H362" s="51"/>
      <c r="I362" s="52">
        <f t="shared" si="22"/>
        <v>407.96</v>
      </c>
      <c r="J362" s="53">
        <f t="shared" si="22"/>
        <v>329</v>
      </c>
      <c r="K362" s="50">
        <f t="shared" si="24"/>
        <v>407.96</v>
      </c>
      <c r="L362" s="50"/>
    </row>
    <row r="363" spans="1:12" ht="31.5" x14ac:dyDescent="0.25">
      <c r="A363" s="76" t="s">
        <v>424</v>
      </c>
      <c r="B363" s="76" t="s">
        <v>368</v>
      </c>
      <c r="C363" s="51"/>
      <c r="D363" s="51"/>
      <c r="E363" s="51">
        <f t="shared" si="23"/>
        <v>28.52</v>
      </c>
      <c r="F363" s="51">
        <v>23</v>
      </c>
      <c r="G363" s="51"/>
      <c r="H363" s="51"/>
      <c r="I363" s="52">
        <f t="shared" si="22"/>
        <v>28.52</v>
      </c>
      <c r="J363" s="53">
        <f t="shared" si="22"/>
        <v>23</v>
      </c>
      <c r="K363" s="50">
        <f t="shared" si="24"/>
        <v>28.52</v>
      </c>
      <c r="L363" s="50"/>
    </row>
    <row r="364" spans="1:12" ht="31.5" x14ac:dyDescent="0.25">
      <c r="A364" s="76" t="s">
        <v>425</v>
      </c>
      <c r="B364" s="76" t="s">
        <v>426</v>
      </c>
      <c r="C364" s="51"/>
      <c r="D364" s="51"/>
      <c r="E364" s="51">
        <f t="shared" si="23"/>
        <v>0</v>
      </c>
      <c r="F364" s="51"/>
      <c r="G364" s="51">
        <f t="shared" si="25"/>
        <v>32.119999999999997</v>
      </c>
      <c r="H364" s="51">
        <v>44</v>
      </c>
      <c r="I364" s="52">
        <f t="shared" ref="I364:J422" si="26">C364+E364+G364</f>
        <v>32.119999999999997</v>
      </c>
      <c r="J364" s="53">
        <f t="shared" si="26"/>
        <v>44</v>
      </c>
      <c r="K364" s="50">
        <f t="shared" si="24"/>
        <v>32.119999999999997</v>
      </c>
      <c r="L364" s="50"/>
    </row>
    <row r="365" spans="1:12" x14ac:dyDescent="0.25">
      <c r="A365" s="76" t="s">
        <v>425</v>
      </c>
      <c r="B365" s="76" t="s">
        <v>362</v>
      </c>
      <c r="C365" s="51"/>
      <c r="D365" s="51"/>
      <c r="E365" s="51">
        <f t="shared" si="23"/>
        <v>146.32</v>
      </c>
      <c r="F365" s="51">
        <v>118</v>
      </c>
      <c r="G365" s="51">
        <f t="shared" si="25"/>
        <v>83.95</v>
      </c>
      <c r="H365" s="51">
        <v>115</v>
      </c>
      <c r="I365" s="52">
        <f t="shared" si="26"/>
        <v>230.26999999999998</v>
      </c>
      <c r="J365" s="53">
        <f t="shared" si="26"/>
        <v>233</v>
      </c>
      <c r="K365" s="50">
        <f t="shared" si="24"/>
        <v>230.26999999999998</v>
      </c>
      <c r="L365" s="50"/>
    </row>
    <row r="366" spans="1:12" ht="31.5" x14ac:dyDescent="0.25">
      <c r="A366" s="76" t="s">
        <v>427</v>
      </c>
      <c r="B366" s="76" t="s">
        <v>345</v>
      </c>
      <c r="C366" s="51"/>
      <c r="D366" s="51"/>
      <c r="E366" s="51">
        <f t="shared" si="23"/>
        <v>59.519999999999996</v>
      </c>
      <c r="F366" s="51">
        <v>48</v>
      </c>
      <c r="G366" s="51">
        <f t="shared" si="25"/>
        <v>35.04</v>
      </c>
      <c r="H366" s="51">
        <v>48</v>
      </c>
      <c r="I366" s="52">
        <f t="shared" si="26"/>
        <v>94.56</v>
      </c>
      <c r="J366" s="53">
        <f t="shared" si="26"/>
        <v>96</v>
      </c>
      <c r="K366" s="50">
        <f t="shared" si="24"/>
        <v>94.56</v>
      </c>
      <c r="L366" s="50"/>
    </row>
    <row r="367" spans="1:12" ht="31.5" x14ac:dyDescent="0.25">
      <c r="A367" s="76" t="s">
        <v>427</v>
      </c>
      <c r="B367" s="76" t="s">
        <v>317</v>
      </c>
      <c r="C367" s="51"/>
      <c r="D367" s="51"/>
      <c r="E367" s="51">
        <f t="shared" si="23"/>
        <v>88.04</v>
      </c>
      <c r="F367" s="51">
        <v>71</v>
      </c>
      <c r="G367" s="51">
        <f t="shared" si="25"/>
        <v>51.83</v>
      </c>
      <c r="H367" s="51">
        <v>71</v>
      </c>
      <c r="I367" s="52">
        <f t="shared" si="26"/>
        <v>139.87</v>
      </c>
      <c r="J367" s="53">
        <f t="shared" si="26"/>
        <v>142</v>
      </c>
      <c r="K367" s="50">
        <f t="shared" si="24"/>
        <v>139.87</v>
      </c>
      <c r="L367" s="50"/>
    </row>
    <row r="368" spans="1:12" ht="31.5" x14ac:dyDescent="0.25">
      <c r="A368" s="76" t="s">
        <v>427</v>
      </c>
      <c r="B368" s="76" t="s">
        <v>360</v>
      </c>
      <c r="C368" s="51"/>
      <c r="D368" s="51"/>
      <c r="E368" s="51">
        <f t="shared" si="23"/>
        <v>198.4</v>
      </c>
      <c r="F368" s="51">
        <v>160</v>
      </c>
      <c r="G368" s="51">
        <f t="shared" si="25"/>
        <v>116.07</v>
      </c>
      <c r="H368" s="51">
        <v>159</v>
      </c>
      <c r="I368" s="52">
        <f t="shared" si="26"/>
        <v>314.47000000000003</v>
      </c>
      <c r="J368" s="53">
        <f t="shared" si="26"/>
        <v>319</v>
      </c>
      <c r="K368" s="50">
        <f t="shared" si="24"/>
        <v>314.47000000000003</v>
      </c>
      <c r="L368" s="50"/>
    </row>
    <row r="369" spans="1:12" ht="31.5" x14ac:dyDescent="0.25">
      <c r="A369" s="76" t="s">
        <v>428</v>
      </c>
      <c r="B369" s="76" t="s">
        <v>345</v>
      </c>
      <c r="C369" s="51"/>
      <c r="D369" s="51"/>
      <c r="E369" s="51">
        <f t="shared" si="23"/>
        <v>40.92</v>
      </c>
      <c r="F369" s="51">
        <v>33</v>
      </c>
      <c r="G369" s="51">
        <f t="shared" si="25"/>
        <v>24.09</v>
      </c>
      <c r="H369" s="51">
        <v>33</v>
      </c>
      <c r="I369" s="52">
        <f t="shared" si="26"/>
        <v>65.010000000000005</v>
      </c>
      <c r="J369" s="53">
        <f t="shared" si="26"/>
        <v>66</v>
      </c>
      <c r="K369" s="50">
        <f t="shared" si="24"/>
        <v>65.010000000000005</v>
      </c>
      <c r="L369" s="50"/>
    </row>
    <row r="370" spans="1:12" ht="31.5" x14ac:dyDescent="0.25">
      <c r="A370" s="76" t="s">
        <v>428</v>
      </c>
      <c r="B370" s="76" t="s">
        <v>317</v>
      </c>
      <c r="C370" s="51"/>
      <c r="D370" s="51"/>
      <c r="E370" s="51">
        <f t="shared" si="23"/>
        <v>34.72</v>
      </c>
      <c r="F370" s="51">
        <v>28</v>
      </c>
      <c r="G370" s="51">
        <f t="shared" si="25"/>
        <v>20.439999999999998</v>
      </c>
      <c r="H370" s="51">
        <v>28</v>
      </c>
      <c r="I370" s="52">
        <f t="shared" si="26"/>
        <v>55.16</v>
      </c>
      <c r="J370" s="53">
        <f t="shared" si="26"/>
        <v>56</v>
      </c>
      <c r="K370" s="50">
        <f t="shared" si="24"/>
        <v>55.16</v>
      </c>
      <c r="L370" s="50"/>
    </row>
    <row r="371" spans="1:12" ht="31.5" x14ac:dyDescent="0.25">
      <c r="A371" s="76" t="s">
        <v>428</v>
      </c>
      <c r="B371" s="76" t="s">
        <v>360</v>
      </c>
      <c r="C371" s="51"/>
      <c r="D371" s="51"/>
      <c r="E371" s="51">
        <f t="shared" si="23"/>
        <v>62</v>
      </c>
      <c r="F371" s="51">
        <v>50</v>
      </c>
      <c r="G371" s="51">
        <f t="shared" si="25"/>
        <v>35.769999999999996</v>
      </c>
      <c r="H371" s="51">
        <v>49</v>
      </c>
      <c r="I371" s="52">
        <f t="shared" si="26"/>
        <v>97.77</v>
      </c>
      <c r="J371" s="53">
        <f t="shared" si="26"/>
        <v>99</v>
      </c>
      <c r="K371" s="50">
        <f t="shared" si="24"/>
        <v>97.77</v>
      </c>
      <c r="L371" s="50"/>
    </row>
    <row r="372" spans="1:12" ht="31.5" x14ac:dyDescent="0.25">
      <c r="A372" s="76" t="s">
        <v>429</v>
      </c>
      <c r="B372" s="76" t="s">
        <v>345</v>
      </c>
      <c r="C372" s="51"/>
      <c r="D372" s="51"/>
      <c r="E372" s="51">
        <f t="shared" si="23"/>
        <v>21.08</v>
      </c>
      <c r="F372" s="51">
        <v>17</v>
      </c>
      <c r="G372" s="51">
        <f t="shared" si="25"/>
        <v>12.41</v>
      </c>
      <c r="H372" s="51">
        <v>17</v>
      </c>
      <c r="I372" s="52">
        <f t="shared" si="26"/>
        <v>33.489999999999995</v>
      </c>
      <c r="J372" s="53">
        <f t="shared" si="26"/>
        <v>34</v>
      </c>
      <c r="K372" s="50">
        <f t="shared" si="24"/>
        <v>33.489999999999995</v>
      </c>
      <c r="L372" s="50"/>
    </row>
    <row r="373" spans="1:12" ht="31.5" x14ac:dyDescent="0.25">
      <c r="A373" s="76" t="s">
        <v>429</v>
      </c>
      <c r="B373" s="76" t="s">
        <v>317</v>
      </c>
      <c r="C373" s="51"/>
      <c r="D373" s="51"/>
      <c r="E373" s="51">
        <f t="shared" si="23"/>
        <v>42.16</v>
      </c>
      <c r="F373" s="51">
        <v>34</v>
      </c>
      <c r="G373" s="51">
        <f t="shared" si="25"/>
        <v>24.82</v>
      </c>
      <c r="H373" s="51">
        <v>34</v>
      </c>
      <c r="I373" s="52">
        <f t="shared" si="26"/>
        <v>66.97999999999999</v>
      </c>
      <c r="J373" s="53">
        <f t="shared" si="26"/>
        <v>68</v>
      </c>
      <c r="K373" s="50">
        <f t="shared" si="24"/>
        <v>66.97999999999999</v>
      </c>
      <c r="L373" s="50"/>
    </row>
    <row r="374" spans="1:12" ht="31.5" x14ac:dyDescent="0.25">
      <c r="A374" s="76" t="s">
        <v>429</v>
      </c>
      <c r="B374" s="76" t="s">
        <v>360</v>
      </c>
      <c r="C374" s="51"/>
      <c r="D374" s="51"/>
      <c r="E374" s="51">
        <f t="shared" si="23"/>
        <v>95.48</v>
      </c>
      <c r="F374" s="51">
        <v>77</v>
      </c>
      <c r="G374" s="51">
        <f t="shared" si="25"/>
        <v>56.21</v>
      </c>
      <c r="H374" s="51">
        <v>77</v>
      </c>
      <c r="I374" s="52">
        <f t="shared" si="26"/>
        <v>151.69</v>
      </c>
      <c r="J374" s="53">
        <f t="shared" si="26"/>
        <v>154</v>
      </c>
      <c r="K374" s="50">
        <f t="shared" si="24"/>
        <v>151.69</v>
      </c>
      <c r="L374" s="50"/>
    </row>
    <row r="375" spans="1:12" x14ac:dyDescent="0.25">
      <c r="A375" s="76" t="s">
        <v>430</v>
      </c>
      <c r="B375" s="76" t="s">
        <v>372</v>
      </c>
      <c r="C375" s="51"/>
      <c r="D375" s="51"/>
      <c r="E375" s="51">
        <f t="shared" si="23"/>
        <v>106.64</v>
      </c>
      <c r="F375" s="51">
        <v>86</v>
      </c>
      <c r="G375" s="51"/>
      <c r="H375" s="51"/>
      <c r="I375" s="52">
        <f t="shared" si="26"/>
        <v>106.64</v>
      </c>
      <c r="J375" s="53">
        <f t="shared" si="26"/>
        <v>86</v>
      </c>
      <c r="K375" s="50">
        <f t="shared" si="24"/>
        <v>106.64</v>
      </c>
      <c r="L375" s="50"/>
    </row>
    <row r="376" spans="1:12" ht="31.5" x14ac:dyDescent="0.25">
      <c r="A376" s="76" t="s">
        <v>430</v>
      </c>
      <c r="B376" s="76" t="s">
        <v>373</v>
      </c>
      <c r="C376" s="51"/>
      <c r="D376" s="51"/>
      <c r="E376" s="51">
        <f t="shared" si="23"/>
        <v>152.52000000000001</v>
      </c>
      <c r="F376" s="51">
        <v>123</v>
      </c>
      <c r="G376" s="51"/>
      <c r="H376" s="51"/>
      <c r="I376" s="52">
        <f t="shared" si="26"/>
        <v>152.52000000000001</v>
      </c>
      <c r="J376" s="53">
        <f t="shared" si="26"/>
        <v>123</v>
      </c>
      <c r="K376" s="50">
        <f t="shared" si="24"/>
        <v>152.52000000000001</v>
      </c>
      <c r="L376" s="50"/>
    </row>
    <row r="377" spans="1:12" ht="31.5" x14ac:dyDescent="0.25">
      <c r="A377" s="76" t="s">
        <v>431</v>
      </c>
      <c r="B377" s="76" t="s">
        <v>426</v>
      </c>
      <c r="C377" s="51"/>
      <c r="D377" s="51"/>
      <c r="E377" s="51">
        <f t="shared" si="23"/>
        <v>4.96</v>
      </c>
      <c r="F377" s="51">
        <v>4</v>
      </c>
      <c r="G377" s="51">
        <f t="shared" si="25"/>
        <v>2.92</v>
      </c>
      <c r="H377" s="51">
        <v>4</v>
      </c>
      <c r="I377" s="52">
        <f t="shared" si="26"/>
        <v>7.88</v>
      </c>
      <c r="J377" s="53">
        <f t="shared" si="26"/>
        <v>8</v>
      </c>
      <c r="K377" s="50">
        <f t="shared" si="24"/>
        <v>7.88</v>
      </c>
      <c r="L377" s="50"/>
    </row>
    <row r="378" spans="1:12" ht="31.5" x14ac:dyDescent="0.25">
      <c r="A378" s="76" t="s">
        <v>431</v>
      </c>
      <c r="B378" s="76" t="s">
        <v>323</v>
      </c>
      <c r="C378" s="51">
        <f>3.74*D378</f>
        <v>1567.0600000000002</v>
      </c>
      <c r="D378" s="51">
        <v>419</v>
      </c>
      <c r="E378" s="51"/>
      <c r="F378" s="51"/>
      <c r="G378" s="51"/>
      <c r="H378" s="51"/>
      <c r="I378" s="52">
        <f t="shared" si="26"/>
        <v>1567.0600000000002</v>
      </c>
      <c r="J378" s="53">
        <f t="shared" si="26"/>
        <v>419</v>
      </c>
      <c r="K378" s="50">
        <f t="shared" si="24"/>
        <v>1567.0600000000002</v>
      </c>
      <c r="L378" s="50"/>
    </row>
    <row r="379" spans="1:12" ht="31.5" x14ac:dyDescent="0.25">
      <c r="A379" s="76" t="s">
        <v>431</v>
      </c>
      <c r="B379" s="76" t="s">
        <v>432</v>
      </c>
      <c r="C379" s="51"/>
      <c r="D379" s="51"/>
      <c r="E379" s="51">
        <f t="shared" si="23"/>
        <v>11.16</v>
      </c>
      <c r="F379" s="51">
        <v>9</v>
      </c>
      <c r="G379" s="51"/>
      <c r="H379" s="51"/>
      <c r="I379" s="52">
        <f t="shared" si="26"/>
        <v>11.16</v>
      </c>
      <c r="J379" s="53">
        <f t="shared" si="26"/>
        <v>9</v>
      </c>
      <c r="K379" s="50">
        <f t="shared" si="24"/>
        <v>11.16</v>
      </c>
      <c r="L379" s="50"/>
    </row>
    <row r="380" spans="1:12" ht="31.5" x14ac:dyDescent="0.25">
      <c r="A380" s="76" t="s">
        <v>431</v>
      </c>
      <c r="B380" s="76" t="s">
        <v>372</v>
      </c>
      <c r="C380" s="51"/>
      <c r="D380" s="51"/>
      <c r="E380" s="51"/>
      <c r="F380" s="51"/>
      <c r="G380" s="51">
        <f t="shared" si="25"/>
        <v>23.36</v>
      </c>
      <c r="H380" s="51">
        <v>32</v>
      </c>
      <c r="I380" s="52">
        <f t="shared" si="26"/>
        <v>23.36</v>
      </c>
      <c r="J380" s="53">
        <f t="shared" si="26"/>
        <v>32</v>
      </c>
      <c r="K380" s="50">
        <f t="shared" si="24"/>
        <v>23.36</v>
      </c>
      <c r="L380" s="50"/>
    </row>
    <row r="381" spans="1:12" ht="31.5" x14ac:dyDescent="0.25">
      <c r="A381" s="76" t="s">
        <v>433</v>
      </c>
      <c r="B381" s="76" t="s">
        <v>325</v>
      </c>
      <c r="C381" s="51"/>
      <c r="D381" s="51"/>
      <c r="E381" s="51">
        <f t="shared" si="23"/>
        <v>9.92</v>
      </c>
      <c r="F381" s="51">
        <v>8</v>
      </c>
      <c r="G381" s="51">
        <f t="shared" si="25"/>
        <v>4.38</v>
      </c>
      <c r="H381" s="51">
        <v>6</v>
      </c>
      <c r="I381" s="52">
        <f t="shared" si="26"/>
        <v>14.3</v>
      </c>
      <c r="J381" s="53">
        <f t="shared" si="26"/>
        <v>14</v>
      </c>
      <c r="K381" s="50">
        <f t="shared" si="24"/>
        <v>14.3</v>
      </c>
      <c r="L381" s="50"/>
    </row>
    <row r="382" spans="1:12" ht="31.5" x14ac:dyDescent="0.25">
      <c r="A382" s="76" t="s">
        <v>433</v>
      </c>
      <c r="B382" s="76" t="s">
        <v>326</v>
      </c>
      <c r="C382" s="51"/>
      <c r="D382" s="51"/>
      <c r="E382" s="51">
        <f t="shared" si="23"/>
        <v>12.4</v>
      </c>
      <c r="F382" s="51">
        <v>10</v>
      </c>
      <c r="G382" s="51">
        <f t="shared" si="25"/>
        <v>1453.43</v>
      </c>
      <c r="H382" s="51">
        <v>1991</v>
      </c>
      <c r="I382" s="52">
        <f t="shared" si="26"/>
        <v>1465.8300000000002</v>
      </c>
      <c r="J382" s="53">
        <f t="shared" si="26"/>
        <v>2001</v>
      </c>
      <c r="K382" s="50">
        <f t="shared" si="24"/>
        <v>1465.8300000000002</v>
      </c>
      <c r="L382" s="50"/>
    </row>
    <row r="383" spans="1:12" ht="31.5" x14ac:dyDescent="0.25">
      <c r="A383" s="76" t="s">
        <v>433</v>
      </c>
      <c r="B383" s="76" t="s">
        <v>390</v>
      </c>
      <c r="C383" s="51"/>
      <c r="D383" s="51"/>
      <c r="E383" s="51">
        <f t="shared" si="23"/>
        <v>0</v>
      </c>
      <c r="F383" s="51"/>
      <c r="G383" s="51">
        <f t="shared" si="25"/>
        <v>82.49</v>
      </c>
      <c r="H383" s="51">
        <v>113</v>
      </c>
      <c r="I383" s="52">
        <f t="shared" si="26"/>
        <v>82.49</v>
      </c>
      <c r="J383" s="53">
        <f t="shared" si="26"/>
        <v>113</v>
      </c>
      <c r="K383" s="50">
        <f t="shared" si="24"/>
        <v>82.49</v>
      </c>
      <c r="L383" s="50"/>
    </row>
    <row r="384" spans="1:12" ht="31.5" x14ac:dyDescent="0.25">
      <c r="A384" s="76" t="s">
        <v>433</v>
      </c>
      <c r="B384" s="76" t="s">
        <v>327</v>
      </c>
      <c r="C384" s="51"/>
      <c r="D384" s="51"/>
      <c r="E384" s="51">
        <f t="shared" si="23"/>
        <v>0</v>
      </c>
      <c r="F384" s="51"/>
      <c r="G384" s="51">
        <f t="shared" si="25"/>
        <v>310.98</v>
      </c>
      <c r="H384" s="51">
        <v>426</v>
      </c>
      <c r="I384" s="52">
        <f t="shared" si="26"/>
        <v>310.98</v>
      </c>
      <c r="J384" s="53">
        <f t="shared" si="26"/>
        <v>426</v>
      </c>
      <c r="K384" s="50">
        <f t="shared" si="24"/>
        <v>310.98</v>
      </c>
      <c r="L384" s="50"/>
    </row>
    <row r="385" spans="1:12" ht="31.5" x14ac:dyDescent="0.25">
      <c r="A385" s="76" t="s">
        <v>433</v>
      </c>
      <c r="B385" s="76" t="s">
        <v>328</v>
      </c>
      <c r="C385" s="51"/>
      <c r="D385" s="51"/>
      <c r="E385" s="51">
        <f t="shared" si="23"/>
        <v>787.4</v>
      </c>
      <c r="F385" s="51">
        <v>635</v>
      </c>
      <c r="G385" s="51">
        <f t="shared" si="25"/>
        <v>262.8</v>
      </c>
      <c r="H385" s="51">
        <v>360</v>
      </c>
      <c r="I385" s="52">
        <f t="shared" si="26"/>
        <v>1050.2</v>
      </c>
      <c r="J385" s="53">
        <f t="shared" si="26"/>
        <v>995</v>
      </c>
      <c r="K385" s="50">
        <f t="shared" si="24"/>
        <v>1050.2</v>
      </c>
      <c r="L385" s="50"/>
    </row>
    <row r="386" spans="1:12" ht="31.5" x14ac:dyDescent="0.25">
      <c r="A386" s="76" t="s">
        <v>433</v>
      </c>
      <c r="B386" s="76" t="s">
        <v>393</v>
      </c>
      <c r="C386" s="51"/>
      <c r="D386" s="51"/>
      <c r="E386" s="51">
        <f t="shared" si="23"/>
        <v>2.48</v>
      </c>
      <c r="F386" s="51">
        <v>2</v>
      </c>
      <c r="G386" s="51">
        <f t="shared" si="25"/>
        <v>39.42</v>
      </c>
      <c r="H386" s="51">
        <v>54</v>
      </c>
      <c r="I386" s="52">
        <f t="shared" si="26"/>
        <v>41.9</v>
      </c>
      <c r="J386" s="53">
        <f t="shared" si="26"/>
        <v>56</v>
      </c>
      <c r="K386" s="50">
        <f t="shared" si="24"/>
        <v>41.9</v>
      </c>
      <c r="L386" s="50"/>
    </row>
    <row r="387" spans="1:12" ht="31.5" x14ac:dyDescent="0.25">
      <c r="A387" s="76" t="s">
        <v>433</v>
      </c>
      <c r="B387" s="76" t="s">
        <v>329</v>
      </c>
      <c r="C387" s="51"/>
      <c r="D387" s="51"/>
      <c r="E387" s="51">
        <f t="shared" si="23"/>
        <v>412.92</v>
      </c>
      <c r="F387" s="51">
        <v>333</v>
      </c>
      <c r="G387" s="51">
        <f t="shared" si="25"/>
        <v>243.09</v>
      </c>
      <c r="H387" s="51">
        <v>333</v>
      </c>
      <c r="I387" s="52">
        <f t="shared" si="26"/>
        <v>656.01</v>
      </c>
      <c r="J387" s="53">
        <f t="shared" si="26"/>
        <v>666</v>
      </c>
      <c r="K387" s="50">
        <f t="shared" si="24"/>
        <v>656.01</v>
      </c>
      <c r="L387" s="50"/>
    </row>
    <row r="388" spans="1:12" ht="31.5" x14ac:dyDescent="0.25">
      <c r="A388" s="76" t="s">
        <v>433</v>
      </c>
      <c r="B388" s="76" t="s">
        <v>426</v>
      </c>
      <c r="C388" s="51"/>
      <c r="D388" s="51"/>
      <c r="E388" s="51">
        <f t="shared" si="23"/>
        <v>192.2</v>
      </c>
      <c r="F388" s="51">
        <v>155</v>
      </c>
      <c r="G388" s="51">
        <f t="shared" si="25"/>
        <v>32.85</v>
      </c>
      <c r="H388" s="51">
        <v>45</v>
      </c>
      <c r="I388" s="52">
        <f t="shared" si="26"/>
        <v>225.04999999999998</v>
      </c>
      <c r="J388" s="53">
        <f t="shared" si="26"/>
        <v>200</v>
      </c>
      <c r="K388" s="50">
        <f t="shared" si="24"/>
        <v>225.04999999999998</v>
      </c>
      <c r="L388" s="50"/>
    </row>
    <row r="389" spans="1:12" ht="31.5" x14ac:dyDescent="0.25">
      <c r="A389" s="76" t="s">
        <v>433</v>
      </c>
      <c r="B389" s="76" t="s">
        <v>331</v>
      </c>
      <c r="C389" s="51"/>
      <c r="D389" s="51"/>
      <c r="E389" s="51"/>
      <c r="F389" s="51"/>
      <c r="G389" s="51">
        <f t="shared" si="25"/>
        <v>36.5</v>
      </c>
      <c r="H389" s="51">
        <v>50</v>
      </c>
      <c r="I389" s="52">
        <f t="shared" si="26"/>
        <v>36.5</v>
      </c>
      <c r="J389" s="53">
        <f t="shared" si="26"/>
        <v>50</v>
      </c>
      <c r="K389" s="50">
        <f t="shared" si="24"/>
        <v>36.5</v>
      </c>
      <c r="L389" s="50"/>
    </row>
    <row r="390" spans="1:12" ht="31.5" x14ac:dyDescent="0.25">
      <c r="A390" s="76" t="s">
        <v>433</v>
      </c>
      <c r="B390" s="76" t="s">
        <v>332</v>
      </c>
      <c r="C390" s="51"/>
      <c r="D390" s="51"/>
      <c r="E390" s="51">
        <f t="shared" ref="E390:E453" si="27">F390*1.24</f>
        <v>642.32000000000005</v>
      </c>
      <c r="F390" s="51">
        <v>518</v>
      </c>
      <c r="G390" s="51"/>
      <c r="H390" s="51"/>
      <c r="I390" s="52">
        <f t="shared" si="26"/>
        <v>642.32000000000005</v>
      </c>
      <c r="J390" s="53">
        <f t="shared" si="26"/>
        <v>518</v>
      </c>
      <c r="K390" s="50">
        <f t="shared" ref="K390:K453" si="28">I390</f>
        <v>642.32000000000005</v>
      </c>
      <c r="L390" s="50"/>
    </row>
    <row r="391" spans="1:12" ht="31.5" x14ac:dyDescent="0.25">
      <c r="A391" s="76" t="s">
        <v>433</v>
      </c>
      <c r="B391" s="76" t="s">
        <v>333</v>
      </c>
      <c r="C391" s="51"/>
      <c r="D391" s="51"/>
      <c r="E391" s="51">
        <f t="shared" si="27"/>
        <v>539.4</v>
      </c>
      <c r="F391" s="51">
        <v>435</v>
      </c>
      <c r="G391" s="51">
        <f t="shared" si="25"/>
        <v>317.55</v>
      </c>
      <c r="H391" s="51">
        <v>435</v>
      </c>
      <c r="I391" s="52">
        <f t="shared" si="26"/>
        <v>856.95</v>
      </c>
      <c r="J391" s="53">
        <f t="shared" si="26"/>
        <v>870</v>
      </c>
      <c r="K391" s="50">
        <f t="shared" si="28"/>
        <v>856.95</v>
      </c>
      <c r="L391" s="50"/>
    </row>
    <row r="392" spans="1:12" ht="31.5" x14ac:dyDescent="0.25">
      <c r="A392" s="76" t="s">
        <v>433</v>
      </c>
      <c r="B392" s="76" t="s">
        <v>404</v>
      </c>
      <c r="C392" s="51">
        <f>D392*3.74</f>
        <v>1286.5600000000002</v>
      </c>
      <c r="D392" s="51">
        <v>344</v>
      </c>
      <c r="E392" s="51">
        <f t="shared" si="27"/>
        <v>19.84</v>
      </c>
      <c r="F392" s="51">
        <v>16</v>
      </c>
      <c r="G392" s="51">
        <f t="shared" si="25"/>
        <v>11.68</v>
      </c>
      <c r="H392" s="51">
        <v>16</v>
      </c>
      <c r="I392" s="52">
        <f t="shared" si="26"/>
        <v>1318.0800000000002</v>
      </c>
      <c r="J392" s="53">
        <f t="shared" si="26"/>
        <v>376</v>
      </c>
      <c r="K392" s="50">
        <f t="shared" si="28"/>
        <v>1318.0800000000002</v>
      </c>
      <c r="L392" s="50"/>
    </row>
    <row r="393" spans="1:12" ht="31.5" x14ac:dyDescent="0.25">
      <c r="A393" s="76" t="s">
        <v>433</v>
      </c>
      <c r="B393" s="76" t="s">
        <v>334</v>
      </c>
      <c r="C393" s="51"/>
      <c r="D393" s="51"/>
      <c r="E393" s="51">
        <f t="shared" si="27"/>
        <v>126.48</v>
      </c>
      <c r="F393" s="51">
        <v>102</v>
      </c>
      <c r="G393" s="51">
        <f t="shared" si="25"/>
        <v>66.429999999999993</v>
      </c>
      <c r="H393" s="51">
        <v>91</v>
      </c>
      <c r="I393" s="52">
        <f t="shared" si="26"/>
        <v>192.91</v>
      </c>
      <c r="J393" s="53">
        <f t="shared" si="26"/>
        <v>193</v>
      </c>
      <c r="K393" s="50">
        <f t="shared" si="28"/>
        <v>192.91</v>
      </c>
      <c r="L393" s="50"/>
    </row>
    <row r="394" spans="1:12" ht="31.5" x14ac:dyDescent="0.25">
      <c r="A394" s="76" t="s">
        <v>433</v>
      </c>
      <c r="B394" s="76" t="s">
        <v>336</v>
      </c>
      <c r="C394" s="51"/>
      <c r="D394" s="51"/>
      <c r="E394" s="51">
        <f t="shared" si="27"/>
        <v>363.32</v>
      </c>
      <c r="F394" s="51">
        <v>293</v>
      </c>
      <c r="G394" s="51">
        <f t="shared" si="25"/>
        <v>200.01999999999998</v>
      </c>
      <c r="H394" s="51">
        <v>274</v>
      </c>
      <c r="I394" s="52">
        <f t="shared" si="26"/>
        <v>563.33999999999992</v>
      </c>
      <c r="J394" s="53">
        <f t="shared" si="26"/>
        <v>567</v>
      </c>
      <c r="K394" s="50">
        <f t="shared" si="28"/>
        <v>563.33999999999992</v>
      </c>
      <c r="L394" s="50"/>
    </row>
    <row r="395" spans="1:12" ht="31.5" x14ac:dyDescent="0.25">
      <c r="A395" s="76" t="s">
        <v>433</v>
      </c>
      <c r="B395" s="76" t="s">
        <v>337</v>
      </c>
      <c r="C395" s="51"/>
      <c r="D395" s="51"/>
      <c r="E395" s="51">
        <f t="shared" si="27"/>
        <v>40.92</v>
      </c>
      <c r="F395" s="51">
        <v>33</v>
      </c>
      <c r="G395" s="51">
        <f t="shared" ref="G395:G458" si="29">H395*0.73</f>
        <v>24.09</v>
      </c>
      <c r="H395" s="51">
        <v>33</v>
      </c>
      <c r="I395" s="52">
        <f t="shared" si="26"/>
        <v>65.010000000000005</v>
      </c>
      <c r="J395" s="53">
        <f t="shared" si="26"/>
        <v>66</v>
      </c>
      <c r="K395" s="50">
        <f t="shared" si="28"/>
        <v>65.010000000000005</v>
      </c>
      <c r="L395" s="50"/>
    </row>
    <row r="396" spans="1:12" ht="31.5" x14ac:dyDescent="0.25">
      <c r="A396" s="76" t="s">
        <v>433</v>
      </c>
      <c r="B396" s="76" t="s">
        <v>339</v>
      </c>
      <c r="C396" s="51"/>
      <c r="D396" s="51"/>
      <c r="E396" s="51">
        <f t="shared" si="27"/>
        <v>54.56</v>
      </c>
      <c r="F396" s="51">
        <v>44</v>
      </c>
      <c r="G396" s="51">
        <f t="shared" si="29"/>
        <v>32.119999999999997</v>
      </c>
      <c r="H396" s="51">
        <v>44</v>
      </c>
      <c r="I396" s="52">
        <f t="shared" si="26"/>
        <v>86.68</v>
      </c>
      <c r="J396" s="53">
        <f t="shared" si="26"/>
        <v>88</v>
      </c>
      <c r="K396" s="50">
        <f t="shared" si="28"/>
        <v>86.68</v>
      </c>
      <c r="L396" s="50"/>
    </row>
    <row r="397" spans="1:12" ht="47.25" x14ac:dyDescent="0.25">
      <c r="A397" s="76" t="s">
        <v>433</v>
      </c>
      <c r="B397" s="76" t="s">
        <v>342</v>
      </c>
      <c r="C397" s="51"/>
      <c r="D397" s="51"/>
      <c r="E397" s="51">
        <f t="shared" si="27"/>
        <v>1.24</v>
      </c>
      <c r="F397" s="51">
        <v>1</v>
      </c>
      <c r="G397" s="51">
        <f t="shared" si="29"/>
        <v>0.73</v>
      </c>
      <c r="H397" s="51">
        <v>1</v>
      </c>
      <c r="I397" s="52">
        <f t="shared" si="26"/>
        <v>1.97</v>
      </c>
      <c r="J397" s="53">
        <f t="shared" si="26"/>
        <v>2</v>
      </c>
      <c r="K397" s="50">
        <f t="shared" si="28"/>
        <v>1.97</v>
      </c>
      <c r="L397" s="50"/>
    </row>
    <row r="398" spans="1:12" ht="31.5" x14ac:dyDescent="0.25">
      <c r="A398" s="76" t="s">
        <v>433</v>
      </c>
      <c r="B398" s="76" t="s">
        <v>343</v>
      </c>
      <c r="C398" s="51"/>
      <c r="D398" s="51"/>
      <c r="E398" s="51">
        <f t="shared" si="27"/>
        <v>8.68</v>
      </c>
      <c r="F398" s="51">
        <v>7</v>
      </c>
      <c r="G398" s="51">
        <f t="shared" si="29"/>
        <v>5.1099999999999994</v>
      </c>
      <c r="H398" s="51">
        <v>7</v>
      </c>
      <c r="I398" s="52">
        <f t="shared" si="26"/>
        <v>13.79</v>
      </c>
      <c r="J398" s="53">
        <f t="shared" si="26"/>
        <v>14</v>
      </c>
      <c r="K398" s="50">
        <f t="shared" si="28"/>
        <v>13.79</v>
      </c>
      <c r="L398" s="50"/>
    </row>
    <row r="399" spans="1:12" ht="31.5" x14ac:dyDescent="0.25">
      <c r="A399" s="76" t="s">
        <v>433</v>
      </c>
      <c r="B399" s="76" t="s">
        <v>344</v>
      </c>
      <c r="C399" s="51"/>
      <c r="D399" s="51"/>
      <c r="E399" s="51">
        <f t="shared" si="27"/>
        <v>38.44</v>
      </c>
      <c r="F399" s="51">
        <v>31</v>
      </c>
      <c r="G399" s="51">
        <f t="shared" si="29"/>
        <v>21.169999999999998</v>
      </c>
      <c r="H399" s="51">
        <v>29</v>
      </c>
      <c r="I399" s="52">
        <f t="shared" si="26"/>
        <v>59.61</v>
      </c>
      <c r="J399" s="53">
        <f t="shared" si="26"/>
        <v>60</v>
      </c>
      <c r="K399" s="50">
        <f t="shared" si="28"/>
        <v>59.61</v>
      </c>
      <c r="L399" s="50"/>
    </row>
    <row r="400" spans="1:12" ht="31.5" x14ac:dyDescent="0.25">
      <c r="A400" s="76" t="s">
        <v>433</v>
      </c>
      <c r="B400" s="76" t="s">
        <v>345</v>
      </c>
      <c r="C400" s="51"/>
      <c r="D400" s="51"/>
      <c r="E400" s="51">
        <f t="shared" si="27"/>
        <v>57.04</v>
      </c>
      <c r="F400" s="51">
        <v>46</v>
      </c>
      <c r="G400" s="51">
        <f t="shared" si="29"/>
        <v>14.6</v>
      </c>
      <c r="H400" s="51">
        <v>20</v>
      </c>
      <c r="I400" s="52">
        <f t="shared" si="26"/>
        <v>71.64</v>
      </c>
      <c r="J400" s="53">
        <f t="shared" si="26"/>
        <v>66</v>
      </c>
      <c r="K400" s="50">
        <f t="shared" si="28"/>
        <v>71.64</v>
      </c>
      <c r="L400" s="50"/>
    </row>
    <row r="401" spans="1:12" ht="31.5" x14ac:dyDescent="0.25">
      <c r="A401" s="76" t="s">
        <v>433</v>
      </c>
      <c r="B401" s="76" t="s">
        <v>346</v>
      </c>
      <c r="C401" s="51"/>
      <c r="D401" s="51"/>
      <c r="E401" s="51"/>
      <c r="F401" s="51"/>
      <c r="G401" s="51">
        <f t="shared" si="29"/>
        <v>83.22</v>
      </c>
      <c r="H401" s="51">
        <v>114</v>
      </c>
      <c r="I401" s="52">
        <f t="shared" si="26"/>
        <v>83.22</v>
      </c>
      <c r="J401" s="53">
        <f t="shared" si="26"/>
        <v>114</v>
      </c>
      <c r="K401" s="50">
        <f t="shared" si="28"/>
        <v>83.22</v>
      </c>
      <c r="L401" s="50"/>
    </row>
    <row r="402" spans="1:12" ht="31.5" x14ac:dyDescent="0.25">
      <c r="A402" s="76" t="s">
        <v>433</v>
      </c>
      <c r="B402" s="76" t="s">
        <v>317</v>
      </c>
      <c r="C402" s="51"/>
      <c r="D402" s="51"/>
      <c r="E402" s="51">
        <f t="shared" si="27"/>
        <v>153.76</v>
      </c>
      <c r="F402" s="51">
        <v>124</v>
      </c>
      <c r="G402" s="51">
        <f t="shared" si="29"/>
        <v>73.73</v>
      </c>
      <c r="H402" s="51">
        <v>101</v>
      </c>
      <c r="I402" s="52">
        <f t="shared" si="26"/>
        <v>227.49</v>
      </c>
      <c r="J402" s="53">
        <f t="shared" si="26"/>
        <v>225</v>
      </c>
      <c r="K402" s="50">
        <f t="shared" si="28"/>
        <v>227.49</v>
      </c>
      <c r="L402" s="50"/>
    </row>
    <row r="403" spans="1:12" ht="31.5" x14ac:dyDescent="0.25">
      <c r="A403" s="76" t="s">
        <v>433</v>
      </c>
      <c r="B403" s="76" t="s">
        <v>347</v>
      </c>
      <c r="C403" s="51"/>
      <c r="D403" s="51"/>
      <c r="E403" s="51">
        <f t="shared" si="27"/>
        <v>143.84</v>
      </c>
      <c r="F403" s="51">
        <v>116</v>
      </c>
      <c r="G403" s="51">
        <f t="shared" si="29"/>
        <v>27.009999999999998</v>
      </c>
      <c r="H403" s="51">
        <v>37</v>
      </c>
      <c r="I403" s="52">
        <f t="shared" si="26"/>
        <v>170.85</v>
      </c>
      <c r="J403" s="53">
        <f t="shared" si="26"/>
        <v>153</v>
      </c>
      <c r="K403" s="50">
        <f t="shared" si="28"/>
        <v>170.85</v>
      </c>
      <c r="L403" s="50"/>
    </row>
    <row r="404" spans="1:12" ht="31.5" x14ac:dyDescent="0.25">
      <c r="A404" s="76" t="s">
        <v>433</v>
      </c>
      <c r="B404" s="76" t="s">
        <v>312</v>
      </c>
      <c r="C404" s="51"/>
      <c r="D404" s="51"/>
      <c r="E404" s="51">
        <f t="shared" si="27"/>
        <v>1008.12</v>
      </c>
      <c r="F404" s="51">
        <v>813</v>
      </c>
      <c r="G404" s="51">
        <f t="shared" si="29"/>
        <v>531.43999999999994</v>
      </c>
      <c r="H404" s="51">
        <v>728</v>
      </c>
      <c r="I404" s="52">
        <f t="shared" si="26"/>
        <v>1539.56</v>
      </c>
      <c r="J404" s="53">
        <f t="shared" si="26"/>
        <v>1541</v>
      </c>
      <c r="K404" s="50">
        <f t="shared" si="28"/>
        <v>1539.56</v>
      </c>
      <c r="L404" s="50"/>
    </row>
    <row r="405" spans="1:12" ht="31.5" x14ac:dyDescent="0.25">
      <c r="A405" s="76" t="s">
        <v>433</v>
      </c>
      <c r="B405" s="76" t="s">
        <v>321</v>
      </c>
      <c r="C405" s="51"/>
      <c r="D405" s="51"/>
      <c r="E405" s="51">
        <f t="shared" si="27"/>
        <v>389.36</v>
      </c>
      <c r="F405" s="51">
        <v>314</v>
      </c>
      <c r="G405" s="51">
        <f t="shared" si="29"/>
        <v>226.29999999999998</v>
      </c>
      <c r="H405" s="51">
        <v>310</v>
      </c>
      <c r="I405" s="52">
        <f t="shared" si="26"/>
        <v>615.66</v>
      </c>
      <c r="J405" s="53">
        <f t="shared" si="26"/>
        <v>624</v>
      </c>
      <c r="K405" s="50">
        <f t="shared" si="28"/>
        <v>615.66</v>
      </c>
      <c r="L405" s="50"/>
    </row>
    <row r="406" spans="1:12" ht="31.5" x14ac:dyDescent="0.25">
      <c r="A406" s="76" t="s">
        <v>433</v>
      </c>
      <c r="B406" s="76" t="s">
        <v>375</v>
      </c>
      <c r="C406" s="51"/>
      <c r="D406" s="51"/>
      <c r="E406" s="51">
        <f t="shared" si="27"/>
        <v>162.44</v>
      </c>
      <c r="F406" s="51">
        <v>131</v>
      </c>
      <c r="G406" s="51"/>
      <c r="H406" s="51"/>
      <c r="I406" s="52">
        <f t="shared" si="26"/>
        <v>162.44</v>
      </c>
      <c r="J406" s="53">
        <f t="shared" si="26"/>
        <v>131</v>
      </c>
      <c r="K406" s="50">
        <f t="shared" si="28"/>
        <v>162.44</v>
      </c>
      <c r="L406" s="50"/>
    </row>
    <row r="407" spans="1:12" ht="31.5" x14ac:dyDescent="0.25">
      <c r="A407" s="76" t="s">
        <v>433</v>
      </c>
      <c r="B407" s="76" t="s">
        <v>348</v>
      </c>
      <c r="C407" s="51"/>
      <c r="D407" s="51"/>
      <c r="E407" s="51">
        <f t="shared" si="27"/>
        <v>97.96</v>
      </c>
      <c r="F407" s="51">
        <v>79</v>
      </c>
      <c r="G407" s="51"/>
      <c r="H407" s="51"/>
      <c r="I407" s="52">
        <f t="shared" si="26"/>
        <v>97.96</v>
      </c>
      <c r="J407" s="53">
        <f t="shared" si="26"/>
        <v>79</v>
      </c>
      <c r="K407" s="50">
        <f t="shared" si="28"/>
        <v>97.96</v>
      </c>
      <c r="L407" s="50"/>
    </row>
    <row r="408" spans="1:12" ht="31.5" x14ac:dyDescent="0.25">
      <c r="A408" s="76" t="s">
        <v>433</v>
      </c>
      <c r="B408" s="76" t="s">
        <v>349</v>
      </c>
      <c r="C408" s="51"/>
      <c r="D408" s="51"/>
      <c r="E408" s="51">
        <f t="shared" si="27"/>
        <v>109.12</v>
      </c>
      <c r="F408" s="51">
        <v>88</v>
      </c>
      <c r="G408" s="51"/>
      <c r="H408" s="51"/>
      <c r="I408" s="52">
        <f t="shared" si="26"/>
        <v>109.12</v>
      </c>
      <c r="J408" s="53">
        <f t="shared" si="26"/>
        <v>88</v>
      </c>
      <c r="K408" s="50">
        <f t="shared" si="28"/>
        <v>109.12</v>
      </c>
      <c r="L408" s="50"/>
    </row>
    <row r="409" spans="1:12" ht="31.5" x14ac:dyDescent="0.25">
      <c r="A409" s="76" t="s">
        <v>433</v>
      </c>
      <c r="B409" s="76" t="s">
        <v>385</v>
      </c>
      <c r="C409" s="51"/>
      <c r="D409" s="51"/>
      <c r="E409" s="51">
        <f t="shared" si="27"/>
        <v>114.08</v>
      </c>
      <c r="F409" s="51">
        <v>92</v>
      </c>
      <c r="G409" s="51"/>
      <c r="H409" s="51"/>
      <c r="I409" s="52">
        <f t="shared" si="26"/>
        <v>114.08</v>
      </c>
      <c r="J409" s="53">
        <f t="shared" si="26"/>
        <v>92</v>
      </c>
      <c r="K409" s="50">
        <f t="shared" si="28"/>
        <v>114.08</v>
      </c>
      <c r="L409" s="50"/>
    </row>
    <row r="410" spans="1:12" ht="31.5" x14ac:dyDescent="0.25">
      <c r="A410" s="76" t="s">
        <v>433</v>
      </c>
      <c r="B410" s="76" t="s">
        <v>350</v>
      </c>
      <c r="C410" s="51"/>
      <c r="D410" s="51"/>
      <c r="E410" s="51">
        <f t="shared" si="27"/>
        <v>136.4</v>
      </c>
      <c r="F410" s="51">
        <v>110</v>
      </c>
      <c r="G410" s="51"/>
      <c r="H410" s="51"/>
      <c r="I410" s="52">
        <f t="shared" si="26"/>
        <v>136.4</v>
      </c>
      <c r="J410" s="53">
        <f t="shared" si="26"/>
        <v>110</v>
      </c>
      <c r="K410" s="50">
        <f t="shared" si="28"/>
        <v>136.4</v>
      </c>
      <c r="L410" s="50"/>
    </row>
    <row r="411" spans="1:12" ht="31.5" x14ac:dyDescent="0.25">
      <c r="A411" s="76" t="s">
        <v>433</v>
      </c>
      <c r="B411" s="76" t="s">
        <v>434</v>
      </c>
      <c r="C411" s="51"/>
      <c r="D411" s="51"/>
      <c r="E411" s="51">
        <f t="shared" si="27"/>
        <v>24.8</v>
      </c>
      <c r="F411" s="51">
        <v>20</v>
      </c>
      <c r="G411" s="51"/>
      <c r="H411" s="51"/>
      <c r="I411" s="52">
        <f t="shared" si="26"/>
        <v>24.8</v>
      </c>
      <c r="J411" s="53">
        <f t="shared" si="26"/>
        <v>20</v>
      </c>
      <c r="K411" s="50">
        <f t="shared" si="28"/>
        <v>24.8</v>
      </c>
      <c r="L411" s="50"/>
    </row>
    <row r="412" spans="1:12" ht="31.5" x14ac:dyDescent="0.25">
      <c r="A412" s="76" t="s">
        <v>433</v>
      </c>
      <c r="B412" s="76" t="s">
        <v>352</v>
      </c>
      <c r="C412" s="51"/>
      <c r="D412" s="51"/>
      <c r="E412" s="51">
        <f t="shared" si="27"/>
        <v>224.44</v>
      </c>
      <c r="F412" s="51">
        <v>181</v>
      </c>
      <c r="G412" s="51">
        <f t="shared" si="29"/>
        <v>10.219999999999999</v>
      </c>
      <c r="H412" s="51">
        <v>14</v>
      </c>
      <c r="I412" s="52">
        <f t="shared" si="26"/>
        <v>234.66</v>
      </c>
      <c r="J412" s="53">
        <f t="shared" si="26"/>
        <v>195</v>
      </c>
      <c r="K412" s="50">
        <f t="shared" si="28"/>
        <v>234.66</v>
      </c>
      <c r="L412" s="50"/>
    </row>
    <row r="413" spans="1:12" ht="31.5" x14ac:dyDescent="0.25">
      <c r="A413" s="76" t="s">
        <v>433</v>
      </c>
      <c r="B413" s="76" t="s">
        <v>354</v>
      </c>
      <c r="C413" s="51"/>
      <c r="D413" s="51"/>
      <c r="E413" s="51">
        <f t="shared" si="27"/>
        <v>89.28</v>
      </c>
      <c r="F413" s="51">
        <v>72</v>
      </c>
      <c r="G413" s="51"/>
      <c r="H413" s="51"/>
      <c r="I413" s="52">
        <f t="shared" si="26"/>
        <v>89.28</v>
      </c>
      <c r="J413" s="53">
        <f t="shared" si="26"/>
        <v>72</v>
      </c>
      <c r="K413" s="50">
        <f t="shared" si="28"/>
        <v>89.28</v>
      </c>
      <c r="L413" s="50"/>
    </row>
    <row r="414" spans="1:12" ht="31.5" x14ac:dyDescent="0.25">
      <c r="A414" s="76" t="s">
        <v>433</v>
      </c>
      <c r="B414" s="76" t="s">
        <v>355</v>
      </c>
      <c r="C414" s="51"/>
      <c r="D414" s="51"/>
      <c r="E414" s="51">
        <f t="shared" si="27"/>
        <v>39.68</v>
      </c>
      <c r="F414" s="51">
        <v>32</v>
      </c>
      <c r="G414" s="51"/>
      <c r="H414" s="51"/>
      <c r="I414" s="52">
        <f t="shared" si="26"/>
        <v>39.68</v>
      </c>
      <c r="J414" s="53">
        <f t="shared" si="26"/>
        <v>32</v>
      </c>
      <c r="K414" s="50">
        <f t="shared" si="28"/>
        <v>39.68</v>
      </c>
      <c r="L414" s="50"/>
    </row>
    <row r="415" spans="1:12" ht="31.5" x14ac:dyDescent="0.25">
      <c r="A415" s="76" t="s">
        <v>433</v>
      </c>
      <c r="B415" s="76" t="s">
        <v>356</v>
      </c>
      <c r="C415" s="51"/>
      <c r="D415" s="51"/>
      <c r="E415" s="51">
        <f t="shared" si="27"/>
        <v>62</v>
      </c>
      <c r="F415" s="51">
        <v>50</v>
      </c>
      <c r="G415" s="51"/>
      <c r="H415" s="51"/>
      <c r="I415" s="52">
        <f t="shared" si="26"/>
        <v>62</v>
      </c>
      <c r="J415" s="53">
        <f t="shared" si="26"/>
        <v>50</v>
      </c>
      <c r="K415" s="50">
        <f t="shared" si="28"/>
        <v>62</v>
      </c>
      <c r="L415" s="50"/>
    </row>
    <row r="416" spans="1:12" ht="31.5" x14ac:dyDescent="0.25">
      <c r="A416" s="76" t="s">
        <v>433</v>
      </c>
      <c r="B416" s="76" t="s">
        <v>435</v>
      </c>
      <c r="C416" s="51"/>
      <c r="D416" s="51"/>
      <c r="E416" s="51">
        <f t="shared" si="27"/>
        <v>1.24</v>
      </c>
      <c r="F416" s="51">
        <v>1</v>
      </c>
      <c r="G416" s="51"/>
      <c r="H416" s="51"/>
      <c r="I416" s="52">
        <f t="shared" si="26"/>
        <v>1.24</v>
      </c>
      <c r="J416" s="53">
        <f t="shared" si="26"/>
        <v>1</v>
      </c>
      <c r="K416" s="50">
        <f t="shared" si="28"/>
        <v>1.24</v>
      </c>
      <c r="L416" s="50"/>
    </row>
    <row r="417" spans="1:12" ht="31.5" x14ac:dyDescent="0.25">
      <c r="A417" s="76" t="s">
        <v>433</v>
      </c>
      <c r="B417" s="76" t="s">
        <v>377</v>
      </c>
      <c r="C417" s="51"/>
      <c r="D417" s="51"/>
      <c r="E417" s="51">
        <f t="shared" si="27"/>
        <v>1109.8</v>
      </c>
      <c r="F417" s="51">
        <v>895</v>
      </c>
      <c r="G417" s="51">
        <f t="shared" si="29"/>
        <v>124.83</v>
      </c>
      <c r="H417" s="51">
        <v>171</v>
      </c>
      <c r="I417" s="52">
        <f t="shared" si="26"/>
        <v>1234.6299999999999</v>
      </c>
      <c r="J417" s="53">
        <f t="shared" si="26"/>
        <v>1066</v>
      </c>
      <c r="K417" s="50">
        <f t="shared" si="28"/>
        <v>1234.6299999999999</v>
      </c>
      <c r="L417" s="50"/>
    </row>
    <row r="418" spans="1:12" ht="31.5" x14ac:dyDescent="0.25">
      <c r="A418" s="76" t="s">
        <v>433</v>
      </c>
      <c r="B418" s="76" t="s">
        <v>357</v>
      </c>
      <c r="C418" s="51"/>
      <c r="D418" s="51"/>
      <c r="E418" s="51">
        <f t="shared" si="27"/>
        <v>765.08</v>
      </c>
      <c r="F418" s="51">
        <v>617</v>
      </c>
      <c r="G418" s="51">
        <f t="shared" si="29"/>
        <v>270.09999999999997</v>
      </c>
      <c r="H418" s="51">
        <v>370</v>
      </c>
      <c r="I418" s="52">
        <f t="shared" si="26"/>
        <v>1035.18</v>
      </c>
      <c r="J418" s="53">
        <f t="shared" si="26"/>
        <v>987</v>
      </c>
      <c r="K418" s="50">
        <f t="shared" si="28"/>
        <v>1035.18</v>
      </c>
      <c r="L418" s="50"/>
    </row>
    <row r="419" spans="1:12" ht="31.5" x14ac:dyDescent="0.25">
      <c r="A419" s="76" t="s">
        <v>433</v>
      </c>
      <c r="B419" s="76" t="s">
        <v>358</v>
      </c>
      <c r="C419" s="51"/>
      <c r="D419" s="51"/>
      <c r="E419" s="51">
        <f t="shared" si="27"/>
        <v>406.71999999999997</v>
      </c>
      <c r="F419" s="51">
        <v>328</v>
      </c>
      <c r="G419" s="51">
        <f t="shared" si="29"/>
        <v>48.91</v>
      </c>
      <c r="H419" s="51">
        <v>67</v>
      </c>
      <c r="I419" s="52">
        <f t="shared" si="26"/>
        <v>455.63</v>
      </c>
      <c r="J419" s="53">
        <f t="shared" si="26"/>
        <v>395</v>
      </c>
      <c r="K419" s="50">
        <f t="shared" si="28"/>
        <v>455.63</v>
      </c>
      <c r="L419" s="50"/>
    </row>
    <row r="420" spans="1:12" ht="31.5" x14ac:dyDescent="0.25">
      <c r="A420" s="76" t="s">
        <v>433</v>
      </c>
      <c r="B420" s="76" t="s">
        <v>359</v>
      </c>
      <c r="C420" s="51"/>
      <c r="D420" s="51"/>
      <c r="E420" s="51">
        <f t="shared" si="27"/>
        <v>126.48</v>
      </c>
      <c r="F420" s="51">
        <v>102</v>
      </c>
      <c r="G420" s="51">
        <f t="shared" si="29"/>
        <v>5.84</v>
      </c>
      <c r="H420" s="51">
        <v>8</v>
      </c>
      <c r="I420" s="52">
        <f t="shared" si="26"/>
        <v>132.32</v>
      </c>
      <c r="J420" s="53">
        <f t="shared" si="26"/>
        <v>110</v>
      </c>
      <c r="K420" s="50">
        <f t="shared" si="28"/>
        <v>132.32</v>
      </c>
      <c r="L420" s="50"/>
    </row>
    <row r="421" spans="1:12" ht="31.5" x14ac:dyDescent="0.25">
      <c r="A421" s="76" t="s">
        <v>433</v>
      </c>
      <c r="B421" s="76" t="s">
        <v>360</v>
      </c>
      <c r="C421" s="51"/>
      <c r="D421" s="51"/>
      <c r="E421" s="51">
        <f t="shared" si="27"/>
        <v>388.12</v>
      </c>
      <c r="F421" s="51">
        <v>313</v>
      </c>
      <c r="G421" s="51">
        <f t="shared" si="29"/>
        <v>67.16</v>
      </c>
      <c r="H421" s="51">
        <v>92</v>
      </c>
      <c r="I421" s="52">
        <f t="shared" si="26"/>
        <v>455.28</v>
      </c>
      <c r="J421" s="53">
        <f t="shared" si="26"/>
        <v>405</v>
      </c>
      <c r="K421" s="50">
        <f t="shared" si="28"/>
        <v>455.28</v>
      </c>
      <c r="L421" s="50"/>
    </row>
    <row r="422" spans="1:12" ht="31.5" x14ac:dyDescent="0.25">
      <c r="A422" s="76" t="s">
        <v>433</v>
      </c>
      <c r="B422" s="76" t="s">
        <v>361</v>
      </c>
      <c r="C422" s="51"/>
      <c r="D422" s="51"/>
      <c r="E422" s="51">
        <f t="shared" si="27"/>
        <v>391.84</v>
      </c>
      <c r="F422" s="51">
        <v>316</v>
      </c>
      <c r="G422" s="51">
        <f t="shared" si="29"/>
        <v>43.07</v>
      </c>
      <c r="H422" s="51">
        <v>59</v>
      </c>
      <c r="I422" s="52">
        <f t="shared" si="26"/>
        <v>434.90999999999997</v>
      </c>
      <c r="J422" s="53">
        <f t="shared" si="26"/>
        <v>375</v>
      </c>
      <c r="K422" s="50">
        <f t="shared" si="28"/>
        <v>434.90999999999997</v>
      </c>
      <c r="L422" s="50"/>
    </row>
    <row r="423" spans="1:12" ht="31.5" x14ac:dyDescent="0.25">
      <c r="A423" s="76" t="s">
        <v>433</v>
      </c>
      <c r="B423" s="76" t="s">
        <v>362</v>
      </c>
      <c r="C423" s="51"/>
      <c r="D423" s="51"/>
      <c r="E423" s="51">
        <f t="shared" si="27"/>
        <v>221.96</v>
      </c>
      <c r="F423" s="51">
        <v>179</v>
      </c>
      <c r="G423" s="51">
        <f t="shared" si="29"/>
        <v>0.73</v>
      </c>
      <c r="H423" s="51">
        <v>1</v>
      </c>
      <c r="I423" s="52">
        <f t="shared" ref="I423:J479" si="30">C423+E423+G423</f>
        <v>222.69</v>
      </c>
      <c r="J423" s="53">
        <f t="shared" si="30"/>
        <v>180</v>
      </c>
      <c r="K423" s="50">
        <f t="shared" si="28"/>
        <v>222.69</v>
      </c>
      <c r="L423" s="50"/>
    </row>
    <row r="424" spans="1:12" ht="31.5" x14ac:dyDescent="0.25">
      <c r="A424" s="76" t="s">
        <v>433</v>
      </c>
      <c r="B424" s="76" t="s">
        <v>436</v>
      </c>
      <c r="C424" s="51"/>
      <c r="D424" s="51"/>
      <c r="E424" s="51">
        <f t="shared" si="27"/>
        <v>499.71999999999997</v>
      </c>
      <c r="F424" s="51">
        <v>403</v>
      </c>
      <c r="G424" s="51">
        <f t="shared" si="29"/>
        <v>339.45</v>
      </c>
      <c r="H424" s="51">
        <v>465</v>
      </c>
      <c r="I424" s="52">
        <f t="shared" si="30"/>
        <v>839.17</v>
      </c>
      <c r="J424" s="53">
        <f t="shared" si="30"/>
        <v>868</v>
      </c>
      <c r="K424" s="50">
        <f t="shared" si="28"/>
        <v>839.17</v>
      </c>
      <c r="L424" s="50"/>
    </row>
    <row r="425" spans="1:12" ht="31.5" x14ac:dyDescent="0.25">
      <c r="A425" s="76" t="s">
        <v>433</v>
      </c>
      <c r="B425" s="76" t="s">
        <v>363</v>
      </c>
      <c r="C425" s="51"/>
      <c r="D425" s="51"/>
      <c r="E425" s="51">
        <f t="shared" si="27"/>
        <v>328.6</v>
      </c>
      <c r="F425" s="51">
        <v>265</v>
      </c>
      <c r="G425" s="51">
        <f t="shared" si="29"/>
        <v>193.45</v>
      </c>
      <c r="H425" s="51">
        <v>265</v>
      </c>
      <c r="I425" s="52">
        <f t="shared" si="30"/>
        <v>522.04999999999995</v>
      </c>
      <c r="J425" s="53">
        <f t="shared" si="30"/>
        <v>530</v>
      </c>
      <c r="K425" s="50">
        <f t="shared" si="28"/>
        <v>522.04999999999995</v>
      </c>
      <c r="L425" s="50"/>
    </row>
    <row r="426" spans="1:12" ht="31.5" x14ac:dyDescent="0.25">
      <c r="A426" s="76" t="s">
        <v>433</v>
      </c>
      <c r="B426" s="76" t="s">
        <v>437</v>
      </c>
      <c r="C426" s="51"/>
      <c r="D426" s="51"/>
      <c r="E426" s="51">
        <f t="shared" si="27"/>
        <v>1.24</v>
      </c>
      <c r="F426" s="51">
        <v>1</v>
      </c>
      <c r="G426" s="51">
        <f t="shared" si="29"/>
        <v>0</v>
      </c>
      <c r="H426" s="51"/>
      <c r="I426" s="52">
        <f t="shared" si="30"/>
        <v>1.24</v>
      </c>
      <c r="J426" s="53">
        <f t="shared" si="30"/>
        <v>1</v>
      </c>
      <c r="K426" s="50">
        <f t="shared" si="28"/>
        <v>1.24</v>
      </c>
      <c r="L426" s="50"/>
    </row>
    <row r="427" spans="1:12" ht="31.5" x14ac:dyDescent="0.25">
      <c r="A427" s="76" t="s">
        <v>433</v>
      </c>
      <c r="B427" s="76" t="s">
        <v>364</v>
      </c>
      <c r="C427" s="51"/>
      <c r="D427" s="51"/>
      <c r="E427" s="51">
        <f t="shared" si="27"/>
        <v>85.56</v>
      </c>
      <c r="F427" s="51">
        <v>69</v>
      </c>
      <c r="G427" s="51">
        <f t="shared" si="29"/>
        <v>59.129999999999995</v>
      </c>
      <c r="H427" s="51">
        <v>81</v>
      </c>
      <c r="I427" s="52">
        <f t="shared" si="30"/>
        <v>144.69</v>
      </c>
      <c r="J427" s="53">
        <f t="shared" si="30"/>
        <v>150</v>
      </c>
      <c r="K427" s="50">
        <f t="shared" si="28"/>
        <v>144.69</v>
      </c>
      <c r="L427" s="50"/>
    </row>
    <row r="428" spans="1:12" ht="31.5" x14ac:dyDescent="0.25">
      <c r="A428" s="76" t="s">
        <v>433</v>
      </c>
      <c r="B428" s="76" t="s">
        <v>365</v>
      </c>
      <c r="C428" s="51"/>
      <c r="D428" s="51"/>
      <c r="E428" s="51">
        <f t="shared" si="27"/>
        <v>55.8</v>
      </c>
      <c r="F428" s="51">
        <v>45</v>
      </c>
      <c r="G428" s="51">
        <f t="shared" si="29"/>
        <v>0.73</v>
      </c>
      <c r="H428" s="51">
        <v>1</v>
      </c>
      <c r="I428" s="52">
        <f t="shared" si="30"/>
        <v>56.529999999999994</v>
      </c>
      <c r="J428" s="53">
        <f t="shared" si="30"/>
        <v>46</v>
      </c>
      <c r="K428" s="50">
        <f t="shared" si="28"/>
        <v>56.529999999999994</v>
      </c>
      <c r="L428" s="50"/>
    </row>
    <row r="429" spans="1:12" ht="31.5" x14ac:dyDescent="0.25">
      <c r="A429" s="76" t="s">
        <v>433</v>
      </c>
      <c r="B429" s="76" t="s">
        <v>366</v>
      </c>
      <c r="C429" s="51"/>
      <c r="D429" s="51"/>
      <c r="E429" s="51"/>
      <c r="F429" s="51"/>
      <c r="G429" s="51">
        <f t="shared" si="29"/>
        <v>48.91</v>
      </c>
      <c r="H429" s="51">
        <v>67</v>
      </c>
      <c r="I429" s="52">
        <f t="shared" si="30"/>
        <v>48.91</v>
      </c>
      <c r="J429" s="53">
        <f t="shared" si="30"/>
        <v>67</v>
      </c>
      <c r="K429" s="50">
        <f t="shared" si="28"/>
        <v>48.91</v>
      </c>
      <c r="L429" s="50"/>
    </row>
    <row r="430" spans="1:12" ht="31.5" x14ac:dyDescent="0.25">
      <c r="A430" s="76" t="s">
        <v>433</v>
      </c>
      <c r="B430" s="76" t="s">
        <v>367</v>
      </c>
      <c r="C430" s="51"/>
      <c r="D430" s="51"/>
      <c r="E430" s="51">
        <f t="shared" si="27"/>
        <v>2.48</v>
      </c>
      <c r="F430" s="51">
        <v>2</v>
      </c>
      <c r="G430" s="51">
        <f t="shared" si="29"/>
        <v>229.95</v>
      </c>
      <c r="H430" s="51">
        <v>315</v>
      </c>
      <c r="I430" s="52">
        <f t="shared" si="30"/>
        <v>232.42999999999998</v>
      </c>
      <c r="J430" s="53">
        <f t="shared" si="30"/>
        <v>317</v>
      </c>
      <c r="K430" s="50">
        <f t="shared" si="28"/>
        <v>232.42999999999998</v>
      </c>
      <c r="L430" s="50"/>
    </row>
    <row r="431" spans="1:12" ht="31.5" x14ac:dyDescent="0.25">
      <c r="A431" s="76" t="s">
        <v>433</v>
      </c>
      <c r="B431" s="76" t="s">
        <v>368</v>
      </c>
      <c r="C431" s="51"/>
      <c r="D431" s="51"/>
      <c r="E431" s="51">
        <f t="shared" si="27"/>
        <v>207.08</v>
      </c>
      <c r="F431" s="51">
        <v>167</v>
      </c>
      <c r="G431" s="51">
        <f t="shared" si="29"/>
        <v>137.24</v>
      </c>
      <c r="H431" s="51">
        <v>188</v>
      </c>
      <c r="I431" s="52">
        <f t="shared" si="30"/>
        <v>344.32000000000005</v>
      </c>
      <c r="J431" s="53">
        <f t="shared" si="30"/>
        <v>355</v>
      </c>
      <c r="K431" s="50">
        <f t="shared" si="28"/>
        <v>344.32000000000005</v>
      </c>
      <c r="L431" s="50"/>
    </row>
    <row r="432" spans="1:12" ht="31.5" x14ac:dyDescent="0.25">
      <c r="A432" s="76" t="s">
        <v>433</v>
      </c>
      <c r="B432" s="76" t="s">
        <v>370</v>
      </c>
      <c r="C432" s="51"/>
      <c r="D432" s="51"/>
      <c r="E432" s="51"/>
      <c r="F432" s="51"/>
      <c r="G432" s="51">
        <f t="shared" si="29"/>
        <v>0.73</v>
      </c>
      <c r="H432" s="51">
        <v>1</v>
      </c>
      <c r="I432" s="52">
        <f t="shared" si="30"/>
        <v>0.73</v>
      </c>
      <c r="J432" s="53">
        <f t="shared" si="30"/>
        <v>1</v>
      </c>
      <c r="K432" s="50">
        <f t="shared" si="28"/>
        <v>0.73</v>
      </c>
      <c r="L432" s="50"/>
    </row>
    <row r="433" spans="1:12" ht="31.5" x14ac:dyDescent="0.25">
      <c r="A433" s="76" t="s">
        <v>433</v>
      </c>
      <c r="B433" s="76" t="s">
        <v>372</v>
      </c>
      <c r="C433" s="51"/>
      <c r="D433" s="51"/>
      <c r="E433" s="51">
        <f t="shared" si="27"/>
        <v>125.24</v>
      </c>
      <c r="F433" s="51">
        <v>101</v>
      </c>
      <c r="G433" s="51">
        <f t="shared" si="29"/>
        <v>3.65</v>
      </c>
      <c r="H433" s="51">
        <v>5</v>
      </c>
      <c r="I433" s="52">
        <f t="shared" si="30"/>
        <v>128.88999999999999</v>
      </c>
      <c r="J433" s="53">
        <f t="shared" si="30"/>
        <v>106</v>
      </c>
      <c r="K433" s="50">
        <f t="shared" si="28"/>
        <v>128.88999999999999</v>
      </c>
      <c r="L433" s="50"/>
    </row>
    <row r="434" spans="1:12" ht="31.5" x14ac:dyDescent="0.25">
      <c r="A434" s="76" t="s">
        <v>433</v>
      </c>
      <c r="B434" s="76" t="s">
        <v>373</v>
      </c>
      <c r="C434" s="51"/>
      <c r="D434" s="51"/>
      <c r="E434" s="51">
        <f t="shared" si="27"/>
        <v>631.16</v>
      </c>
      <c r="F434" s="51">
        <v>509</v>
      </c>
      <c r="G434" s="51">
        <f t="shared" si="29"/>
        <v>57.67</v>
      </c>
      <c r="H434" s="51">
        <v>79</v>
      </c>
      <c r="I434" s="52">
        <f t="shared" si="30"/>
        <v>688.82999999999993</v>
      </c>
      <c r="J434" s="53">
        <f t="shared" si="30"/>
        <v>588</v>
      </c>
      <c r="K434" s="50">
        <f t="shared" si="28"/>
        <v>688.82999999999993</v>
      </c>
      <c r="L434" s="50"/>
    </row>
    <row r="435" spans="1:12" ht="31.5" x14ac:dyDescent="0.25">
      <c r="A435" s="76" t="s">
        <v>438</v>
      </c>
      <c r="B435" s="76" t="s">
        <v>326</v>
      </c>
      <c r="C435" s="51"/>
      <c r="D435" s="51"/>
      <c r="E435" s="51"/>
      <c r="F435" s="51"/>
      <c r="G435" s="51">
        <f t="shared" si="29"/>
        <v>269.37</v>
      </c>
      <c r="H435" s="51">
        <v>369</v>
      </c>
      <c r="I435" s="52">
        <f t="shared" si="30"/>
        <v>269.37</v>
      </c>
      <c r="J435" s="53">
        <f t="shared" si="30"/>
        <v>369</v>
      </c>
      <c r="K435" s="50">
        <f t="shared" si="28"/>
        <v>269.37</v>
      </c>
      <c r="L435" s="50"/>
    </row>
    <row r="436" spans="1:12" ht="31.5" x14ac:dyDescent="0.25">
      <c r="A436" s="76" t="s">
        <v>438</v>
      </c>
      <c r="B436" s="76" t="s">
        <v>328</v>
      </c>
      <c r="C436" s="51"/>
      <c r="D436" s="51"/>
      <c r="E436" s="51">
        <f t="shared" si="27"/>
        <v>205.84</v>
      </c>
      <c r="F436" s="51">
        <v>166</v>
      </c>
      <c r="G436" s="51"/>
      <c r="H436" s="51"/>
      <c r="I436" s="52">
        <f t="shared" si="30"/>
        <v>205.84</v>
      </c>
      <c r="J436" s="53">
        <f t="shared" si="30"/>
        <v>166</v>
      </c>
      <c r="K436" s="50">
        <f t="shared" si="28"/>
        <v>205.84</v>
      </c>
      <c r="L436" s="50"/>
    </row>
    <row r="437" spans="1:12" ht="31.5" x14ac:dyDescent="0.25">
      <c r="A437" s="76" t="s">
        <v>438</v>
      </c>
      <c r="B437" s="76" t="s">
        <v>329</v>
      </c>
      <c r="C437" s="51"/>
      <c r="D437" s="51"/>
      <c r="E437" s="51">
        <f t="shared" si="27"/>
        <v>3.7199999999999998</v>
      </c>
      <c r="F437" s="51">
        <v>3</v>
      </c>
      <c r="G437" s="51">
        <f t="shared" si="29"/>
        <v>2.19</v>
      </c>
      <c r="H437" s="51">
        <v>3</v>
      </c>
      <c r="I437" s="52">
        <f t="shared" si="30"/>
        <v>5.91</v>
      </c>
      <c r="J437" s="53">
        <f t="shared" si="30"/>
        <v>6</v>
      </c>
      <c r="K437" s="50">
        <f t="shared" si="28"/>
        <v>5.91</v>
      </c>
      <c r="L437" s="50"/>
    </row>
    <row r="438" spans="1:12" ht="31.5" x14ac:dyDescent="0.25">
      <c r="A438" s="76" t="s">
        <v>438</v>
      </c>
      <c r="B438" s="76" t="s">
        <v>336</v>
      </c>
      <c r="C438" s="51"/>
      <c r="D438" s="51"/>
      <c r="E438" s="51">
        <f t="shared" si="27"/>
        <v>3.7199999999999998</v>
      </c>
      <c r="F438" s="51">
        <v>3</v>
      </c>
      <c r="G438" s="51">
        <f t="shared" si="29"/>
        <v>2.19</v>
      </c>
      <c r="H438" s="51">
        <v>3</v>
      </c>
      <c r="I438" s="52">
        <f t="shared" si="30"/>
        <v>5.91</v>
      </c>
      <c r="J438" s="53">
        <f t="shared" si="30"/>
        <v>6</v>
      </c>
      <c r="K438" s="50">
        <f t="shared" si="28"/>
        <v>5.91</v>
      </c>
      <c r="L438" s="50"/>
    </row>
    <row r="439" spans="1:12" ht="31.5" x14ac:dyDescent="0.25">
      <c r="A439" s="76" t="s">
        <v>438</v>
      </c>
      <c r="B439" s="76" t="s">
        <v>345</v>
      </c>
      <c r="C439" s="51"/>
      <c r="D439" s="51"/>
      <c r="E439" s="51">
        <f t="shared" si="27"/>
        <v>1.24</v>
      </c>
      <c r="F439" s="51">
        <v>1</v>
      </c>
      <c r="G439" s="51"/>
      <c r="H439" s="51"/>
      <c r="I439" s="52">
        <f t="shared" si="30"/>
        <v>1.24</v>
      </c>
      <c r="J439" s="53">
        <f t="shared" si="30"/>
        <v>1</v>
      </c>
      <c r="K439" s="50">
        <f t="shared" si="28"/>
        <v>1.24</v>
      </c>
      <c r="L439" s="50"/>
    </row>
    <row r="440" spans="1:12" ht="31.5" x14ac:dyDescent="0.25">
      <c r="A440" s="76" t="s">
        <v>438</v>
      </c>
      <c r="B440" s="76" t="s">
        <v>321</v>
      </c>
      <c r="C440" s="51"/>
      <c r="D440" s="51"/>
      <c r="E440" s="51">
        <f t="shared" si="27"/>
        <v>105.4</v>
      </c>
      <c r="F440" s="51">
        <v>85</v>
      </c>
      <c r="G440" s="51">
        <f t="shared" si="29"/>
        <v>62.05</v>
      </c>
      <c r="H440" s="51">
        <v>85</v>
      </c>
      <c r="I440" s="52">
        <f t="shared" si="30"/>
        <v>167.45</v>
      </c>
      <c r="J440" s="53">
        <f t="shared" si="30"/>
        <v>170</v>
      </c>
      <c r="K440" s="50">
        <f t="shared" si="28"/>
        <v>167.45</v>
      </c>
      <c r="L440" s="50"/>
    </row>
    <row r="441" spans="1:12" ht="31.5" x14ac:dyDescent="0.25">
      <c r="A441" s="76" t="s">
        <v>438</v>
      </c>
      <c r="B441" s="76" t="s">
        <v>375</v>
      </c>
      <c r="C441" s="51"/>
      <c r="D441" s="51"/>
      <c r="E441" s="51">
        <f t="shared" si="27"/>
        <v>60.76</v>
      </c>
      <c r="F441" s="51">
        <v>49</v>
      </c>
      <c r="G441" s="51"/>
      <c r="H441" s="51"/>
      <c r="I441" s="52">
        <f t="shared" si="30"/>
        <v>60.76</v>
      </c>
      <c r="J441" s="53">
        <f t="shared" si="30"/>
        <v>49</v>
      </c>
      <c r="K441" s="50">
        <f t="shared" si="28"/>
        <v>60.76</v>
      </c>
      <c r="L441" s="50"/>
    </row>
    <row r="442" spans="1:12" ht="31.5" x14ac:dyDescent="0.25">
      <c r="A442" s="76" t="s">
        <v>438</v>
      </c>
      <c r="B442" s="76" t="s">
        <v>352</v>
      </c>
      <c r="C442" s="51"/>
      <c r="D442" s="51"/>
      <c r="E442" s="51">
        <f t="shared" si="27"/>
        <v>179.8</v>
      </c>
      <c r="F442" s="51">
        <v>145</v>
      </c>
      <c r="G442" s="51">
        <f t="shared" si="29"/>
        <v>105.12</v>
      </c>
      <c r="H442" s="51">
        <v>144</v>
      </c>
      <c r="I442" s="52">
        <f t="shared" si="30"/>
        <v>284.92</v>
      </c>
      <c r="J442" s="53">
        <f t="shared" si="30"/>
        <v>289</v>
      </c>
      <c r="K442" s="50">
        <f t="shared" si="28"/>
        <v>284.92</v>
      </c>
      <c r="L442" s="50"/>
    </row>
    <row r="443" spans="1:12" ht="31.5" x14ac:dyDescent="0.25">
      <c r="A443" s="76" t="s">
        <v>438</v>
      </c>
      <c r="B443" s="76" t="s">
        <v>353</v>
      </c>
      <c r="C443" s="51"/>
      <c r="D443" s="51"/>
      <c r="E443" s="51">
        <f t="shared" si="27"/>
        <v>4.96</v>
      </c>
      <c r="F443" s="51">
        <v>4</v>
      </c>
      <c r="G443" s="51"/>
      <c r="H443" s="51"/>
      <c r="I443" s="52">
        <f t="shared" si="30"/>
        <v>4.96</v>
      </c>
      <c r="J443" s="53">
        <f t="shared" si="30"/>
        <v>4</v>
      </c>
      <c r="K443" s="50">
        <f t="shared" si="28"/>
        <v>4.96</v>
      </c>
      <c r="L443" s="50"/>
    </row>
    <row r="444" spans="1:12" ht="31.5" x14ac:dyDescent="0.25">
      <c r="A444" s="76" t="s">
        <v>438</v>
      </c>
      <c r="B444" s="76" t="s">
        <v>394</v>
      </c>
      <c r="C444" s="51"/>
      <c r="D444" s="51"/>
      <c r="E444" s="51">
        <f t="shared" si="27"/>
        <v>127.72</v>
      </c>
      <c r="F444" s="51">
        <v>103</v>
      </c>
      <c r="G444" s="51">
        <f t="shared" si="29"/>
        <v>75.19</v>
      </c>
      <c r="H444" s="51">
        <v>103</v>
      </c>
      <c r="I444" s="52">
        <f t="shared" si="30"/>
        <v>202.91</v>
      </c>
      <c r="J444" s="53">
        <f t="shared" si="30"/>
        <v>206</v>
      </c>
      <c r="K444" s="50">
        <f t="shared" si="28"/>
        <v>202.91</v>
      </c>
      <c r="L444" s="50"/>
    </row>
    <row r="445" spans="1:12" ht="31.5" x14ac:dyDescent="0.25">
      <c r="A445" s="76" t="s">
        <v>438</v>
      </c>
      <c r="B445" s="76" t="s">
        <v>357</v>
      </c>
      <c r="C445" s="51"/>
      <c r="D445" s="51"/>
      <c r="E445" s="51">
        <f t="shared" si="27"/>
        <v>345.96</v>
      </c>
      <c r="F445" s="51">
        <v>279</v>
      </c>
      <c r="G445" s="51">
        <f t="shared" si="29"/>
        <v>203.67</v>
      </c>
      <c r="H445" s="51">
        <v>279</v>
      </c>
      <c r="I445" s="52">
        <f t="shared" si="30"/>
        <v>549.63</v>
      </c>
      <c r="J445" s="53">
        <f t="shared" si="30"/>
        <v>558</v>
      </c>
      <c r="K445" s="50">
        <f t="shared" si="28"/>
        <v>549.63</v>
      </c>
      <c r="L445" s="50"/>
    </row>
    <row r="446" spans="1:12" ht="31.5" x14ac:dyDescent="0.25">
      <c r="A446" s="76" t="s">
        <v>438</v>
      </c>
      <c r="B446" s="76" t="s">
        <v>360</v>
      </c>
      <c r="C446" s="51"/>
      <c r="D446" s="51"/>
      <c r="E446" s="51">
        <f t="shared" si="27"/>
        <v>38.44</v>
      </c>
      <c r="F446" s="51">
        <v>31</v>
      </c>
      <c r="G446" s="51"/>
      <c r="H446" s="51"/>
      <c r="I446" s="52">
        <f t="shared" si="30"/>
        <v>38.44</v>
      </c>
      <c r="J446" s="53">
        <f t="shared" si="30"/>
        <v>31</v>
      </c>
      <c r="K446" s="50">
        <f t="shared" si="28"/>
        <v>38.44</v>
      </c>
      <c r="L446" s="50"/>
    </row>
    <row r="447" spans="1:12" ht="31.5" x14ac:dyDescent="0.25">
      <c r="A447" s="76" t="s">
        <v>438</v>
      </c>
      <c r="B447" s="76" t="s">
        <v>362</v>
      </c>
      <c r="C447" s="51"/>
      <c r="D447" s="51"/>
      <c r="E447" s="51">
        <f t="shared" si="27"/>
        <v>584.04</v>
      </c>
      <c r="F447" s="51">
        <v>471</v>
      </c>
      <c r="G447" s="51"/>
      <c r="H447" s="51"/>
      <c r="I447" s="52">
        <f t="shared" si="30"/>
        <v>584.04</v>
      </c>
      <c r="J447" s="53">
        <f t="shared" si="30"/>
        <v>471</v>
      </c>
      <c r="K447" s="50">
        <f t="shared" si="28"/>
        <v>584.04</v>
      </c>
      <c r="L447" s="50"/>
    </row>
    <row r="448" spans="1:12" ht="31.5" x14ac:dyDescent="0.25">
      <c r="A448" s="76" t="s">
        <v>438</v>
      </c>
      <c r="B448" s="76" t="s">
        <v>367</v>
      </c>
      <c r="C448" s="51"/>
      <c r="D448" s="51"/>
      <c r="E448" s="51"/>
      <c r="F448" s="51"/>
      <c r="G448" s="51">
        <f t="shared" si="29"/>
        <v>22.63</v>
      </c>
      <c r="H448" s="51">
        <v>31</v>
      </c>
      <c r="I448" s="52">
        <f t="shared" si="30"/>
        <v>22.63</v>
      </c>
      <c r="J448" s="53">
        <f t="shared" si="30"/>
        <v>31</v>
      </c>
      <c r="K448" s="50">
        <f t="shared" si="28"/>
        <v>22.63</v>
      </c>
      <c r="L448" s="50"/>
    </row>
    <row r="449" spans="1:12" ht="31.5" x14ac:dyDescent="0.25">
      <c r="A449" s="76" t="s">
        <v>438</v>
      </c>
      <c r="B449" s="76" t="s">
        <v>372</v>
      </c>
      <c r="C449" s="51"/>
      <c r="D449" s="51"/>
      <c r="E449" s="51">
        <f t="shared" si="27"/>
        <v>1995.16</v>
      </c>
      <c r="F449" s="51">
        <v>1609</v>
      </c>
      <c r="G449" s="51">
        <f t="shared" si="29"/>
        <v>1159.24</v>
      </c>
      <c r="H449" s="51">
        <v>1588</v>
      </c>
      <c r="I449" s="52">
        <f t="shared" si="30"/>
        <v>3154.4</v>
      </c>
      <c r="J449" s="53">
        <f t="shared" si="30"/>
        <v>3197</v>
      </c>
      <c r="K449" s="50">
        <f t="shared" si="28"/>
        <v>3154.4</v>
      </c>
      <c r="L449" s="50"/>
    </row>
    <row r="450" spans="1:12" ht="31.5" x14ac:dyDescent="0.25">
      <c r="A450" s="76" t="s">
        <v>438</v>
      </c>
      <c r="B450" s="76" t="s">
        <v>373</v>
      </c>
      <c r="C450" s="51"/>
      <c r="D450" s="51"/>
      <c r="E450" s="51">
        <f t="shared" si="27"/>
        <v>205.84</v>
      </c>
      <c r="F450" s="51">
        <v>166</v>
      </c>
      <c r="G450" s="51"/>
      <c r="H450" s="51"/>
      <c r="I450" s="52">
        <f t="shared" si="30"/>
        <v>205.84</v>
      </c>
      <c r="J450" s="53">
        <f t="shared" si="30"/>
        <v>166</v>
      </c>
      <c r="K450" s="50">
        <f t="shared" si="28"/>
        <v>205.84</v>
      </c>
      <c r="L450" s="50"/>
    </row>
    <row r="451" spans="1:12" ht="31.5" x14ac:dyDescent="0.25">
      <c r="A451" s="76" t="s">
        <v>439</v>
      </c>
      <c r="B451" s="76" t="s">
        <v>375</v>
      </c>
      <c r="C451" s="51"/>
      <c r="D451" s="51"/>
      <c r="E451" s="51">
        <f t="shared" si="27"/>
        <v>896.52</v>
      </c>
      <c r="F451" s="51">
        <v>723</v>
      </c>
      <c r="G451" s="51">
        <f t="shared" si="29"/>
        <v>534.36</v>
      </c>
      <c r="H451" s="51">
        <v>732</v>
      </c>
      <c r="I451" s="52">
        <f t="shared" si="30"/>
        <v>1430.88</v>
      </c>
      <c r="J451" s="53">
        <f t="shared" si="30"/>
        <v>1455</v>
      </c>
      <c r="K451" s="50">
        <f t="shared" si="28"/>
        <v>1430.88</v>
      </c>
      <c r="L451" s="50"/>
    </row>
    <row r="452" spans="1:12" x14ac:dyDescent="0.25">
      <c r="A452" s="76" t="s">
        <v>440</v>
      </c>
      <c r="B452" s="76" t="s">
        <v>328</v>
      </c>
      <c r="C452" s="51"/>
      <c r="D452" s="51"/>
      <c r="E452" s="51">
        <f t="shared" si="27"/>
        <v>105.4</v>
      </c>
      <c r="F452" s="51">
        <v>85</v>
      </c>
      <c r="G452" s="51">
        <f t="shared" si="29"/>
        <v>55.48</v>
      </c>
      <c r="H452" s="51">
        <v>76</v>
      </c>
      <c r="I452" s="52">
        <f t="shared" si="30"/>
        <v>160.88</v>
      </c>
      <c r="J452" s="53">
        <f t="shared" si="30"/>
        <v>161</v>
      </c>
      <c r="K452" s="50">
        <f t="shared" si="28"/>
        <v>160.88</v>
      </c>
      <c r="L452" s="50"/>
    </row>
    <row r="453" spans="1:12" x14ac:dyDescent="0.25">
      <c r="A453" s="76" t="s">
        <v>440</v>
      </c>
      <c r="B453" s="76" t="s">
        <v>330</v>
      </c>
      <c r="C453" s="51"/>
      <c r="D453" s="51"/>
      <c r="E453" s="51">
        <f t="shared" si="27"/>
        <v>68.2</v>
      </c>
      <c r="F453" s="51">
        <v>55</v>
      </c>
      <c r="G453" s="51">
        <f t="shared" si="29"/>
        <v>35.769999999999996</v>
      </c>
      <c r="H453" s="51">
        <v>49</v>
      </c>
      <c r="I453" s="52">
        <f t="shared" si="30"/>
        <v>103.97</v>
      </c>
      <c r="J453" s="53">
        <f t="shared" si="30"/>
        <v>104</v>
      </c>
      <c r="K453" s="50">
        <f t="shared" si="28"/>
        <v>103.97</v>
      </c>
      <c r="L453" s="50"/>
    </row>
    <row r="454" spans="1:12" ht="31.5" x14ac:dyDescent="0.25">
      <c r="A454" s="76" t="s">
        <v>440</v>
      </c>
      <c r="B454" s="76" t="s">
        <v>368</v>
      </c>
      <c r="C454" s="51"/>
      <c r="D454" s="51"/>
      <c r="E454" s="51">
        <f t="shared" ref="E454:E517" si="31">F454*1.24</f>
        <v>112.84</v>
      </c>
      <c r="F454" s="51">
        <v>91</v>
      </c>
      <c r="G454" s="51">
        <f t="shared" si="29"/>
        <v>66.429999999999993</v>
      </c>
      <c r="H454" s="51">
        <v>91</v>
      </c>
      <c r="I454" s="52">
        <f t="shared" si="30"/>
        <v>179.26999999999998</v>
      </c>
      <c r="J454" s="53">
        <f t="shared" si="30"/>
        <v>182</v>
      </c>
      <c r="K454" s="50">
        <f t="shared" ref="K454:K517" si="32">I454</f>
        <v>179.26999999999998</v>
      </c>
      <c r="L454" s="50"/>
    </row>
    <row r="455" spans="1:12" ht="31.5" x14ac:dyDescent="0.25">
      <c r="A455" s="76" t="s">
        <v>440</v>
      </c>
      <c r="B455" s="76" t="s">
        <v>370</v>
      </c>
      <c r="C455" s="51"/>
      <c r="D455" s="51"/>
      <c r="E455" s="51">
        <f t="shared" si="31"/>
        <v>1.24</v>
      </c>
      <c r="F455" s="51">
        <v>1</v>
      </c>
      <c r="G455" s="51">
        <f t="shared" si="29"/>
        <v>0.73</v>
      </c>
      <c r="H455" s="51">
        <v>1</v>
      </c>
      <c r="I455" s="52">
        <f t="shared" si="30"/>
        <v>1.97</v>
      </c>
      <c r="J455" s="53">
        <f t="shared" si="30"/>
        <v>2</v>
      </c>
      <c r="K455" s="50">
        <f t="shared" si="32"/>
        <v>1.97</v>
      </c>
      <c r="L455" s="50"/>
    </row>
    <row r="456" spans="1:12" x14ac:dyDescent="0.25">
      <c r="A456" s="76" t="s">
        <v>441</v>
      </c>
      <c r="B456" s="76" t="s">
        <v>328</v>
      </c>
      <c r="C456" s="51"/>
      <c r="D456" s="51"/>
      <c r="E456" s="51">
        <f t="shared" si="31"/>
        <v>318.68</v>
      </c>
      <c r="F456" s="51">
        <v>257</v>
      </c>
      <c r="G456" s="51">
        <f t="shared" si="29"/>
        <v>187.60999999999999</v>
      </c>
      <c r="H456" s="51">
        <v>257</v>
      </c>
      <c r="I456" s="52">
        <f t="shared" si="30"/>
        <v>506.28999999999996</v>
      </c>
      <c r="J456" s="53">
        <f t="shared" si="30"/>
        <v>514</v>
      </c>
      <c r="K456" s="50">
        <f t="shared" si="32"/>
        <v>506.28999999999996</v>
      </c>
      <c r="L456" s="50"/>
    </row>
    <row r="457" spans="1:12" x14ac:dyDescent="0.25">
      <c r="A457" s="76" t="s">
        <v>441</v>
      </c>
      <c r="B457" s="76" t="s">
        <v>330</v>
      </c>
      <c r="C457" s="51"/>
      <c r="D457" s="51"/>
      <c r="E457" s="51">
        <f t="shared" si="31"/>
        <v>431.52</v>
      </c>
      <c r="F457" s="51">
        <v>348</v>
      </c>
      <c r="G457" s="51">
        <f t="shared" si="29"/>
        <v>0.73</v>
      </c>
      <c r="H457" s="51">
        <v>1</v>
      </c>
      <c r="I457" s="52">
        <f t="shared" si="30"/>
        <v>432.25</v>
      </c>
      <c r="J457" s="53">
        <f t="shared" si="30"/>
        <v>349</v>
      </c>
      <c r="K457" s="50">
        <f t="shared" si="32"/>
        <v>432.25</v>
      </c>
      <c r="L457" s="50"/>
    </row>
    <row r="458" spans="1:12" x14ac:dyDescent="0.25">
      <c r="A458" s="76" t="s">
        <v>441</v>
      </c>
      <c r="B458" s="76" t="s">
        <v>339</v>
      </c>
      <c r="C458" s="51"/>
      <c r="D458" s="51"/>
      <c r="E458" s="51">
        <f t="shared" si="31"/>
        <v>19.84</v>
      </c>
      <c r="F458" s="51">
        <v>16</v>
      </c>
      <c r="G458" s="51">
        <f t="shared" si="29"/>
        <v>11.68</v>
      </c>
      <c r="H458" s="51">
        <v>16</v>
      </c>
      <c r="I458" s="52">
        <f t="shared" si="30"/>
        <v>31.52</v>
      </c>
      <c r="J458" s="53">
        <f t="shared" si="30"/>
        <v>32</v>
      </c>
      <c r="K458" s="50">
        <f t="shared" si="32"/>
        <v>31.52</v>
      </c>
      <c r="L458" s="50"/>
    </row>
    <row r="459" spans="1:12" ht="31.5" x14ac:dyDescent="0.25">
      <c r="A459" s="76" t="s">
        <v>441</v>
      </c>
      <c r="B459" s="76" t="s">
        <v>345</v>
      </c>
      <c r="C459" s="51"/>
      <c r="D459" s="51"/>
      <c r="E459" s="51">
        <f t="shared" si="31"/>
        <v>80.599999999999994</v>
      </c>
      <c r="F459" s="51">
        <v>65</v>
      </c>
      <c r="G459" s="51">
        <f t="shared" ref="G459:G522" si="33">H459*0.73</f>
        <v>47.449999999999996</v>
      </c>
      <c r="H459" s="51">
        <v>65</v>
      </c>
      <c r="I459" s="52">
        <f t="shared" si="30"/>
        <v>128.04999999999998</v>
      </c>
      <c r="J459" s="53">
        <f t="shared" si="30"/>
        <v>130</v>
      </c>
      <c r="K459" s="50">
        <f t="shared" si="32"/>
        <v>128.04999999999998</v>
      </c>
      <c r="L459" s="50"/>
    </row>
    <row r="460" spans="1:12" ht="31.5" x14ac:dyDescent="0.25">
      <c r="A460" s="76" t="s">
        <v>441</v>
      </c>
      <c r="B460" s="76" t="s">
        <v>317</v>
      </c>
      <c r="C460" s="51"/>
      <c r="D460" s="51"/>
      <c r="E460" s="51">
        <f t="shared" si="31"/>
        <v>190.96</v>
      </c>
      <c r="F460" s="51">
        <v>154</v>
      </c>
      <c r="G460" s="51">
        <f t="shared" si="33"/>
        <v>112.42</v>
      </c>
      <c r="H460" s="51">
        <v>154</v>
      </c>
      <c r="I460" s="52">
        <f t="shared" si="30"/>
        <v>303.38</v>
      </c>
      <c r="J460" s="53">
        <f t="shared" si="30"/>
        <v>308</v>
      </c>
      <c r="K460" s="50">
        <f t="shared" si="32"/>
        <v>303.38</v>
      </c>
      <c r="L460" s="50"/>
    </row>
    <row r="461" spans="1:12" x14ac:dyDescent="0.25">
      <c r="A461" s="76" t="s">
        <v>441</v>
      </c>
      <c r="B461" s="76" t="s">
        <v>377</v>
      </c>
      <c r="C461" s="51"/>
      <c r="D461" s="51"/>
      <c r="E461" s="51">
        <f t="shared" si="31"/>
        <v>2.48</v>
      </c>
      <c r="F461" s="51">
        <v>2</v>
      </c>
      <c r="G461" s="51"/>
      <c r="H461" s="51"/>
      <c r="I461" s="52">
        <f t="shared" si="30"/>
        <v>2.48</v>
      </c>
      <c r="J461" s="53">
        <f t="shared" si="30"/>
        <v>2</v>
      </c>
      <c r="K461" s="50">
        <f t="shared" si="32"/>
        <v>2.48</v>
      </c>
      <c r="L461" s="50"/>
    </row>
    <row r="462" spans="1:12" x14ac:dyDescent="0.25">
      <c r="A462" s="76" t="s">
        <v>441</v>
      </c>
      <c r="B462" s="76" t="s">
        <v>360</v>
      </c>
      <c r="C462" s="51"/>
      <c r="D462" s="51"/>
      <c r="E462" s="51">
        <f t="shared" si="31"/>
        <v>188.48</v>
      </c>
      <c r="F462" s="51">
        <v>152</v>
      </c>
      <c r="G462" s="51">
        <f t="shared" si="33"/>
        <v>110.96</v>
      </c>
      <c r="H462" s="51">
        <v>152</v>
      </c>
      <c r="I462" s="52">
        <f t="shared" si="30"/>
        <v>299.44</v>
      </c>
      <c r="J462" s="53">
        <f t="shared" si="30"/>
        <v>304</v>
      </c>
      <c r="K462" s="50">
        <f t="shared" si="32"/>
        <v>299.44</v>
      </c>
      <c r="L462" s="50"/>
    </row>
    <row r="463" spans="1:12" x14ac:dyDescent="0.25">
      <c r="A463" s="76" t="s">
        <v>441</v>
      </c>
      <c r="B463" s="76" t="s">
        <v>362</v>
      </c>
      <c r="C463" s="51"/>
      <c r="D463" s="51"/>
      <c r="E463" s="51">
        <f t="shared" si="31"/>
        <v>6.2</v>
      </c>
      <c r="F463" s="51">
        <v>5</v>
      </c>
      <c r="G463" s="51"/>
      <c r="H463" s="51"/>
      <c r="I463" s="52">
        <f t="shared" si="30"/>
        <v>6.2</v>
      </c>
      <c r="J463" s="53">
        <f t="shared" si="30"/>
        <v>5</v>
      </c>
      <c r="K463" s="50">
        <f t="shared" si="32"/>
        <v>6.2</v>
      </c>
      <c r="L463" s="50"/>
    </row>
    <row r="464" spans="1:12" ht="31.5" x14ac:dyDescent="0.25">
      <c r="A464" s="76" t="s">
        <v>441</v>
      </c>
      <c r="B464" s="76" t="s">
        <v>368</v>
      </c>
      <c r="C464" s="51"/>
      <c r="D464" s="51"/>
      <c r="E464" s="51">
        <f t="shared" si="31"/>
        <v>28.52</v>
      </c>
      <c r="F464" s="51">
        <v>23</v>
      </c>
      <c r="G464" s="51">
        <f t="shared" si="33"/>
        <v>16.79</v>
      </c>
      <c r="H464" s="51">
        <v>23</v>
      </c>
      <c r="I464" s="52">
        <f t="shared" si="30"/>
        <v>45.31</v>
      </c>
      <c r="J464" s="53">
        <f t="shared" si="30"/>
        <v>46</v>
      </c>
      <c r="K464" s="50">
        <f t="shared" si="32"/>
        <v>45.31</v>
      </c>
      <c r="L464" s="50"/>
    </row>
    <row r="465" spans="1:12" ht="31.5" x14ac:dyDescent="0.25">
      <c r="A465" s="76" t="s">
        <v>441</v>
      </c>
      <c r="B465" s="76" t="s">
        <v>370</v>
      </c>
      <c r="C465" s="51"/>
      <c r="D465" s="51"/>
      <c r="E465" s="51">
        <f t="shared" si="31"/>
        <v>13.64</v>
      </c>
      <c r="F465" s="51">
        <v>11</v>
      </c>
      <c r="G465" s="51"/>
      <c r="H465" s="51"/>
      <c r="I465" s="52">
        <f t="shared" si="30"/>
        <v>13.64</v>
      </c>
      <c r="J465" s="53">
        <f t="shared" si="30"/>
        <v>11</v>
      </c>
      <c r="K465" s="50">
        <f t="shared" si="32"/>
        <v>13.64</v>
      </c>
      <c r="L465" s="50"/>
    </row>
    <row r="466" spans="1:12" x14ac:dyDescent="0.25">
      <c r="A466" s="76" t="s">
        <v>442</v>
      </c>
      <c r="B466" s="76" t="s">
        <v>372</v>
      </c>
      <c r="C466" s="51"/>
      <c r="D466" s="51"/>
      <c r="E466" s="51">
        <f t="shared" si="31"/>
        <v>225.68</v>
      </c>
      <c r="F466" s="51">
        <v>182</v>
      </c>
      <c r="G466" s="51">
        <f t="shared" si="33"/>
        <v>21.9</v>
      </c>
      <c r="H466" s="51">
        <v>30</v>
      </c>
      <c r="I466" s="52">
        <f t="shared" si="30"/>
        <v>247.58</v>
      </c>
      <c r="J466" s="53">
        <f t="shared" si="30"/>
        <v>212</v>
      </c>
      <c r="K466" s="50">
        <f t="shared" si="32"/>
        <v>247.58</v>
      </c>
      <c r="L466" s="50"/>
    </row>
    <row r="467" spans="1:12" ht="31.5" x14ac:dyDescent="0.25">
      <c r="A467" s="76" t="s">
        <v>442</v>
      </c>
      <c r="B467" s="76" t="s">
        <v>373</v>
      </c>
      <c r="C467" s="51"/>
      <c r="D467" s="51"/>
      <c r="E467" s="51">
        <f t="shared" si="31"/>
        <v>398.04</v>
      </c>
      <c r="F467" s="51">
        <v>321</v>
      </c>
      <c r="G467" s="51"/>
      <c r="H467" s="51"/>
      <c r="I467" s="52">
        <f t="shared" si="30"/>
        <v>398.04</v>
      </c>
      <c r="J467" s="53">
        <f t="shared" si="30"/>
        <v>321</v>
      </c>
      <c r="K467" s="50">
        <f t="shared" si="32"/>
        <v>398.04</v>
      </c>
      <c r="L467" s="50"/>
    </row>
    <row r="468" spans="1:12" ht="31.5" x14ac:dyDescent="0.25">
      <c r="A468" s="76" t="s">
        <v>443</v>
      </c>
      <c r="B468" s="76" t="s">
        <v>317</v>
      </c>
      <c r="C468" s="51"/>
      <c r="D468" s="51"/>
      <c r="E468" s="51">
        <f t="shared" si="31"/>
        <v>37.200000000000003</v>
      </c>
      <c r="F468" s="51">
        <v>30</v>
      </c>
      <c r="G468" s="51"/>
      <c r="H468" s="51"/>
      <c r="I468" s="52">
        <f t="shared" si="30"/>
        <v>37.200000000000003</v>
      </c>
      <c r="J468" s="53">
        <f t="shared" si="30"/>
        <v>30</v>
      </c>
      <c r="K468" s="50">
        <f t="shared" si="32"/>
        <v>37.200000000000003</v>
      </c>
      <c r="L468" s="50"/>
    </row>
    <row r="469" spans="1:12" ht="31.5" x14ac:dyDescent="0.25">
      <c r="A469" s="76" t="s">
        <v>444</v>
      </c>
      <c r="B469" s="76" t="s">
        <v>315</v>
      </c>
      <c r="C469" s="51"/>
      <c r="D469" s="51"/>
      <c r="E469" s="51">
        <f t="shared" si="31"/>
        <v>38.44</v>
      </c>
      <c r="F469" s="51">
        <v>31</v>
      </c>
      <c r="G469" s="51"/>
      <c r="H469" s="51"/>
      <c r="I469" s="52">
        <f t="shared" si="30"/>
        <v>38.44</v>
      </c>
      <c r="J469" s="53">
        <f t="shared" si="30"/>
        <v>31</v>
      </c>
      <c r="K469" s="50">
        <f t="shared" si="32"/>
        <v>38.44</v>
      </c>
      <c r="L469" s="50"/>
    </row>
    <row r="470" spans="1:12" x14ac:dyDescent="0.25">
      <c r="A470" s="76" t="s">
        <v>444</v>
      </c>
      <c r="B470" s="76" t="s">
        <v>312</v>
      </c>
      <c r="C470" s="51"/>
      <c r="D470" s="51"/>
      <c r="E470" s="51">
        <f t="shared" si="31"/>
        <v>277.76</v>
      </c>
      <c r="F470" s="51">
        <v>224</v>
      </c>
      <c r="G470" s="51">
        <f t="shared" si="33"/>
        <v>2.19</v>
      </c>
      <c r="H470" s="51">
        <v>3</v>
      </c>
      <c r="I470" s="52">
        <f t="shared" si="30"/>
        <v>279.95</v>
      </c>
      <c r="J470" s="53">
        <f t="shared" si="30"/>
        <v>227</v>
      </c>
      <c r="K470" s="50">
        <f t="shared" si="32"/>
        <v>279.95</v>
      </c>
      <c r="L470" s="50"/>
    </row>
    <row r="471" spans="1:12" ht="31.5" x14ac:dyDescent="0.25">
      <c r="A471" s="76" t="s">
        <v>445</v>
      </c>
      <c r="B471" s="76" t="s">
        <v>315</v>
      </c>
      <c r="C471" s="51"/>
      <c r="D471" s="51"/>
      <c r="E471" s="51">
        <f t="shared" si="31"/>
        <v>79.36</v>
      </c>
      <c r="F471" s="51">
        <v>64</v>
      </c>
      <c r="G471" s="51">
        <f t="shared" si="33"/>
        <v>46.72</v>
      </c>
      <c r="H471" s="51">
        <v>64</v>
      </c>
      <c r="I471" s="52">
        <f t="shared" si="30"/>
        <v>126.08</v>
      </c>
      <c r="J471" s="53">
        <f t="shared" si="30"/>
        <v>128</v>
      </c>
      <c r="K471" s="50">
        <f t="shared" si="32"/>
        <v>126.08</v>
      </c>
      <c r="L471" s="50"/>
    </row>
    <row r="472" spans="1:12" ht="31.5" x14ac:dyDescent="0.25">
      <c r="A472" s="76" t="s">
        <v>445</v>
      </c>
      <c r="B472" s="76" t="s">
        <v>312</v>
      </c>
      <c r="C472" s="51"/>
      <c r="D472" s="51"/>
      <c r="E472" s="51">
        <f t="shared" si="31"/>
        <v>300.08</v>
      </c>
      <c r="F472" s="51">
        <v>242</v>
      </c>
      <c r="G472" s="51">
        <f t="shared" si="33"/>
        <v>178.85</v>
      </c>
      <c r="H472" s="51">
        <v>245</v>
      </c>
      <c r="I472" s="52">
        <f t="shared" si="30"/>
        <v>478.92999999999995</v>
      </c>
      <c r="J472" s="53">
        <f t="shared" si="30"/>
        <v>487</v>
      </c>
      <c r="K472" s="50">
        <f t="shared" si="32"/>
        <v>478.92999999999995</v>
      </c>
      <c r="L472" s="50"/>
    </row>
    <row r="473" spans="1:12" x14ac:dyDescent="0.25">
      <c r="A473" s="76" t="s">
        <v>446</v>
      </c>
      <c r="B473" s="76" t="s">
        <v>362</v>
      </c>
      <c r="C473" s="51"/>
      <c r="D473" s="51"/>
      <c r="E473" s="51">
        <f t="shared" si="31"/>
        <v>311.24</v>
      </c>
      <c r="F473" s="51">
        <v>251</v>
      </c>
      <c r="G473" s="51"/>
      <c r="H473" s="51"/>
      <c r="I473" s="52">
        <f t="shared" si="30"/>
        <v>311.24</v>
      </c>
      <c r="J473" s="53">
        <f t="shared" si="30"/>
        <v>251</v>
      </c>
      <c r="K473" s="50">
        <f t="shared" si="32"/>
        <v>311.24</v>
      </c>
      <c r="L473" s="50"/>
    </row>
    <row r="474" spans="1:12" ht="31.5" x14ac:dyDescent="0.25">
      <c r="A474" s="76" t="s">
        <v>447</v>
      </c>
      <c r="B474" s="76" t="s">
        <v>359</v>
      </c>
      <c r="C474" s="51"/>
      <c r="D474" s="51"/>
      <c r="E474" s="51">
        <f t="shared" si="31"/>
        <v>210.8</v>
      </c>
      <c r="F474" s="51">
        <v>170</v>
      </c>
      <c r="G474" s="51">
        <f t="shared" si="33"/>
        <v>124.1</v>
      </c>
      <c r="H474" s="51">
        <v>170</v>
      </c>
      <c r="I474" s="52">
        <f t="shared" si="30"/>
        <v>334.9</v>
      </c>
      <c r="J474" s="53">
        <f t="shared" si="30"/>
        <v>340</v>
      </c>
      <c r="K474" s="50">
        <f t="shared" si="32"/>
        <v>334.9</v>
      </c>
      <c r="L474" s="50"/>
    </row>
    <row r="475" spans="1:12" ht="31.5" x14ac:dyDescent="0.25">
      <c r="A475" s="76" t="s">
        <v>448</v>
      </c>
      <c r="B475" s="76" t="s">
        <v>359</v>
      </c>
      <c r="C475" s="51"/>
      <c r="D475" s="51"/>
      <c r="E475" s="51">
        <f t="shared" si="31"/>
        <v>34.72</v>
      </c>
      <c r="F475" s="51">
        <v>28</v>
      </c>
      <c r="G475" s="51">
        <f t="shared" si="33"/>
        <v>20.439999999999998</v>
      </c>
      <c r="H475" s="51">
        <v>28</v>
      </c>
      <c r="I475" s="52">
        <f t="shared" si="30"/>
        <v>55.16</v>
      </c>
      <c r="J475" s="53">
        <f t="shared" si="30"/>
        <v>56</v>
      </c>
      <c r="K475" s="50">
        <f t="shared" si="32"/>
        <v>55.16</v>
      </c>
      <c r="L475" s="50"/>
    </row>
    <row r="476" spans="1:12" ht="31.5" x14ac:dyDescent="0.25">
      <c r="A476" s="76" t="s">
        <v>449</v>
      </c>
      <c r="B476" s="76" t="s">
        <v>352</v>
      </c>
      <c r="C476" s="51"/>
      <c r="D476" s="51"/>
      <c r="E476" s="51">
        <f t="shared" si="31"/>
        <v>53.32</v>
      </c>
      <c r="F476" s="51">
        <v>43</v>
      </c>
      <c r="G476" s="51"/>
      <c r="H476" s="51"/>
      <c r="I476" s="52">
        <f t="shared" si="30"/>
        <v>53.32</v>
      </c>
      <c r="J476" s="53">
        <f t="shared" si="30"/>
        <v>43</v>
      </c>
      <c r="K476" s="50">
        <f t="shared" si="32"/>
        <v>53.32</v>
      </c>
      <c r="L476" s="50"/>
    </row>
    <row r="477" spans="1:12" ht="31.5" x14ac:dyDescent="0.25">
      <c r="A477" s="76" t="s">
        <v>449</v>
      </c>
      <c r="B477" s="76" t="s">
        <v>394</v>
      </c>
      <c r="C477" s="51"/>
      <c r="D477" s="51"/>
      <c r="E477" s="51">
        <f t="shared" si="31"/>
        <v>66.959999999999994</v>
      </c>
      <c r="F477" s="51">
        <v>54</v>
      </c>
      <c r="G477" s="51"/>
      <c r="H477" s="51"/>
      <c r="I477" s="52">
        <f t="shared" si="30"/>
        <v>66.959999999999994</v>
      </c>
      <c r="J477" s="53">
        <f t="shared" si="30"/>
        <v>54</v>
      </c>
      <c r="K477" s="50">
        <f t="shared" si="32"/>
        <v>66.959999999999994</v>
      </c>
      <c r="L477" s="50"/>
    </row>
    <row r="478" spans="1:12" ht="31.5" x14ac:dyDescent="0.25">
      <c r="A478" s="76" t="s">
        <v>450</v>
      </c>
      <c r="B478" s="76" t="s">
        <v>317</v>
      </c>
      <c r="C478" s="51"/>
      <c r="D478" s="51"/>
      <c r="E478" s="51">
        <f t="shared" si="31"/>
        <v>65.72</v>
      </c>
      <c r="F478" s="51">
        <v>53</v>
      </c>
      <c r="G478" s="51">
        <f t="shared" si="33"/>
        <v>38.69</v>
      </c>
      <c r="H478" s="51">
        <v>53</v>
      </c>
      <c r="I478" s="52">
        <f t="shared" si="30"/>
        <v>104.41</v>
      </c>
      <c r="J478" s="53">
        <f t="shared" si="30"/>
        <v>106</v>
      </c>
      <c r="K478" s="50">
        <f t="shared" si="32"/>
        <v>104.41</v>
      </c>
      <c r="L478" s="50"/>
    </row>
    <row r="479" spans="1:12" ht="31.5" x14ac:dyDescent="0.25">
      <c r="A479" s="76" t="s">
        <v>451</v>
      </c>
      <c r="B479" s="76" t="s">
        <v>326</v>
      </c>
      <c r="C479" s="51"/>
      <c r="D479" s="51"/>
      <c r="E479" s="51"/>
      <c r="F479" s="51"/>
      <c r="G479" s="51">
        <f t="shared" si="33"/>
        <v>943.16</v>
      </c>
      <c r="H479" s="51">
        <v>1292</v>
      </c>
      <c r="I479" s="52">
        <f t="shared" si="30"/>
        <v>943.16</v>
      </c>
      <c r="J479" s="53">
        <f t="shared" si="30"/>
        <v>1292</v>
      </c>
      <c r="K479" s="50">
        <f t="shared" si="32"/>
        <v>943.16</v>
      </c>
      <c r="L479" s="50"/>
    </row>
    <row r="480" spans="1:12" ht="31.5" x14ac:dyDescent="0.25">
      <c r="A480" s="76" t="s">
        <v>451</v>
      </c>
      <c r="B480" s="76" t="s">
        <v>390</v>
      </c>
      <c r="C480" s="51"/>
      <c r="D480" s="51"/>
      <c r="E480" s="51"/>
      <c r="F480" s="51"/>
      <c r="G480" s="51">
        <f t="shared" si="33"/>
        <v>165.71</v>
      </c>
      <c r="H480" s="51">
        <v>227</v>
      </c>
      <c r="I480" s="52">
        <f t="shared" ref="I480:J534" si="34">C480+E480+G480</f>
        <v>165.71</v>
      </c>
      <c r="J480" s="53">
        <f t="shared" si="34"/>
        <v>227</v>
      </c>
      <c r="K480" s="50">
        <f t="shared" si="32"/>
        <v>165.71</v>
      </c>
      <c r="L480" s="50"/>
    </row>
    <row r="481" spans="1:12" ht="31.5" x14ac:dyDescent="0.25">
      <c r="A481" s="76" t="s">
        <v>451</v>
      </c>
      <c r="B481" s="76" t="s">
        <v>327</v>
      </c>
      <c r="C481" s="51"/>
      <c r="D481" s="51"/>
      <c r="E481" s="51"/>
      <c r="F481" s="51"/>
      <c r="G481" s="51">
        <f t="shared" si="33"/>
        <v>414.64</v>
      </c>
      <c r="H481" s="51">
        <v>568</v>
      </c>
      <c r="I481" s="52">
        <f t="shared" si="34"/>
        <v>414.64</v>
      </c>
      <c r="J481" s="53">
        <f t="shared" si="34"/>
        <v>568</v>
      </c>
      <c r="K481" s="50">
        <f t="shared" si="32"/>
        <v>414.64</v>
      </c>
      <c r="L481" s="50"/>
    </row>
    <row r="482" spans="1:12" ht="31.5" x14ac:dyDescent="0.25">
      <c r="A482" s="76" t="s">
        <v>451</v>
      </c>
      <c r="B482" s="76" t="s">
        <v>328</v>
      </c>
      <c r="C482" s="51"/>
      <c r="D482" s="51"/>
      <c r="E482" s="51">
        <f t="shared" si="31"/>
        <v>674.56</v>
      </c>
      <c r="F482" s="51">
        <v>544</v>
      </c>
      <c r="G482" s="51"/>
      <c r="H482" s="51"/>
      <c r="I482" s="52">
        <f t="shared" si="34"/>
        <v>674.56</v>
      </c>
      <c r="J482" s="53">
        <f t="shared" si="34"/>
        <v>544</v>
      </c>
      <c r="K482" s="50">
        <f t="shared" si="32"/>
        <v>674.56</v>
      </c>
      <c r="L482" s="50"/>
    </row>
    <row r="483" spans="1:12" ht="31.5" x14ac:dyDescent="0.25">
      <c r="A483" s="76" t="s">
        <v>451</v>
      </c>
      <c r="B483" s="76" t="s">
        <v>393</v>
      </c>
      <c r="C483" s="51"/>
      <c r="D483" s="51"/>
      <c r="E483" s="51">
        <f t="shared" si="31"/>
        <v>97.96</v>
      </c>
      <c r="F483" s="51">
        <v>79</v>
      </c>
      <c r="G483" s="51"/>
      <c r="H483" s="51"/>
      <c r="I483" s="52">
        <f t="shared" si="34"/>
        <v>97.96</v>
      </c>
      <c r="J483" s="53">
        <f t="shared" si="34"/>
        <v>79</v>
      </c>
      <c r="K483" s="50">
        <f t="shared" si="32"/>
        <v>97.96</v>
      </c>
      <c r="L483" s="50"/>
    </row>
    <row r="484" spans="1:12" ht="31.5" x14ac:dyDescent="0.25">
      <c r="A484" s="76" t="s">
        <v>451</v>
      </c>
      <c r="B484" s="76" t="s">
        <v>329</v>
      </c>
      <c r="C484" s="51"/>
      <c r="D484" s="51"/>
      <c r="E484" s="51">
        <f t="shared" si="31"/>
        <v>181.04</v>
      </c>
      <c r="F484" s="51">
        <v>146</v>
      </c>
      <c r="G484" s="51">
        <f t="shared" si="33"/>
        <v>106.58</v>
      </c>
      <c r="H484" s="51">
        <v>146</v>
      </c>
      <c r="I484" s="52">
        <f t="shared" si="34"/>
        <v>287.62</v>
      </c>
      <c r="J484" s="53">
        <f t="shared" si="34"/>
        <v>292</v>
      </c>
      <c r="K484" s="50">
        <f t="shared" si="32"/>
        <v>287.62</v>
      </c>
      <c r="L484" s="50"/>
    </row>
    <row r="485" spans="1:12" ht="31.5" x14ac:dyDescent="0.25">
      <c r="A485" s="76" t="s">
        <v>451</v>
      </c>
      <c r="B485" s="76" t="s">
        <v>426</v>
      </c>
      <c r="C485" s="51"/>
      <c r="D485" s="51"/>
      <c r="E485" s="51">
        <f t="shared" si="31"/>
        <v>131.44</v>
      </c>
      <c r="F485" s="51">
        <v>106</v>
      </c>
      <c r="G485" s="51">
        <f t="shared" si="33"/>
        <v>17.52</v>
      </c>
      <c r="H485" s="51">
        <v>24</v>
      </c>
      <c r="I485" s="52">
        <f t="shared" si="34"/>
        <v>148.96</v>
      </c>
      <c r="J485" s="53">
        <f t="shared" si="34"/>
        <v>130</v>
      </c>
      <c r="K485" s="50">
        <f t="shared" si="32"/>
        <v>148.96</v>
      </c>
      <c r="L485" s="50"/>
    </row>
    <row r="486" spans="1:12" ht="31.5" x14ac:dyDescent="0.25">
      <c r="A486" s="76" t="s">
        <v>451</v>
      </c>
      <c r="B486" s="76" t="s">
        <v>330</v>
      </c>
      <c r="C486" s="51"/>
      <c r="D486" s="51"/>
      <c r="E486" s="51">
        <f t="shared" si="31"/>
        <v>109.12</v>
      </c>
      <c r="F486" s="51">
        <v>88</v>
      </c>
      <c r="G486" s="51"/>
      <c r="H486" s="51"/>
      <c r="I486" s="52">
        <f t="shared" si="34"/>
        <v>109.12</v>
      </c>
      <c r="J486" s="53">
        <f t="shared" si="34"/>
        <v>88</v>
      </c>
      <c r="K486" s="50">
        <f t="shared" si="32"/>
        <v>109.12</v>
      </c>
      <c r="L486" s="50"/>
    </row>
    <row r="487" spans="1:12" ht="31.5" x14ac:dyDescent="0.25">
      <c r="A487" s="76" t="s">
        <v>451</v>
      </c>
      <c r="B487" s="76" t="s">
        <v>331</v>
      </c>
      <c r="C487" s="51"/>
      <c r="D487" s="51"/>
      <c r="E487" s="51"/>
      <c r="F487" s="51"/>
      <c r="G487" s="51">
        <f t="shared" si="33"/>
        <v>18.25</v>
      </c>
      <c r="H487" s="51">
        <v>25</v>
      </c>
      <c r="I487" s="52">
        <f t="shared" si="34"/>
        <v>18.25</v>
      </c>
      <c r="J487" s="53">
        <f t="shared" si="34"/>
        <v>25</v>
      </c>
      <c r="K487" s="50">
        <f t="shared" si="32"/>
        <v>18.25</v>
      </c>
      <c r="L487" s="50"/>
    </row>
    <row r="488" spans="1:12" ht="31.5" x14ac:dyDescent="0.25">
      <c r="A488" s="76" t="s">
        <v>451</v>
      </c>
      <c r="B488" s="76" t="s">
        <v>333</v>
      </c>
      <c r="C488" s="51"/>
      <c r="D488" s="51"/>
      <c r="E488" s="51">
        <f t="shared" si="31"/>
        <v>236.84</v>
      </c>
      <c r="F488" s="51">
        <v>191</v>
      </c>
      <c r="G488" s="51">
        <f t="shared" si="33"/>
        <v>139.43</v>
      </c>
      <c r="H488" s="51">
        <v>191</v>
      </c>
      <c r="I488" s="52">
        <f t="shared" si="34"/>
        <v>376.27</v>
      </c>
      <c r="J488" s="53">
        <f t="shared" si="34"/>
        <v>382</v>
      </c>
      <c r="K488" s="50">
        <f t="shared" si="32"/>
        <v>376.27</v>
      </c>
      <c r="L488" s="50"/>
    </row>
    <row r="489" spans="1:12" ht="31.5" x14ac:dyDescent="0.25">
      <c r="A489" s="76" t="s">
        <v>451</v>
      </c>
      <c r="B489" s="76" t="s">
        <v>336</v>
      </c>
      <c r="C489" s="51"/>
      <c r="D489" s="51"/>
      <c r="E489" s="51">
        <f t="shared" si="31"/>
        <v>243.04</v>
      </c>
      <c r="F489" s="51">
        <v>196</v>
      </c>
      <c r="G489" s="51">
        <f t="shared" si="33"/>
        <v>143.07999999999998</v>
      </c>
      <c r="H489" s="51">
        <v>196</v>
      </c>
      <c r="I489" s="52">
        <f t="shared" si="34"/>
        <v>386.12</v>
      </c>
      <c r="J489" s="53">
        <f t="shared" si="34"/>
        <v>392</v>
      </c>
      <c r="K489" s="50">
        <f t="shared" si="32"/>
        <v>386.12</v>
      </c>
      <c r="L489" s="50"/>
    </row>
    <row r="490" spans="1:12" ht="31.5" x14ac:dyDescent="0.25">
      <c r="A490" s="76" t="s">
        <v>451</v>
      </c>
      <c r="B490" s="76" t="s">
        <v>339</v>
      </c>
      <c r="C490" s="51"/>
      <c r="D490" s="51"/>
      <c r="E490" s="51">
        <f t="shared" si="31"/>
        <v>16.12</v>
      </c>
      <c r="F490" s="51">
        <v>13</v>
      </c>
      <c r="G490" s="51">
        <f t="shared" si="33"/>
        <v>9.49</v>
      </c>
      <c r="H490" s="51">
        <v>13</v>
      </c>
      <c r="I490" s="52">
        <f t="shared" si="34"/>
        <v>25.61</v>
      </c>
      <c r="J490" s="53">
        <f t="shared" si="34"/>
        <v>26</v>
      </c>
      <c r="K490" s="50">
        <f t="shared" si="32"/>
        <v>25.61</v>
      </c>
      <c r="L490" s="50"/>
    </row>
    <row r="491" spans="1:12" ht="31.5" x14ac:dyDescent="0.25">
      <c r="A491" s="76" t="s">
        <v>451</v>
      </c>
      <c r="B491" s="76" t="s">
        <v>340</v>
      </c>
      <c r="C491" s="51"/>
      <c r="D491" s="51"/>
      <c r="E491" s="51">
        <f t="shared" si="31"/>
        <v>2.48</v>
      </c>
      <c r="F491" s="51">
        <v>2</v>
      </c>
      <c r="G491" s="51">
        <f t="shared" si="33"/>
        <v>1.46</v>
      </c>
      <c r="H491" s="51">
        <v>2</v>
      </c>
      <c r="I491" s="52">
        <f t="shared" si="34"/>
        <v>3.94</v>
      </c>
      <c r="J491" s="53">
        <f t="shared" si="34"/>
        <v>4</v>
      </c>
      <c r="K491" s="50">
        <f t="shared" si="32"/>
        <v>3.94</v>
      </c>
      <c r="L491" s="50"/>
    </row>
    <row r="492" spans="1:12" ht="31.5" x14ac:dyDescent="0.25">
      <c r="A492" s="76" t="s">
        <v>451</v>
      </c>
      <c r="B492" s="76" t="s">
        <v>341</v>
      </c>
      <c r="C492" s="51"/>
      <c r="D492" s="51"/>
      <c r="E492" s="51">
        <f t="shared" si="31"/>
        <v>7.4399999999999995</v>
      </c>
      <c r="F492" s="51">
        <v>6</v>
      </c>
      <c r="G492" s="51">
        <f t="shared" si="33"/>
        <v>4.38</v>
      </c>
      <c r="H492" s="51">
        <v>6</v>
      </c>
      <c r="I492" s="52">
        <f t="shared" si="34"/>
        <v>11.82</v>
      </c>
      <c r="J492" s="53">
        <f t="shared" si="34"/>
        <v>12</v>
      </c>
      <c r="K492" s="50">
        <f t="shared" si="32"/>
        <v>11.82</v>
      </c>
      <c r="L492" s="50"/>
    </row>
    <row r="493" spans="1:12" ht="47.25" x14ac:dyDescent="0.25">
      <c r="A493" s="76" t="s">
        <v>451</v>
      </c>
      <c r="B493" s="76" t="s">
        <v>342</v>
      </c>
      <c r="C493" s="51"/>
      <c r="D493" s="51"/>
      <c r="E493" s="51">
        <f t="shared" si="31"/>
        <v>23.56</v>
      </c>
      <c r="F493" s="51">
        <v>19</v>
      </c>
      <c r="G493" s="51">
        <f t="shared" si="33"/>
        <v>13.87</v>
      </c>
      <c r="H493" s="51">
        <v>19</v>
      </c>
      <c r="I493" s="52">
        <f t="shared" si="34"/>
        <v>37.43</v>
      </c>
      <c r="J493" s="53">
        <f t="shared" si="34"/>
        <v>38</v>
      </c>
      <c r="K493" s="50">
        <f t="shared" si="32"/>
        <v>37.43</v>
      </c>
      <c r="L493" s="50"/>
    </row>
    <row r="494" spans="1:12" ht="31.5" x14ac:dyDescent="0.25">
      <c r="A494" s="76" t="s">
        <v>451</v>
      </c>
      <c r="B494" s="76" t="s">
        <v>343</v>
      </c>
      <c r="C494" s="51"/>
      <c r="D494" s="51"/>
      <c r="E494" s="51">
        <f t="shared" si="31"/>
        <v>32.24</v>
      </c>
      <c r="F494" s="51">
        <v>26</v>
      </c>
      <c r="G494" s="51">
        <f t="shared" si="33"/>
        <v>18.98</v>
      </c>
      <c r="H494" s="51">
        <v>26</v>
      </c>
      <c r="I494" s="52">
        <f t="shared" si="34"/>
        <v>51.22</v>
      </c>
      <c r="J494" s="53">
        <f t="shared" si="34"/>
        <v>52</v>
      </c>
      <c r="K494" s="50">
        <f t="shared" si="32"/>
        <v>51.22</v>
      </c>
      <c r="L494" s="50"/>
    </row>
    <row r="495" spans="1:12" ht="31.5" x14ac:dyDescent="0.25">
      <c r="A495" s="76" t="s">
        <v>451</v>
      </c>
      <c r="B495" s="76" t="s">
        <v>346</v>
      </c>
      <c r="C495" s="51"/>
      <c r="D495" s="51"/>
      <c r="E495" s="51"/>
      <c r="F495" s="51"/>
      <c r="G495" s="51">
        <f t="shared" si="33"/>
        <v>27.74</v>
      </c>
      <c r="H495" s="51">
        <v>38</v>
      </c>
      <c r="I495" s="52">
        <f t="shared" si="34"/>
        <v>27.74</v>
      </c>
      <c r="J495" s="53">
        <f t="shared" si="34"/>
        <v>38</v>
      </c>
      <c r="K495" s="50">
        <f t="shared" si="32"/>
        <v>27.74</v>
      </c>
      <c r="L495" s="50"/>
    </row>
    <row r="496" spans="1:12" ht="31.5" x14ac:dyDescent="0.25">
      <c r="A496" s="76" t="s">
        <v>451</v>
      </c>
      <c r="B496" s="76" t="s">
        <v>347</v>
      </c>
      <c r="C496" s="51"/>
      <c r="D496" s="51"/>
      <c r="E496" s="51">
        <f t="shared" si="31"/>
        <v>47.12</v>
      </c>
      <c r="F496" s="51">
        <v>38</v>
      </c>
      <c r="G496" s="51"/>
      <c r="H496" s="51"/>
      <c r="I496" s="52">
        <f t="shared" si="34"/>
        <v>47.12</v>
      </c>
      <c r="J496" s="53">
        <f t="shared" si="34"/>
        <v>38</v>
      </c>
      <c r="K496" s="50">
        <f t="shared" si="32"/>
        <v>47.12</v>
      </c>
      <c r="L496" s="50"/>
    </row>
    <row r="497" spans="1:12" ht="31.5" x14ac:dyDescent="0.25">
      <c r="A497" s="76" t="s">
        <v>451</v>
      </c>
      <c r="B497" s="76" t="s">
        <v>312</v>
      </c>
      <c r="C497" s="51"/>
      <c r="D497" s="51"/>
      <c r="E497" s="51">
        <f t="shared" si="31"/>
        <v>50.839999999999996</v>
      </c>
      <c r="F497" s="51">
        <v>41</v>
      </c>
      <c r="G497" s="51"/>
      <c r="H497" s="51"/>
      <c r="I497" s="52">
        <f t="shared" si="34"/>
        <v>50.839999999999996</v>
      </c>
      <c r="J497" s="53">
        <f t="shared" si="34"/>
        <v>41</v>
      </c>
      <c r="K497" s="50">
        <f t="shared" si="32"/>
        <v>50.839999999999996</v>
      </c>
      <c r="L497" s="50"/>
    </row>
    <row r="498" spans="1:12" ht="31.5" x14ac:dyDescent="0.25">
      <c r="A498" s="76" t="s">
        <v>451</v>
      </c>
      <c r="B498" s="76" t="s">
        <v>321</v>
      </c>
      <c r="C498" s="51"/>
      <c r="D498" s="51"/>
      <c r="E498" s="51">
        <f t="shared" si="31"/>
        <v>348.44</v>
      </c>
      <c r="F498" s="51">
        <v>281</v>
      </c>
      <c r="G498" s="51">
        <f t="shared" si="33"/>
        <v>205.13</v>
      </c>
      <c r="H498" s="51">
        <v>281</v>
      </c>
      <c r="I498" s="52">
        <f t="shared" si="34"/>
        <v>553.56999999999994</v>
      </c>
      <c r="J498" s="53">
        <f t="shared" si="34"/>
        <v>562</v>
      </c>
      <c r="K498" s="50">
        <f t="shared" si="32"/>
        <v>553.56999999999994</v>
      </c>
      <c r="L498" s="50"/>
    </row>
    <row r="499" spans="1:12" ht="31.5" x14ac:dyDescent="0.25">
      <c r="A499" s="76" t="s">
        <v>451</v>
      </c>
      <c r="B499" s="76" t="s">
        <v>375</v>
      </c>
      <c r="C499" s="51"/>
      <c r="D499" s="51"/>
      <c r="E499" s="51">
        <f t="shared" si="31"/>
        <v>401.76</v>
      </c>
      <c r="F499" s="51">
        <v>324</v>
      </c>
      <c r="G499" s="51">
        <f t="shared" si="33"/>
        <v>70.08</v>
      </c>
      <c r="H499" s="51">
        <v>96</v>
      </c>
      <c r="I499" s="52">
        <f t="shared" si="34"/>
        <v>471.84</v>
      </c>
      <c r="J499" s="53">
        <f t="shared" si="34"/>
        <v>420</v>
      </c>
      <c r="K499" s="50">
        <f t="shared" si="32"/>
        <v>471.84</v>
      </c>
      <c r="L499" s="50"/>
    </row>
    <row r="500" spans="1:12" ht="31.5" x14ac:dyDescent="0.25">
      <c r="A500" s="76" t="s">
        <v>451</v>
      </c>
      <c r="B500" s="76" t="s">
        <v>349</v>
      </c>
      <c r="C500" s="51"/>
      <c r="D500" s="51"/>
      <c r="E500" s="51">
        <f t="shared" si="31"/>
        <v>44.64</v>
      </c>
      <c r="F500" s="51">
        <v>36</v>
      </c>
      <c r="G500" s="51"/>
      <c r="H500" s="51"/>
      <c r="I500" s="52">
        <f t="shared" si="34"/>
        <v>44.64</v>
      </c>
      <c r="J500" s="53">
        <f t="shared" si="34"/>
        <v>36</v>
      </c>
      <c r="K500" s="50">
        <f t="shared" si="32"/>
        <v>44.64</v>
      </c>
      <c r="L500" s="50"/>
    </row>
    <row r="501" spans="1:12" ht="31.5" x14ac:dyDescent="0.25">
      <c r="A501" s="76" t="s">
        <v>451</v>
      </c>
      <c r="B501" s="76" t="s">
        <v>385</v>
      </c>
      <c r="C501" s="51"/>
      <c r="D501" s="51"/>
      <c r="E501" s="51">
        <f t="shared" si="31"/>
        <v>43.4</v>
      </c>
      <c r="F501" s="51">
        <v>35</v>
      </c>
      <c r="G501" s="51"/>
      <c r="H501" s="51"/>
      <c r="I501" s="52">
        <f t="shared" si="34"/>
        <v>43.4</v>
      </c>
      <c r="J501" s="53">
        <f t="shared" si="34"/>
        <v>35</v>
      </c>
      <c r="K501" s="50">
        <f t="shared" si="32"/>
        <v>43.4</v>
      </c>
      <c r="L501" s="50"/>
    </row>
    <row r="502" spans="1:12" ht="31.5" x14ac:dyDescent="0.25">
      <c r="A502" s="76" t="s">
        <v>451</v>
      </c>
      <c r="B502" s="76" t="s">
        <v>350</v>
      </c>
      <c r="C502" s="51"/>
      <c r="D502" s="51"/>
      <c r="E502" s="51">
        <f t="shared" si="31"/>
        <v>68.2</v>
      </c>
      <c r="F502" s="51">
        <v>55</v>
      </c>
      <c r="G502" s="51"/>
      <c r="H502" s="51"/>
      <c r="I502" s="52">
        <f t="shared" si="34"/>
        <v>68.2</v>
      </c>
      <c r="J502" s="53">
        <f t="shared" si="34"/>
        <v>55</v>
      </c>
      <c r="K502" s="50">
        <f t="shared" si="32"/>
        <v>68.2</v>
      </c>
      <c r="L502" s="50"/>
    </row>
    <row r="503" spans="1:12" ht="31.5" x14ac:dyDescent="0.25">
      <c r="A503" s="76" t="s">
        <v>451</v>
      </c>
      <c r="B503" s="76" t="s">
        <v>351</v>
      </c>
      <c r="C503" s="51"/>
      <c r="D503" s="51"/>
      <c r="E503" s="51">
        <f t="shared" si="31"/>
        <v>3.7199999999999998</v>
      </c>
      <c r="F503" s="51">
        <v>3</v>
      </c>
      <c r="G503" s="51"/>
      <c r="H503" s="51"/>
      <c r="I503" s="52">
        <f t="shared" si="34"/>
        <v>3.7199999999999998</v>
      </c>
      <c r="J503" s="53">
        <f t="shared" si="34"/>
        <v>3</v>
      </c>
      <c r="K503" s="50">
        <f t="shared" si="32"/>
        <v>3.7199999999999998</v>
      </c>
      <c r="L503" s="50"/>
    </row>
    <row r="504" spans="1:12" ht="31.5" x14ac:dyDescent="0.25">
      <c r="A504" s="76" t="s">
        <v>451</v>
      </c>
      <c r="B504" s="76" t="s">
        <v>352</v>
      </c>
      <c r="C504" s="51"/>
      <c r="D504" s="51"/>
      <c r="E504" s="51">
        <f t="shared" si="31"/>
        <v>99.2</v>
      </c>
      <c r="F504" s="51">
        <v>80</v>
      </c>
      <c r="G504" s="51">
        <f t="shared" si="33"/>
        <v>43.07</v>
      </c>
      <c r="H504" s="51">
        <v>59</v>
      </c>
      <c r="I504" s="52">
        <f t="shared" si="34"/>
        <v>142.27000000000001</v>
      </c>
      <c r="J504" s="53">
        <f t="shared" si="34"/>
        <v>139</v>
      </c>
      <c r="K504" s="50">
        <f t="shared" si="32"/>
        <v>142.27000000000001</v>
      </c>
      <c r="L504" s="50"/>
    </row>
    <row r="505" spans="1:12" ht="31.5" x14ac:dyDescent="0.25">
      <c r="A505" s="76" t="s">
        <v>451</v>
      </c>
      <c r="B505" s="76" t="s">
        <v>356</v>
      </c>
      <c r="C505" s="51"/>
      <c r="D505" s="51"/>
      <c r="E505" s="51">
        <f t="shared" si="31"/>
        <v>21.08</v>
      </c>
      <c r="F505" s="51">
        <v>17</v>
      </c>
      <c r="G505" s="51"/>
      <c r="H505" s="51"/>
      <c r="I505" s="52">
        <f t="shared" si="34"/>
        <v>21.08</v>
      </c>
      <c r="J505" s="53">
        <f t="shared" si="34"/>
        <v>17</v>
      </c>
      <c r="K505" s="50">
        <f t="shared" si="32"/>
        <v>21.08</v>
      </c>
      <c r="L505" s="50"/>
    </row>
    <row r="506" spans="1:12" ht="31.5" x14ac:dyDescent="0.25">
      <c r="A506" s="76" t="s">
        <v>451</v>
      </c>
      <c r="B506" s="76" t="s">
        <v>377</v>
      </c>
      <c r="C506" s="51"/>
      <c r="D506" s="51"/>
      <c r="E506" s="51">
        <f t="shared" si="31"/>
        <v>95.48</v>
      </c>
      <c r="F506" s="51">
        <v>77</v>
      </c>
      <c r="G506" s="51"/>
      <c r="H506" s="51"/>
      <c r="I506" s="52">
        <f t="shared" si="34"/>
        <v>95.48</v>
      </c>
      <c r="J506" s="53">
        <f t="shared" si="34"/>
        <v>77</v>
      </c>
      <c r="K506" s="50">
        <f t="shared" si="32"/>
        <v>95.48</v>
      </c>
      <c r="L506" s="50"/>
    </row>
    <row r="507" spans="1:12" ht="31.5" x14ac:dyDescent="0.25">
      <c r="A507" s="76" t="s">
        <v>451</v>
      </c>
      <c r="B507" s="76" t="s">
        <v>357</v>
      </c>
      <c r="C507" s="51"/>
      <c r="D507" s="51"/>
      <c r="E507" s="51">
        <f t="shared" si="31"/>
        <v>312.48</v>
      </c>
      <c r="F507" s="51">
        <v>252</v>
      </c>
      <c r="G507" s="51">
        <f t="shared" si="33"/>
        <v>180.31</v>
      </c>
      <c r="H507" s="51">
        <v>247</v>
      </c>
      <c r="I507" s="52">
        <f t="shared" si="34"/>
        <v>492.79</v>
      </c>
      <c r="J507" s="53">
        <f t="shared" si="34"/>
        <v>499</v>
      </c>
      <c r="K507" s="50">
        <f t="shared" si="32"/>
        <v>492.79</v>
      </c>
      <c r="L507" s="50"/>
    </row>
    <row r="508" spans="1:12" ht="31.5" x14ac:dyDescent="0.25">
      <c r="A508" s="76" t="s">
        <v>451</v>
      </c>
      <c r="B508" s="76" t="s">
        <v>358</v>
      </c>
      <c r="C508" s="51"/>
      <c r="D508" s="51"/>
      <c r="E508" s="51">
        <f t="shared" si="31"/>
        <v>78.12</v>
      </c>
      <c r="F508" s="51">
        <v>63</v>
      </c>
      <c r="G508" s="51"/>
      <c r="H508" s="51"/>
      <c r="I508" s="52">
        <f t="shared" si="34"/>
        <v>78.12</v>
      </c>
      <c r="J508" s="53">
        <f t="shared" si="34"/>
        <v>63</v>
      </c>
      <c r="K508" s="50">
        <f t="shared" si="32"/>
        <v>78.12</v>
      </c>
      <c r="L508" s="50"/>
    </row>
    <row r="509" spans="1:12" ht="31.5" x14ac:dyDescent="0.25">
      <c r="A509" s="76" t="s">
        <v>451</v>
      </c>
      <c r="B509" s="76" t="s">
        <v>359</v>
      </c>
      <c r="C509" s="51"/>
      <c r="D509" s="51"/>
      <c r="E509" s="51">
        <f t="shared" si="31"/>
        <v>141.35999999999999</v>
      </c>
      <c r="F509" s="51">
        <v>114</v>
      </c>
      <c r="G509" s="51">
        <f t="shared" si="33"/>
        <v>83.22</v>
      </c>
      <c r="H509" s="51">
        <v>114</v>
      </c>
      <c r="I509" s="52">
        <f t="shared" si="34"/>
        <v>224.57999999999998</v>
      </c>
      <c r="J509" s="53">
        <f t="shared" si="34"/>
        <v>228</v>
      </c>
      <c r="K509" s="50">
        <f t="shared" si="32"/>
        <v>224.57999999999998</v>
      </c>
      <c r="L509" s="50"/>
    </row>
    <row r="510" spans="1:12" ht="31.5" x14ac:dyDescent="0.25">
      <c r="A510" s="76" t="s">
        <v>451</v>
      </c>
      <c r="B510" s="76" t="s">
        <v>361</v>
      </c>
      <c r="C510" s="51"/>
      <c r="D510" s="51"/>
      <c r="E510" s="51">
        <f t="shared" si="31"/>
        <v>104.16</v>
      </c>
      <c r="F510" s="51">
        <v>84</v>
      </c>
      <c r="G510" s="51">
        <f t="shared" si="33"/>
        <v>61.32</v>
      </c>
      <c r="H510" s="51">
        <v>84</v>
      </c>
      <c r="I510" s="52">
        <f t="shared" si="34"/>
        <v>165.48</v>
      </c>
      <c r="J510" s="53">
        <f t="shared" si="34"/>
        <v>168</v>
      </c>
      <c r="K510" s="50">
        <f t="shared" si="32"/>
        <v>165.48</v>
      </c>
      <c r="L510" s="50"/>
    </row>
    <row r="511" spans="1:12" ht="31.5" x14ac:dyDescent="0.25">
      <c r="A511" s="76" t="s">
        <v>451</v>
      </c>
      <c r="B511" s="76" t="s">
        <v>362</v>
      </c>
      <c r="C511" s="51"/>
      <c r="D511" s="51"/>
      <c r="E511" s="51">
        <f t="shared" si="31"/>
        <v>249.24</v>
      </c>
      <c r="F511" s="51">
        <v>201</v>
      </c>
      <c r="G511" s="51"/>
      <c r="H511" s="51"/>
      <c r="I511" s="52">
        <f t="shared" si="34"/>
        <v>249.24</v>
      </c>
      <c r="J511" s="53">
        <f t="shared" si="34"/>
        <v>201</v>
      </c>
      <c r="K511" s="50">
        <f t="shared" si="32"/>
        <v>249.24</v>
      </c>
      <c r="L511" s="50"/>
    </row>
    <row r="512" spans="1:12" ht="31.5" x14ac:dyDescent="0.25">
      <c r="A512" s="76" t="s">
        <v>451</v>
      </c>
      <c r="B512" s="76" t="s">
        <v>364</v>
      </c>
      <c r="C512" s="51"/>
      <c r="D512" s="51"/>
      <c r="E512" s="51">
        <f t="shared" si="31"/>
        <v>2.48</v>
      </c>
      <c r="F512" s="51">
        <v>2</v>
      </c>
      <c r="G512" s="51">
        <f t="shared" si="33"/>
        <v>1.46</v>
      </c>
      <c r="H512" s="51">
        <v>2</v>
      </c>
      <c r="I512" s="52">
        <f t="shared" si="34"/>
        <v>3.94</v>
      </c>
      <c r="J512" s="53">
        <f t="shared" si="34"/>
        <v>4</v>
      </c>
      <c r="K512" s="50">
        <f t="shared" si="32"/>
        <v>3.94</v>
      </c>
      <c r="L512" s="50"/>
    </row>
    <row r="513" spans="1:12" ht="31.5" x14ac:dyDescent="0.25">
      <c r="A513" s="76" t="s">
        <v>451</v>
      </c>
      <c r="B513" s="76" t="s">
        <v>367</v>
      </c>
      <c r="C513" s="51"/>
      <c r="D513" s="51"/>
      <c r="E513" s="51"/>
      <c r="F513" s="51"/>
      <c r="G513" s="51">
        <f t="shared" si="33"/>
        <v>286.15999999999997</v>
      </c>
      <c r="H513" s="51">
        <v>392</v>
      </c>
      <c r="I513" s="52">
        <f t="shared" si="34"/>
        <v>286.15999999999997</v>
      </c>
      <c r="J513" s="53">
        <f t="shared" si="34"/>
        <v>392</v>
      </c>
      <c r="K513" s="50">
        <f t="shared" si="32"/>
        <v>286.15999999999997</v>
      </c>
      <c r="L513" s="50"/>
    </row>
    <row r="514" spans="1:12" ht="31.5" x14ac:dyDescent="0.25">
      <c r="A514" s="76" t="s">
        <v>451</v>
      </c>
      <c r="B514" s="76" t="s">
        <v>368</v>
      </c>
      <c r="C514" s="51"/>
      <c r="D514" s="51"/>
      <c r="E514" s="51">
        <f t="shared" si="31"/>
        <v>260.39999999999998</v>
      </c>
      <c r="F514" s="51">
        <v>210</v>
      </c>
      <c r="G514" s="51">
        <f t="shared" si="33"/>
        <v>259.88</v>
      </c>
      <c r="H514" s="51">
        <v>356</v>
      </c>
      <c r="I514" s="52">
        <f t="shared" si="34"/>
        <v>520.28</v>
      </c>
      <c r="J514" s="53">
        <f t="shared" si="34"/>
        <v>566</v>
      </c>
      <c r="K514" s="50">
        <f t="shared" si="32"/>
        <v>520.28</v>
      </c>
      <c r="L514" s="50"/>
    </row>
    <row r="515" spans="1:12" ht="31.5" x14ac:dyDescent="0.25">
      <c r="A515" s="76" t="s">
        <v>451</v>
      </c>
      <c r="B515" s="76" t="s">
        <v>369</v>
      </c>
      <c r="C515" s="51"/>
      <c r="D515" s="51"/>
      <c r="E515" s="51">
        <f t="shared" si="31"/>
        <v>2.48</v>
      </c>
      <c r="F515" s="51">
        <v>2</v>
      </c>
      <c r="G515" s="51">
        <f t="shared" si="33"/>
        <v>1.46</v>
      </c>
      <c r="H515" s="51">
        <v>2</v>
      </c>
      <c r="I515" s="52">
        <f t="shared" si="34"/>
        <v>3.94</v>
      </c>
      <c r="J515" s="53">
        <f t="shared" si="34"/>
        <v>4</v>
      </c>
      <c r="K515" s="50">
        <f t="shared" si="32"/>
        <v>3.94</v>
      </c>
      <c r="L515" s="50"/>
    </row>
    <row r="516" spans="1:12" ht="31.5" x14ac:dyDescent="0.25">
      <c r="A516" s="76" t="s">
        <v>451</v>
      </c>
      <c r="B516" s="76" t="s">
        <v>370</v>
      </c>
      <c r="C516" s="51"/>
      <c r="D516" s="51"/>
      <c r="E516" s="51">
        <f t="shared" si="31"/>
        <v>12.4</v>
      </c>
      <c r="F516" s="51">
        <v>10</v>
      </c>
      <c r="G516" s="51">
        <f t="shared" si="33"/>
        <v>5.1099999999999994</v>
      </c>
      <c r="H516" s="51">
        <v>7</v>
      </c>
      <c r="I516" s="52">
        <f t="shared" si="34"/>
        <v>17.509999999999998</v>
      </c>
      <c r="J516" s="53">
        <f t="shared" si="34"/>
        <v>17</v>
      </c>
      <c r="K516" s="50">
        <f t="shared" si="32"/>
        <v>17.509999999999998</v>
      </c>
      <c r="L516" s="50"/>
    </row>
    <row r="517" spans="1:12" ht="31.5" x14ac:dyDescent="0.25">
      <c r="A517" s="76" t="s">
        <v>451</v>
      </c>
      <c r="B517" s="76" t="s">
        <v>372</v>
      </c>
      <c r="C517" s="51"/>
      <c r="D517" s="51"/>
      <c r="E517" s="51">
        <f t="shared" si="31"/>
        <v>213.28</v>
      </c>
      <c r="F517" s="51">
        <v>172</v>
      </c>
      <c r="G517" s="51">
        <f t="shared" si="33"/>
        <v>154.76</v>
      </c>
      <c r="H517" s="51">
        <v>212</v>
      </c>
      <c r="I517" s="52">
        <f t="shared" si="34"/>
        <v>368.03999999999996</v>
      </c>
      <c r="J517" s="53">
        <f t="shared" si="34"/>
        <v>384</v>
      </c>
      <c r="K517" s="50">
        <f t="shared" si="32"/>
        <v>368.03999999999996</v>
      </c>
      <c r="L517" s="50"/>
    </row>
    <row r="518" spans="1:12" ht="31.5" x14ac:dyDescent="0.25">
      <c r="A518" s="76" t="s">
        <v>451</v>
      </c>
      <c r="B518" s="76" t="s">
        <v>373</v>
      </c>
      <c r="C518" s="51"/>
      <c r="D518" s="51"/>
      <c r="E518" s="51">
        <f t="shared" ref="E518:E581" si="35">F518*1.24</f>
        <v>354.64</v>
      </c>
      <c r="F518" s="51">
        <v>286</v>
      </c>
      <c r="G518" s="51"/>
      <c r="H518" s="51"/>
      <c r="I518" s="52">
        <f t="shared" si="34"/>
        <v>354.64</v>
      </c>
      <c r="J518" s="53">
        <f t="shared" si="34"/>
        <v>286</v>
      </c>
      <c r="K518" s="50">
        <f t="shared" ref="K518:K571" si="36">I518</f>
        <v>354.64</v>
      </c>
      <c r="L518" s="50"/>
    </row>
    <row r="519" spans="1:12" x14ac:dyDescent="0.25">
      <c r="A519" s="76" t="s">
        <v>452</v>
      </c>
      <c r="B519" s="76" t="s">
        <v>362</v>
      </c>
      <c r="C519" s="51"/>
      <c r="D519" s="51"/>
      <c r="E519" s="51">
        <f t="shared" si="35"/>
        <v>128.96</v>
      </c>
      <c r="F519" s="51">
        <v>104</v>
      </c>
      <c r="G519" s="51"/>
      <c r="H519" s="51"/>
      <c r="I519" s="52">
        <f t="shared" si="34"/>
        <v>128.96</v>
      </c>
      <c r="J519" s="53">
        <f t="shared" si="34"/>
        <v>104</v>
      </c>
      <c r="K519" s="50">
        <f t="shared" si="36"/>
        <v>128.96</v>
      </c>
      <c r="L519" s="50"/>
    </row>
    <row r="520" spans="1:12" ht="31.5" x14ac:dyDescent="0.25">
      <c r="A520" s="76" t="s">
        <v>453</v>
      </c>
      <c r="B520" s="76" t="s">
        <v>345</v>
      </c>
      <c r="C520" s="51"/>
      <c r="D520" s="51"/>
      <c r="E520" s="51">
        <f t="shared" si="35"/>
        <v>11.16</v>
      </c>
      <c r="F520" s="51">
        <v>9</v>
      </c>
      <c r="G520" s="51">
        <f t="shared" si="33"/>
        <v>6.57</v>
      </c>
      <c r="H520" s="51">
        <v>9</v>
      </c>
      <c r="I520" s="52">
        <f t="shared" si="34"/>
        <v>17.73</v>
      </c>
      <c r="J520" s="53">
        <f t="shared" si="34"/>
        <v>18</v>
      </c>
      <c r="K520" s="50">
        <f t="shared" si="36"/>
        <v>17.73</v>
      </c>
      <c r="L520" s="50"/>
    </row>
    <row r="521" spans="1:12" ht="31.5" x14ac:dyDescent="0.25">
      <c r="A521" s="76" t="s">
        <v>453</v>
      </c>
      <c r="B521" s="76" t="s">
        <v>317</v>
      </c>
      <c r="C521" s="51"/>
      <c r="D521" s="51"/>
      <c r="E521" s="51">
        <f t="shared" si="35"/>
        <v>27.28</v>
      </c>
      <c r="F521" s="51">
        <v>22</v>
      </c>
      <c r="G521" s="51">
        <f t="shared" si="33"/>
        <v>16.059999999999999</v>
      </c>
      <c r="H521" s="51">
        <v>22</v>
      </c>
      <c r="I521" s="52">
        <f t="shared" si="34"/>
        <v>43.34</v>
      </c>
      <c r="J521" s="53">
        <f t="shared" si="34"/>
        <v>44</v>
      </c>
      <c r="K521" s="50">
        <f t="shared" si="36"/>
        <v>43.34</v>
      </c>
      <c r="L521" s="50"/>
    </row>
    <row r="522" spans="1:12" ht="31.5" x14ac:dyDescent="0.25">
      <c r="A522" s="76" t="s">
        <v>453</v>
      </c>
      <c r="B522" s="76" t="s">
        <v>360</v>
      </c>
      <c r="C522" s="51"/>
      <c r="D522" s="51"/>
      <c r="E522" s="51">
        <f t="shared" si="35"/>
        <v>79.36</v>
      </c>
      <c r="F522" s="51">
        <v>64</v>
      </c>
      <c r="G522" s="51">
        <f t="shared" si="33"/>
        <v>46.72</v>
      </c>
      <c r="H522" s="51">
        <v>64</v>
      </c>
      <c r="I522" s="52">
        <f t="shared" si="34"/>
        <v>126.08</v>
      </c>
      <c r="J522" s="53">
        <f t="shared" si="34"/>
        <v>128</v>
      </c>
      <c r="K522" s="50">
        <f t="shared" si="36"/>
        <v>126.08</v>
      </c>
      <c r="L522" s="50"/>
    </row>
    <row r="523" spans="1:12" ht="31.5" x14ac:dyDescent="0.25">
      <c r="A523" s="76" t="s">
        <v>454</v>
      </c>
      <c r="B523" s="76" t="s">
        <v>345</v>
      </c>
      <c r="C523" s="51"/>
      <c r="D523" s="51"/>
      <c r="E523" s="51">
        <f t="shared" si="35"/>
        <v>31</v>
      </c>
      <c r="F523" s="51">
        <v>25</v>
      </c>
      <c r="G523" s="51">
        <f t="shared" ref="G523:G586" si="37">H523*0.73</f>
        <v>18.25</v>
      </c>
      <c r="H523" s="51">
        <v>25</v>
      </c>
      <c r="I523" s="52">
        <f t="shared" si="34"/>
        <v>49.25</v>
      </c>
      <c r="J523" s="53">
        <f t="shared" si="34"/>
        <v>50</v>
      </c>
      <c r="K523" s="50">
        <f t="shared" si="36"/>
        <v>49.25</v>
      </c>
      <c r="L523" s="50"/>
    </row>
    <row r="524" spans="1:12" ht="31.5" x14ac:dyDescent="0.25">
      <c r="A524" s="76" t="s">
        <v>454</v>
      </c>
      <c r="B524" s="76" t="s">
        <v>317</v>
      </c>
      <c r="C524" s="51"/>
      <c r="D524" s="51"/>
      <c r="E524" s="51">
        <f t="shared" si="35"/>
        <v>114.08</v>
      </c>
      <c r="F524" s="51">
        <v>92</v>
      </c>
      <c r="G524" s="51">
        <f t="shared" si="37"/>
        <v>67.16</v>
      </c>
      <c r="H524" s="51">
        <v>92</v>
      </c>
      <c r="I524" s="52">
        <f t="shared" si="34"/>
        <v>181.24</v>
      </c>
      <c r="J524" s="53">
        <f t="shared" si="34"/>
        <v>184</v>
      </c>
      <c r="K524" s="50">
        <f t="shared" si="36"/>
        <v>181.24</v>
      </c>
      <c r="L524" s="50"/>
    </row>
    <row r="525" spans="1:12" ht="31.5" x14ac:dyDescent="0.25">
      <c r="A525" s="76" t="s">
        <v>455</v>
      </c>
      <c r="B525" s="76" t="s">
        <v>375</v>
      </c>
      <c r="C525" s="51"/>
      <c r="D525" s="51"/>
      <c r="E525" s="51">
        <f t="shared" si="35"/>
        <v>151.28</v>
      </c>
      <c r="F525" s="51">
        <v>122</v>
      </c>
      <c r="G525" s="51"/>
      <c r="H525" s="51"/>
      <c r="I525" s="52">
        <f t="shared" si="34"/>
        <v>151.28</v>
      </c>
      <c r="J525" s="53">
        <f t="shared" si="34"/>
        <v>122</v>
      </c>
      <c r="K525" s="50">
        <f t="shared" si="36"/>
        <v>151.28</v>
      </c>
      <c r="L525" s="50"/>
    </row>
    <row r="526" spans="1:12" x14ac:dyDescent="0.25">
      <c r="A526" s="76" t="s">
        <v>456</v>
      </c>
      <c r="B526" s="76" t="s">
        <v>312</v>
      </c>
      <c r="C526" s="51"/>
      <c r="D526" s="51"/>
      <c r="E526" s="51">
        <f t="shared" si="35"/>
        <v>90.52</v>
      </c>
      <c r="F526" s="51">
        <v>73</v>
      </c>
      <c r="G526" s="51">
        <f t="shared" si="37"/>
        <v>53.29</v>
      </c>
      <c r="H526" s="51">
        <v>73</v>
      </c>
      <c r="I526" s="52">
        <f t="shared" si="34"/>
        <v>143.81</v>
      </c>
      <c r="J526" s="53">
        <f t="shared" si="34"/>
        <v>146</v>
      </c>
      <c r="K526" s="50">
        <f t="shared" si="36"/>
        <v>143.81</v>
      </c>
      <c r="L526" s="50"/>
    </row>
    <row r="527" spans="1:12" x14ac:dyDescent="0.25">
      <c r="A527" s="76" t="s">
        <v>457</v>
      </c>
      <c r="B527" s="76" t="s">
        <v>312</v>
      </c>
      <c r="C527" s="51"/>
      <c r="D527" s="51"/>
      <c r="E527" s="51">
        <f t="shared" si="35"/>
        <v>128.96</v>
      </c>
      <c r="F527" s="51">
        <v>104</v>
      </c>
      <c r="G527" s="51"/>
      <c r="H527" s="51"/>
      <c r="I527" s="52">
        <f t="shared" si="34"/>
        <v>128.96</v>
      </c>
      <c r="J527" s="53">
        <f t="shared" si="34"/>
        <v>104</v>
      </c>
      <c r="K527" s="50">
        <f t="shared" si="36"/>
        <v>128.96</v>
      </c>
      <c r="L527" s="50"/>
    </row>
    <row r="528" spans="1:12" ht="31.5" x14ac:dyDescent="0.25">
      <c r="A528" s="76" t="s">
        <v>458</v>
      </c>
      <c r="B528" s="76" t="s">
        <v>315</v>
      </c>
      <c r="C528" s="51"/>
      <c r="D528" s="51"/>
      <c r="E528" s="51">
        <f t="shared" si="35"/>
        <v>17.36</v>
      </c>
      <c r="F528" s="51">
        <v>14</v>
      </c>
      <c r="G528" s="51"/>
      <c r="H528" s="51"/>
      <c r="I528" s="52">
        <f t="shared" si="34"/>
        <v>17.36</v>
      </c>
      <c r="J528" s="53">
        <f t="shared" si="34"/>
        <v>14</v>
      </c>
      <c r="K528" s="50">
        <f t="shared" si="36"/>
        <v>17.36</v>
      </c>
      <c r="L528" s="50"/>
    </row>
    <row r="529" spans="1:12" x14ac:dyDescent="0.25">
      <c r="A529" s="76" t="s">
        <v>458</v>
      </c>
      <c r="B529" s="76" t="s">
        <v>312</v>
      </c>
      <c r="C529" s="51"/>
      <c r="D529" s="51"/>
      <c r="E529" s="51">
        <f t="shared" si="35"/>
        <v>43.4</v>
      </c>
      <c r="F529" s="51">
        <v>35</v>
      </c>
      <c r="G529" s="51"/>
      <c r="H529" s="51"/>
      <c r="I529" s="52">
        <f t="shared" si="34"/>
        <v>43.4</v>
      </c>
      <c r="J529" s="53">
        <f t="shared" si="34"/>
        <v>35</v>
      </c>
      <c r="K529" s="50">
        <f t="shared" si="36"/>
        <v>43.4</v>
      </c>
      <c r="L529" s="50"/>
    </row>
    <row r="530" spans="1:12" x14ac:dyDescent="0.25">
      <c r="A530" s="76" t="s">
        <v>459</v>
      </c>
      <c r="B530" s="76" t="s">
        <v>312</v>
      </c>
      <c r="C530" s="51"/>
      <c r="D530" s="51"/>
      <c r="E530" s="51">
        <f t="shared" si="35"/>
        <v>114.08</v>
      </c>
      <c r="F530" s="51">
        <v>92</v>
      </c>
      <c r="G530" s="51"/>
      <c r="H530" s="51"/>
      <c r="I530" s="52">
        <f t="shared" si="34"/>
        <v>114.08</v>
      </c>
      <c r="J530" s="53">
        <f t="shared" si="34"/>
        <v>92</v>
      </c>
      <c r="K530" s="50">
        <f t="shared" si="36"/>
        <v>114.08</v>
      </c>
      <c r="L530" s="50"/>
    </row>
    <row r="531" spans="1:12" ht="31.5" x14ac:dyDescent="0.25">
      <c r="A531" s="76" t="s">
        <v>460</v>
      </c>
      <c r="B531" s="76" t="s">
        <v>326</v>
      </c>
      <c r="C531" s="51"/>
      <c r="D531" s="51"/>
      <c r="E531" s="51">
        <f t="shared" si="35"/>
        <v>0</v>
      </c>
      <c r="F531" s="51"/>
      <c r="G531" s="51">
        <f t="shared" si="37"/>
        <v>35.04</v>
      </c>
      <c r="H531" s="51">
        <v>48</v>
      </c>
      <c r="I531" s="52">
        <f t="shared" si="34"/>
        <v>35.04</v>
      </c>
      <c r="J531" s="53">
        <f t="shared" si="34"/>
        <v>48</v>
      </c>
      <c r="K531" s="50">
        <f t="shared" si="36"/>
        <v>35.04</v>
      </c>
      <c r="L531" s="50"/>
    </row>
    <row r="532" spans="1:12" ht="31.5" x14ac:dyDescent="0.25">
      <c r="A532" s="76" t="s">
        <v>460</v>
      </c>
      <c r="B532" s="76" t="s">
        <v>367</v>
      </c>
      <c r="C532" s="51"/>
      <c r="D532" s="51"/>
      <c r="E532" s="51">
        <f t="shared" si="35"/>
        <v>18.600000000000001</v>
      </c>
      <c r="F532" s="51">
        <v>15</v>
      </c>
      <c r="G532" s="51">
        <f t="shared" si="37"/>
        <v>0</v>
      </c>
      <c r="H532" s="51"/>
      <c r="I532" s="52">
        <f t="shared" si="34"/>
        <v>18.600000000000001</v>
      </c>
      <c r="J532" s="53">
        <f t="shared" si="34"/>
        <v>15</v>
      </c>
      <c r="K532" s="50">
        <f t="shared" si="36"/>
        <v>18.600000000000001</v>
      </c>
      <c r="L532" s="50"/>
    </row>
    <row r="533" spans="1:12" ht="31.5" x14ac:dyDescent="0.25">
      <c r="A533" s="76" t="s">
        <v>460</v>
      </c>
      <c r="B533" s="76" t="s">
        <v>372</v>
      </c>
      <c r="C533" s="51"/>
      <c r="D533" s="51"/>
      <c r="E533" s="51">
        <f t="shared" si="35"/>
        <v>7.4399999999999995</v>
      </c>
      <c r="F533" s="51">
        <v>6</v>
      </c>
      <c r="G533" s="51">
        <f t="shared" si="37"/>
        <v>18.98</v>
      </c>
      <c r="H533" s="51">
        <v>26</v>
      </c>
      <c r="I533" s="52">
        <f t="shared" si="34"/>
        <v>26.42</v>
      </c>
      <c r="J533" s="53">
        <f t="shared" si="34"/>
        <v>32</v>
      </c>
      <c r="K533" s="50">
        <f t="shared" si="36"/>
        <v>26.42</v>
      </c>
      <c r="L533" s="50"/>
    </row>
    <row r="534" spans="1:12" ht="31.5" x14ac:dyDescent="0.25">
      <c r="A534" s="76" t="s">
        <v>461</v>
      </c>
      <c r="B534" s="76" t="s">
        <v>328</v>
      </c>
      <c r="C534" s="51"/>
      <c r="D534" s="51"/>
      <c r="E534" s="51">
        <f t="shared" si="35"/>
        <v>106.64</v>
      </c>
      <c r="F534" s="51">
        <v>86</v>
      </c>
      <c r="G534" s="51"/>
      <c r="H534" s="51"/>
      <c r="I534" s="52">
        <f t="shared" si="34"/>
        <v>106.64</v>
      </c>
      <c r="J534" s="53">
        <f t="shared" si="34"/>
        <v>86</v>
      </c>
      <c r="K534" s="50">
        <f t="shared" si="36"/>
        <v>106.64</v>
      </c>
      <c r="L534" s="50"/>
    </row>
    <row r="535" spans="1:12" ht="31.5" x14ac:dyDescent="0.25">
      <c r="A535" s="76" t="s">
        <v>461</v>
      </c>
      <c r="B535" s="76" t="s">
        <v>345</v>
      </c>
      <c r="C535" s="51"/>
      <c r="D535" s="51"/>
      <c r="E535" s="51">
        <f t="shared" si="35"/>
        <v>9.92</v>
      </c>
      <c r="F535" s="51">
        <v>8</v>
      </c>
      <c r="G535" s="51"/>
      <c r="H535" s="51"/>
      <c r="I535" s="52">
        <f t="shared" ref="I535:J595" si="38">C535+E535+G535</f>
        <v>9.92</v>
      </c>
      <c r="J535" s="53">
        <f t="shared" si="38"/>
        <v>8</v>
      </c>
      <c r="K535" s="50">
        <f t="shared" si="36"/>
        <v>9.92</v>
      </c>
      <c r="L535" s="50"/>
    </row>
    <row r="536" spans="1:12" ht="31.5" x14ac:dyDescent="0.25">
      <c r="A536" s="76" t="s">
        <v>461</v>
      </c>
      <c r="B536" s="76" t="s">
        <v>317</v>
      </c>
      <c r="C536" s="51"/>
      <c r="D536" s="51"/>
      <c r="E536" s="51">
        <f t="shared" si="35"/>
        <v>285.2</v>
      </c>
      <c r="F536" s="51">
        <v>230</v>
      </c>
      <c r="G536" s="51"/>
      <c r="H536" s="51"/>
      <c r="I536" s="52">
        <f t="shared" si="38"/>
        <v>285.2</v>
      </c>
      <c r="J536" s="53">
        <f t="shared" si="38"/>
        <v>230</v>
      </c>
      <c r="K536" s="50">
        <f t="shared" si="36"/>
        <v>285.2</v>
      </c>
      <c r="L536" s="50"/>
    </row>
    <row r="537" spans="1:12" ht="31.5" x14ac:dyDescent="0.25">
      <c r="A537" s="76" t="s">
        <v>461</v>
      </c>
      <c r="B537" s="76" t="s">
        <v>360</v>
      </c>
      <c r="C537" s="51"/>
      <c r="D537" s="51"/>
      <c r="E537" s="51">
        <f t="shared" si="35"/>
        <v>183.52</v>
      </c>
      <c r="F537" s="51">
        <v>148</v>
      </c>
      <c r="G537" s="51"/>
      <c r="H537" s="51"/>
      <c r="I537" s="52">
        <f t="shared" si="38"/>
        <v>183.52</v>
      </c>
      <c r="J537" s="53">
        <f t="shared" si="38"/>
        <v>148</v>
      </c>
      <c r="K537" s="50">
        <f t="shared" si="36"/>
        <v>183.52</v>
      </c>
      <c r="L537" s="50"/>
    </row>
    <row r="538" spans="1:12" ht="31.5" x14ac:dyDescent="0.25">
      <c r="A538" s="76" t="s">
        <v>462</v>
      </c>
      <c r="B538" s="76" t="s">
        <v>315</v>
      </c>
      <c r="C538" s="51"/>
      <c r="D538" s="51"/>
      <c r="E538" s="51">
        <f t="shared" si="35"/>
        <v>2.48</v>
      </c>
      <c r="F538" s="51">
        <v>2</v>
      </c>
      <c r="G538" s="51"/>
      <c r="H538" s="51"/>
      <c r="I538" s="52">
        <f t="shared" si="38"/>
        <v>2.48</v>
      </c>
      <c r="J538" s="53">
        <f t="shared" si="38"/>
        <v>2</v>
      </c>
      <c r="K538" s="50">
        <f t="shared" si="36"/>
        <v>2.48</v>
      </c>
      <c r="L538" s="50"/>
    </row>
    <row r="539" spans="1:12" x14ac:dyDescent="0.25">
      <c r="A539" s="76" t="s">
        <v>462</v>
      </c>
      <c r="B539" s="76" t="s">
        <v>312</v>
      </c>
      <c r="C539" s="51"/>
      <c r="D539" s="51"/>
      <c r="E539" s="51">
        <f t="shared" si="35"/>
        <v>38.44</v>
      </c>
      <c r="F539" s="51">
        <v>31</v>
      </c>
      <c r="G539" s="51"/>
      <c r="H539" s="51"/>
      <c r="I539" s="52">
        <f t="shared" si="38"/>
        <v>38.44</v>
      </c>
      <c r="J539" s="53">
        <f t="shared" si="38"/>
        <v>31</v>
      </c>
      <c r="K539" s="50">
        <f t="shared" si="36"/>
        <v>38.44</v>
      </c>
      <c r="L539" s="50"/>
    </row>
    <row r="540" spans="1:12" ht="31.5" x14ac:dyDescent="0.25">
      <c r="A540" s="76" t="s">
        <v>463</v>
      </c>
      <c r="B540" s="76" t="s">
        <v>372</v>
      </c>
      <c r="C540" s="51"/>
      <c r="D540" s="51"/>
      <c r="E540" s="51">
        <f t="shared" si="35"/>
        <v>162.44</v>
      </c>
      <c r="F540" s="51">
        <v>131</v>
      </c>
      <c r="G540" s="51"/>
      <c r="H540" s="51"/>
      <c r="I540" s="52">
        <f t="shared" si="38"/>
        <v>162.44</v>
      </c>
      <c r="J540" s="53">
        <f t="shared" si="38"/>
        <v>131</v>
      </c>
      <c r="K540" s="50">
        <f t="shared" si="36"/>
        <v>162.44</v>
      </c>
      <c r="L540" s="50"/>
    </row>
    <row r="541" spans="1:12" ht="31.5" x14ac:dyDescent="0.25">
      <c r="A541" s="76" t="s">
        <v>463</v>
      </c>
      <c r="B541" s="76" t="s">
        <v>373</v>
      </c>
      <c r="C541" s="51"/>
      <c r="D541" s="51"/>
      <c r="E541" s="51">
        <f t="shared" si="35"/>
        <v>91.76</v>
      </c>
      <c r="F541" s="51">
        <v>74</v>
      </c>
      <c r="G541" s="51"/>
      <c r="H541" s="51"/>
      <c r="I541" s="52">
        <f t="shared" si="38"/>
        <v>91.76</v>
      </c>
      <c r="J541" s="53">
        <f t="shared" si="38"/>
        <v>74</v>
      </c>
      <c r="K541" s="50">
        <f t="shared" si="36"/>
        <v>91.76</v>
      </c>
      <c r="L541" s="50"/>
    </row>
    <row r="542" spans="1:12" ht="31.5" x14ac:dyDescent="0.25">
      <c r="A542" s="76" t="s">
        <v>464</v>
      </c>
      <c r="B542" s="76" t="s">
        <v>326</v>
      </c>
      <c r="C542" s="51"/>
      <c r="D542" s="51"/>
      <c r="E542" s="51"/>
      <c r="F542" s="51"/>
      <c r="G542" s="51">
        <f t="shared" si="37"/>
        <v>223.38</v>
      </c>
      <c r="H542" s="51">
        <v>306</v>
      </c>
      <c r="I542" s="52">
        <f t="shared" si="38"/>
        <v>223.38</v>
      </c>
      <c r="J542" s="53">
        <f t="shared" si="38"/>
        <v>306</v>
      </c>
      <c r="K542" s="50">
        <f t="shared" si="36"/>
        <v>223.38</v>
      </c>
      <c r="L542" s="50"/>
    </row>
    <row r="543" spans="1:12" ht="31.5" x14ac:dyDescent="0.25">
      <c r="A543" s="76" t="s">
        <v>464</v>
      </c>
      <c r="B543" s="76" t="s">
        <v>327</v>
      </c>
      <c r="C543" s="51"/>
      <c r="D543" s="51"/>
      <c r="E543" s="51"/>
      <c r="F543" s="51"/>
      <c r="G543" s="51">
        <f t="shared" si="37"/>
        <v>56.94</v>
      </c>
      <c r="H543" s="51">
        <v>78</v>
      </c>
      <c r="I543" s="52">
        <f t="shared" si="38"/>
        <v>56.94</v>
      </c>
      <c r="J543" s="53">
        <f t="shared" si="38"/>
        <v>78</v>
      </c>
      <c r="K543" s="50">
        <f t="shared" si="36"/>
        <v>56.94</v>
      </c>
      <c r="L543" s="50"/>
    </row>
    <row r="544" spans="1:12" ht="31.5" x14ac:dyDescent="0.25">
      <c r="A544" s="76" t="s">
        <v>464</v>
      </c>
      <c r="B544" s="76" t="s">
        <v>328</v>
      </c>
      <c r="C544" s="51"/>
      <c r="D544" s="51"/>
      <c r="E544" s="51">
        <f t="shared" si="35"/>
        <v>292.64</v>
      </c>
      <c r="F544" s="51">
        <v>236</v>
      </c>
      <c r="G544" s="51">
        <f t="shared" si="37"/>
        <v>8.0299999999999994</v>
      </c>
      <c r="H544" s="51">
        <v>11</v>
      </c>
      <c r="I544" s="52">
        <f t="shared" si="38"/>
        <v>300.66999999999996</v>
      </c>
      <c r="J544" s="53">
        <f t="shared" si="38"/>
        <v>247</v>
      </c>
      <c r="K544" s="50">
        <f t="shared" si="36"/>
        <v>300.66999999999996</v>
      </c>
      <c r="L544" s="50"/>
    </row>
    <row r="545" spans="1:12" ht="31.5" x14ac:dyDescent="0.25">
      <c r="A545" s="76" t="s">
        <v>464</v>
      </c>
      <c r="B545" s="76" t="s">
        <v>329</v>
      </c>
      <c r="C545" s="51"/>
      <c r="D545" s="51"/>
      <c r="E545" s="51">
        <f t="shared" si="35"/>
        <v>84.32</v>
      </c>
      <c r="F545" s="51">
        <v>68</v>
      </c>
      <c r="G545" s="51">
        <f t="shared" si="37"/>
        <v>49.64</v>
      </c>
      <c r="H545" s="51">
        <v>68</v>
      </c>
      <c r="I545" s="52">
        <f t="shared" si="38"/>
        <v>133.95999999999998</v>
      </c>
      <c r="J545" s="53">
        <f t="shared" si="38"/>
        <v>136</v>
      </c>
      <c r="K545" s="50">
        <f t="shared" si="36"/>
        <v>133.95999999999998</v>
      </c>
      <c r="L545" s="50"/>
    </row>
    <row r="546" spans="1:12" ht="31.5" x14ac:dyDescent="0.25">
      <c r="A546" s="76" t="s">
        <v>464</v>
      </c>
      <c r="B546" s="76" t="s">
        <v>330</v>
      </c>
      <c r="C546" s="51"/>
      <c r="D546" s="51"/>
      <c r="E546" s="51">
        <f t="shared" si="35"/>
        <v>59.519999999999996</v>
      </c>
      <c r="F546" s="51">
        <v>48</v>
      </c>
      <c r="G546" s="51">
        <f t="shared" si="37"/>
        <v>10.219999999999999</v>
      </c>
      <c r="H546" s="51">
        <v>14</v>
      </c>
      <c r="I546" s="52">
        <f t="shared" si="38"/>
        <v>69.739999999999995</v>
      </c>
      <c r="J546" s="53">
        <f t="shared" si="38"/>
        <v>62</v>
      </c>
      <c r="K546" s="50">
        <f t="shared" si="36"/>
        <v>69.739999999999995</v>
      </c>
      <c r="L546" s="50"/>
    </row>
    <row r="547" spans="1:12" ht="31.5" x14ac:dyDescent="0.25">
      <c r="A547" s="76" t="s">
        <v>464</v>
      </c>
      <c r="B547" s="76" t="s">
        <v>336</v>
      </c>
      <c r="C547" s="51"/>
      <c r="D547" s="51"/>
      <c r="E547" s="51">
        <f t="shared" si="35"/>
        <v>66.959999999999994</v>
      </c>
      <c r="F547" s="51">
        <v>54</v>
      </c>
      <c r="G547" s="51">
        <f t="shared" si="37"/>
        <v>39.42</v>
      </c>
      <c r="H547" s="51">
        <v>54</v>
      </c>
      <c r="I547" s="52">
        <f t="shared" si="38"/>
        <v>106.38</v>
      </c>
      <c r="J547" s="53">
        <f t="shared" si="38"/>
        <v>108</v>
      </c>
      <c r="K547" s="50">
        <f t="shared" si="36"/>
        <v>106.38</v>
      </c>
      <c r="L547" s="50"/>
    </row>
    <row r="548" spans="1:12" ht="31.5" x14ac:dyDescent="0.25">
      <c r="A548" s="76" t="s">
        <v>464</v>
      </c>
      <c r="B548" s="76" t="s">
        <v>338</v>
      </c>
      <c r="C548" s="51"/>
      <c r="D548" s="51"/>
      <c r="E548" s="51">
        <f t="shared" si="35"/>
        <v>39.68</v>
      </c>
      <c r="F548" s="51">
        <v>32</v>
      </c>
      <c r="G548" s="51">
        <f t="shared" si="37"/>
        <v>24.09</v>
      </c>
      <c r="H548" s="51">
        <v>33</v>
      </c>
      <c r="I548" s="52">
        <f t="shared" si="38"/>
        <v>63.769999999999996</v>
      </c>
      <c r="J548" s="53">
        <f t="shared" si="38"/>
        <v>65</v>
      </c>
      <c r="K548" s="50">
        <f t="shared" si="36"/>
        <v>63.769999999999996</v>
      </c>
      <c r="L548" s="50"/>
    </row>
    <row r="549" spans="1:12" ht="31.5" x14ac:dyDescent="0.25">
      <c r="A549" s="76" t="s">
        <v>464</v>
      </c>
      <c r="B549" s="76" t="s">
        <v>339</v>
      </c>
      <c r="C549" s="51"/>
      <c r="D549" s="51"/>
      <c r="E549" s="51">
        <f t="shared" si="35"/>
        <v>17.36</v>
      </c>
      <c r="F549" s="51">
        <v>14</v>
      </c>
      <c r="G549" s="51">
        <f t="shared" si="37"/>
        <v>10.219999999999999</v>
      </c>
      <c r="H549" s="51">
        <v>14</v>
      </c>
      <c r="I549" s="52">
        <f t="shared" si="38"/>
        <v>27.58</v>
      </c>
      <c r="J549" s="53">
        <f t="shared" si="38"/>
        <v>28</v>
      </c>
      <c r="K549" s="50">
        <f t="shared" si="36"/>
        <v>27.58</v>
      </c>
      <c r="L549" s="50"/>
    </row>
    <row r="550" spans="1:12" ht="31.5" x14ac:dyDescent="0.25">
      <c r="A550" s="76" t="s">
        <v>464</v>
      </c>
      <c r="B550" s="76" t="s">
        <v>343</v>
      </c>
      <c r="C550" s="51"/>
      <c r="D550" s="51"/>
      <c r="E550" s="51">
        <f t="shared" si="35"/>
        <v>1.24</v>
      </c>
      <c r="F550" s="51">
        <v>1</v>
      </c>
      <c r="G550" s="51">
        <f t="shared" si="37"/>
        <v>0.73</v>
      </c>
      <c r="H550" s="51">
        <v>1</v>
      </c>
      <c r="I550" s="52">
        <f t="shared" si="38"/>
        <v>1.97</v>
      </c>
      <c r="J550" s="53">
        <f t="shared" si="38"/>
        <v>2</v>
      </c>
      <c r="K550" s="50">
        <f t="shared" si="36"/>
        <v>1.97</v>
      </c>
      <c r="L550" s="50"/>
    </row>
    <row r="551" spans="1:12" ht="31.5" x14ac:dyDescent="0.25">
      <c r="A551" s="76" t="s">
        <v>464</v>
      </c>
      <c r="B551" s="76" t="s">
        <v>344</v>
      </c>
      <c r="C551" s="51"/>
      <c r="D551" s="51"/>
      <c r="E551" s="51">
        <f t="shared" si="35"/>
        <v>3.7199999999999998</v>
      </c>
      <c r="F551" s="51">
        <v>3</v>
      </c>
      <c r="G551" s="51">
        <f t="shared" si="37"/>
        <v>1.46</v>
      </c>
      <c r="H551" s="51">
        <v>2</v>
      </c>
      <c r="I551" s="52">
        <f t="shared" si="38"/>
        <v>5.18</v>
      </c>
      <c r="J551" s="53">
        <f t="shared" si="38"/>
        <v>5</v>
      </c>
      <c r="K551" s="50">
        <f t="shared" si="36"/>
        <v>5.18</v>
      </c>
      <c r="L551" s="50"/>
    </row>
    <row r="552" spans="1:12" ht="31.5" x14ac:dyDescent="0.25">
      <c r="A552" s="76" t="s">
        <v>464</v>
      </c>
      <c r="B552" s="76" t="s">
        <v>315</v>
      </c>
      <c r="C552" s="51"/>
      <c r="D552" s="51"/>
      <c r="E552" s="51">
        <f t="shared" si="35"/>
        <v>1.24</v>
      </c>
      <c r="F552" s="51">
        <v>1</v>
      </c>
      <c r="G552" s="51">
        <f t="shared" si="37"/>
        <v>0.73</v>
      </c>
      <c r="H552" s="51">
        <v>1</v>
      </c>
      <c r="I552" s="52">
        <f t="shared" si="38"/>
        <v>1.97</v>
      </c>
      <c r="J552" s="53">
        <f t="shared" si="38"/>
        <v>2</v>
      </c>
      <c r="K552" s="50">
        <f t="shared" si="36"/>
        <v>1.97</v>
      </c>
      <c r="L552" s="50"/>
    </row>
    <row r="553" spans="1:12" ht="31.5" x14ac:dyDescent="0.25">
      <c r="A553" s="76" t="s">
        <v>464</v>
      </c>
      <c r="B553" s="76" t="s">
        <v>345</v>
      </c>
      <c r="C553" s="51"/>
      <c r="D553" s="51"/>
      <c r="E553" s="51">
        <f t="shared" si="35"/>
        <v>44.64</v>
      </c>
      <c r="F553" s="51">
        <v>36</v>
      </c>
      <c r="G553" s="51">
        <f t="shared" si="37"/>
        <v>26.28</v>
      </c>
      <c r="H553" s="51">
        <v>36</v>
      </c>
      <c r="I553" s="52">
        <f t="shared" si="38"/>
        <v>70.92</v>
      </c>
      <c r="J553" s="53">
        <f t="shared" si="38"/>
        <v>72</v>
      </c>
      <c r="K553" s="50">
        <f t="shared" si="36"/>
        <v>70.92</v>
      </c>
      <c r="L553" s="50"/>
    </row>
    <row r="554" spans="1:12" ht="31.5" x14ac:dyDescent="0.25">
      <c r="A554" s="76" t="s">
        <v>464</v>
      </c>
      <c r="B554" s="76" t="s">
        <v>317</v>
      </c>
      <c r="C554" s="51"/>
      <c r="D554" s="51"/>
      <c r="E554" s="51">
        <f t="shared" si="35"/>
        <v>99.2</v>
      </c>
      <c r="F554" s="51">
        <v>80</v>
      </c>
      <c r="G554" s="51">
        <f t="shared" si="37"/>
        <v>43.07</v>
      </c>
      <c r="H554" s="51">
        <v>59</v>
      </c>
      <c r="I554" s="52">
        <f t="shared" si="38"/>
        <v>142.27000000000001</v>
      </c>
      <c r="J554" s="53">
        <f t="shared" si="38"/>
        <v>139</v>
      </c>
      <c r="K554" s="50">
        <f t="shared" si="36"/>
        <v>142.27000000000001</v>
      </c>
      <c r="L554" s="50"/>
    </row>
    <row r="555" spans="1:12" ht="31.5" x14ac:dyDescent="0.25">
      <c r="A555" s="76" t="s">
        <v>464</v>
      </c>
      <c r="B555" s="76" t="s">
        <v>312</v>
      </c>
      <c r="C555" s="51"/>
      <c r="D555" s="51"/>
      <c r="E555" s="51">
        <f t="shared" si="35"/>
        <v>128.96</v>
      </c>
      <c r="F555" s="51">
        <v>104</v>
      </c>
      <c r="G555" s="51">
        <f t="shared" si="37"/>
        <v>75.92</v>
      </c>
      <c r="H555" s="51">
        <v>104</v>
      </c>
      <c r="I555" s="52">
        <f t="shared" si="38"/>
        <v>204.88</v>
      </c>
      <c r="J555" s="53">
        <f t="shared" si="38"/>
        <v>208</v>
      </c>
      <c r="K555" s="50">
        <f t="shared" si="36"/>
        <v>204.88</v>
      </c>
      <c r="L555" s="50"/>
    </row>
    <row r="556" spans="1:12" ht="31.5" x14ac:dyDescent="0.25">
      <c r="A556" s="76" t="s">
        <v>464</v>
      </c>
      <c r="B556" s="76" t="s">
        <v>321</v>
      </c>
      <c r="C556" s="51"/>
      <c r="D556" s="51"/>
      <c r="E556" s="51">
        <f t="shared" si="35"/>
        <v>76.88</v>
      </c>
      <c r="F556" s="51">
        <v>62</v>
      </c>
      <c r="G556" s="51">
        <f t="shared" si="37"/>
        <v>45.26</v>
      </c>
      <c r="H556" s="51">
        <v>62</v>
      </c>
      <c r="I556" s="52">
        <f t="shared" si="38"/>
        <v>122.13999999999999</v>
      </c>
      <c r="J556" s="53">
        <f t="shared" si="38"/>
        <v>124</v>
      </c>
      <c r="K556" s="50">
        <f t="shared" si="36"/>
        <v>122.13999999999999</v>
      </c>
      <c r="L556" s="50"/>
    </row>
    <row r="557" spans="1:12" ht="31.5" x14ac:dyDescent="0.25">
      <c r="A557" s="76" t="s">
        <v>464</v>
      </c>
      <c r="B557" s="76" t="s">
        <v>348</v>
      </c>
      <c r="C557" s="51"/>
      <c r="D557" s="51"/>
      <c r="E557" s="51">
        <f t="shared" si="35"/>
        <v>37.200000000000003</v>
      </c>
      <c r="F557" s="51">
        <v>30</v>
      </c>
      <c r="G557" s="51">
        <f t="shared" si="37"/>
        <v>21.9</v>
      </c>
      <c r="H557" s="51">
        <v>30</v>
      </c>
      <c r="I557" s="52">
        <f t="shared" si="38"/>
        <v>59.1</v>
      </c>
      <c r="J557" s="53">
        <f t="shared" si="38"/>
        <v>60</v>
      </c>
      <c r="K557" s="50">
        <f t="shared" si="36"/>
        <v>59.1</v>
      </c>
      <c r="L557" s="50"/>
    </row>
    <row r="558" spans="1:12" ht="31.5" x14ac:dyDescent="0.25">
      <c r="A558" s="76" t="s">
        <v>464</v>
      </c>
      <c r="B558" s="76" t="s">
        <v>349</v>
      </c>
      <c r="C558" s="51"/>
      <c r="D558" s="51"/>
      <c r="E558" s="51">
        <f t="shared" si="35"/>
        <v>34.72</v>
      </c>
      <c r="F558" s="51">
        <v>28</v>
      </c>
      <c r="G558" s="51">
        <f t="shared" si="37"/>
        <v>0.73</v>
      </c>
      <c r="H558" s="51">
        <v>1</v>
      </c>
      <c r="I558" s="52">
        <f t="shared" si="38"/>
        <v>35.449999999999996</v>
      </c>
      <c r="J558" s="53">
        <f t="shared" si="38"/>
        <v>29</v>
      </c>
      <c r="K558" s="50">
        <f t="shared" si="36"/>
        <v>35.449999999999996</v>
      </c>
      <c r="L558" s="50"/>
    </row>
    <row r="559" spans="1:12" ht="31.5" x14ac:dyDescent="0.25">
      <c r="A559" s="76" t="s">
        <v>464</v>
      </c>
      <c r="B559" s="76" t="s">
        <v>352</v>
      </c>
      <c r="C559" s="51"/>
      <c r="D559" s="51"/>
      <c r="E559" s="51">
        <f t="shared" si="35"/>
        <v>81.84</v>
      </c>
      <c r="F559" s="51">
        <v>66</v>
      </c>
      <c r="G559" s="51">
        <f t="shared" si="37"/>
        <v>48.18</v>
      </c>
      <c r="H559" s="51">
        <v>66</v>
      </c>
      <c r="I559" s="52">
        <f t="shared" si="38"/>
        <v>130.02000000000001</v>
      </c>
      <c r="J559" s="53">
        <f t="shared" si="38"/>
        <v>132</v>
      </c>
      <c r="K559" s="50">
        <f t="shared" si="36"/>
        <v>130.02000000000001</v>
      </c>
      <c r="L559" s="50"/>
    </row>
    <row r="560" spans="1:12" ht="31.5" x14ac:dyDescent="0.25">
      <c r="A560" s="76" t="s">
        <v>464</v>
      </c>
      <c r="B560" s="76" t="s">
        <v>377</v>
      </c>
      <c r="C560" s="51"/>
      <c r="D560" s="51"/>
      <c r="E560" s="51">
        <f t="shared" si="35"/>
        <v>23.56</v>
      </c>
      <c r="F560" s="51">
        <v>19</v>
      </c>
      <c r="G560" s="51">
        <f t="shared" si="37"/>
        <v>13.87</v>
      </c>
      <c r="H560" s="51">
        <v>19</v>
      </c>
      <c r="I560" s="52">
        <f t="shared" si="38"/>
        <v>37.43</v>
      </c>
      <c r="J560" s="53">
        <f t="shared" si="38"/>
        <v>38</v>
      </c>
      <c r="K560" s="50">
        <f t="shared" si="36"/>
        <v>37.43</v>
      </c>
      <c r="L560" s="50"/>
    </row>
    <row r="561" spans="1:12" ht="31.5" x14ac:dyDescent="0.25">
      <c r="A561" s="76" t="s">
        <v>464</v>
      </c>
      <c r="B561" s="76" t="s">
        <v>357</v>
      </c>
      <c r="C561" s="51"/>
      <c r="D561" s="51"/>
      <c r="E561" s="51">
        <f t="shared" si="35"/>
        <v>308.76</v>
      </c>
      <c r="F561" s="51">
        <v>249</v>
      </c>
      <c r="G561" s="51">
        <f t="shared" si="37"/>
        <v>181.76999999999998</v>
      </c>
      <c r="H561" s="51">
        <v>249</v>
      </c>
      <c r="I561" s="52">
        <f t="shared" si="38"/>
        <v>490.53</v>
      </c>
      <c r="J561" s="53">
        <f t="shared" si="38"/>
        <v>498</v>
      </c>
      <c r="K561" s="50">
        <f t="shared" si="36"/>
        <v>490.53</v>
      </c>
      <c r="L561" s="50"/>
    </row>
    <row r="562" spans="1:12" ht="31.5" x14ac:dyDescent="0.25">
      <c r="A562" s="76" t="s">
        <v>464</v>
      </c>
      <c r="B562" s="76" t="s">
        <v>358</v>
      </c>
      <c r="C562" s="51"/>
      <c r="D562" s="51"/>
      <c r="E562" s="51">
        <f t="shared" si="35"/>
        <v>24.8</v>
      </c>
      <c r="F562" s="51">
        <v>20</v>
      </c>
      <c r="G562" s="51">
        <f t="shared" si="37"/>
        <v>14.6</v>
      </c>
      <c r="H562" s="51">
        <v>20</v>
      </c>
      <c r="I562" s="52">
        <f t="shared" si="38"/>
        <v>39.4</v>
      </c>
      <c r="J562" s="53">
        <f t="shared" si="38"/>
        <v>40</v>
      </c>
      <c r="K562" s="50">
        <f t="shared" si="36"/>
        <v>39.4</v>
      </c>
      <c r="L562" s="50"/>
    </row>
    <row r="563" spans="1:12" ht="31.5" x14ac:dyDescent="0.25">
      <c r="A563" s="76" t="s">
        <v>464</v>
      </c>
      <c r="B563" s="76" t="s">
        <v>359</v>
      </c>
      <c r="C563" s="51"/>
      <c r="D563" s="51"/>
      <c r="E563" s="51">
        <f t="shared" si="35"/>
        <v>40.92</v>
      </c>
      <c r="F563" s="51">
        <v>33</v>
      </c>
      <c r="G563" s="51">
        <f t="shared" si="37"/>
        <v>24.09</v>
      </c>
      <c r="H563" s="51">
        <v>33</v>
      </c>
      <c r="I563" s="52">
        <f t="shared" si="38"/>
        <v>65.010000000000005</v>
      </c>
      <c r="J563" s="53">
        <f t="shared" si="38"/>
        <v>66</v>
      </c>
      <c r="K563" s="50">
        <f t="shared" si="36"/>
        <v>65.010000000000005</v>
      </c>
      <c r="L563" s="50"/>
    </row>
    <row r="564" spans="1:12" ht="31.5" x14ac:dyDescent="0.25">
      <c r="A564" s="76" t="s">
        <v>464</v>
      </c>
      <c r="B564" s="76" t="s">
        <v>360</v>
      </c>
      <c r="C564" s="51"/>
      <c r="D564" s="51"/>
      <c r="E564" s="51">
        <f t="shared" si="35"/>
        <v>213.28</v>
      </c>
      <c r="F564" s="51">
        <v>172</v>
      </c>
      <c r="G564" s="51">
        <f t="shared" si="37"/>
        <v>124.83</v>
      </c>
      <c r="H564" s="51">
        <v>171</v>
      </c>
      <c r="I564" s="52">
        <f t="shared" si="38"/>
        <v>338.11</v>
      </c>
      <c r="J564" s="53">
        <f t="shared" si="38"/>
        <v>343</v>
      </c>
      <c r="K564" s="50">
        <f t="shared" si="36"/>
        <v>338.11</v>
      </c>
      <c r="L564" s="50"/>
    </row>
    <row r="565" spans="1:12" ht="31.5" x14ac:dyDescent="0.25">
      <c r="A565" s="76" t="s">
        <v>464</v>
      </c>
      <c r="B565" s="76" t="s">
        <v>361</v>
      </c>
      <c r="C565" s="51"/>
      <c r="D565" s="51"/>
      <c r="E565" s="51">
        <f t="shared" si="35"/>
        <v>54.56</v>
      </c>
      <c r="F565" s="51">
        <v>44</v>
      </c>
      <c r="G565" s="51"/>
      <c r="H565" s="51"/>
      <c r="I565" s="52">
        <f t="shared" si="38"/>
        <v>54.56</v>
      </c>
      <c r="J565" s="53">
        <f t="shared" si="38"/>
        <v>44</v>
      </c>
      <c r="K565" s="50">
        <f t="shared" si="36"/>
        <v>54.56</v>
      </c>
      <c r="L565" s="50"/>
    </row>
    <row r="566" spans="1:12" ht="31.5" x14ac:dyDescent="0.25">
      <c r="A566" s="76" t="s">
        <v>464</v>
      </c>
      <c r="B566" s="76" t="s">
        <v>362</v>
      </c>
      <c r="C566" s="51"/>
      <c r="D566" s="51"/>
      <c r="E566" s="51">
        <f t="shared" si="35"/>
        <v>321.16000000000003</v>
      </c>
      <c r="F566" s="51">
        <v>259</v>
      </c>
      <c r="G566" s="51"/>
      <c r="H566" s="51"/>
      <c r="I566" s="52">
        <f t="shared" si="38"/>
        <v>321.16000000000003</v>
      </c>
      <c r="J566" s="53">
        <f t="shared" si="38"/>
        <v>259</v>
      </c>
      <c r="K566" s="50">
        <f t="shared" si="36"/>
        <v>321.16000000000003</v>
      </c>
      <c r="L566" s="50"/>
    </row>
    <row r="567" spans="1:12" ht="31.5" x14ac:dyDescent="0.25">
      <c r="A567" s="76" t="s">
        <v>464</v>
      </c>
      <c r="B567" s="76" t="s">
        <v>364</v>
      </c>
      <c r="C567" s="51"/>
      <c r="D567" s="51"/>
      <c r="E567" s="51"/>
      <c r="F567" s="51"/>
      <c r="G567" s="51">
        <f t="shared" si="37"/>
        <v>2.92</v>
      </c>
      <c r="H567" s="51">
        <v>4</v>
      </c>
      <c r="I567" s="52">
        <f t="shared" si="38"/>
        <v>2.92</v>
      </c>
      <c r="J567" s="53">
        <f t="shared" si="38"/>
        <v>4</v>
      </c>
      <c r="K567" s="50">
        <f t="shared" si="36"/>
        <v>2.92</v>
      </c>
      <c r="L567" s="50"/>
    </row>
    <row r="568" spans="1:12" ht="31.5" x14ac:dyDescent="0.25">
      <c r="A568" s="76" t="s">
        <v>464</v>
      </c>
      <c r="B568" s="76" t="s">
        <v>367</v>
      </c>
      <c r="C568" s="51"/>
      <c r="D568" s="51"/>
      <c r="E568" s="51">
        <f t="shared" si="35"/>
        <v>210.8</v>
      </c>
      <c r="F568" s="51">
        <v>170</v>
      </c>
      <c r="G568" s="51">
        <f t="shared" si="37"/>
        <v>124.1</v>
      </c>
      <c r="H568" s="51">
        <v>170</v>
      </c>
      <c r="I568" s="52">
        <f t="shared" si="38"/>
        <v>334.9</v>
      </c>
      <c r="J568" s="53">
        <f t="shared" si="38"/>
        <v>340</v>
      </c>
      <c r="K568" s="50">
        <f t="shared" si="36"/>
        <v>334.9</v>
      </c>
      <c r="L568" s="50"/>
    </row>
    <row r="569" spans="1:12" ht="31.5" x14ac:dyDescent="0.25">
      <c r="A569" s="76" t="s">
        <v>464</v>
      </c>
      <c r="B569" s="76" t="s">
        <v>368</v>
      </c>
      <c r="C569" s="51"/>
      <c r="D569" s="51"/>
      <c r="E569" s="51">
        <f t="shared" si="35"/>
        <v>102.92</v>
      </c>
      <c r="F569" s="51">
        <v>83</v>
      </c>
      <c r="G569" s="51">
        <f t="shared" si="37"/>
        <v>60.589999999999996</v>
      </c>
      <c r="H569" s="51">
        <v>83</v>
      </c>
      <c r="I569" s="52">
        <f t="shared" si="38"/>
        <v>163.51</v>
      </c>
      <c r="J569" s="53">
        <f t="shared" si="38"/>
        <v>166</v>
      </c>
      <c r="K569" s="50">
        <f t="shared" si="36"/>
        <v>163.51</v>
      </c>
      <c r="L569" s="50"/>
    </row>
    <row r="570" spans="1:12" ht="31.5" x14ac:dyDescent="0.25">
      <c r="A570" s="76" t="s">
        <v>464</v>
      </c>
      <c r="B570" s="76" t="s">
        <v>372</v>
      </c>
      <c r="C570" s="51"/>
      <c r="D570" s="51"/>
      <c r="E570" s="51">
        <f t="shared" si="35"/>
        <v>80.599999999999994</v>
      </c>
      <c r="F570" s="51">
        <v>65</v>
      </c>
      <c r="G570" s="51">
        <f t="shared" si="37"/>
        <v>34.31</v>
      </c>
      <c r="H570" s="51">
        <v>47</v>
      </c>
      <c r="I570" s="52">
        <f t="shared" si="38"/>
        <v>114.91</v>
      </c>
      <c r="J570" s="53">
        <f t="shared" si="38"/>
        <v>112</v>
      </c>
      <c r="K570" s="50">
        <f t="shared" si="36"/>
        <v>114.91</v>
      </c>
      <c r="L570" s="50"/>
    </row>
    <row r="571" spans="1:12" ht="31.5" x14ac:dyDescent="0.25">
      <c r="A571" s="76" t="s">
        <v>464</v>
      </c>
      <c r="B571" s="76" t="s">
        <v>373</v>
      </c>
      <c r="C571" s="51"/>
      <c r="D571" s="51"/>
      <c r="E571" s="51">
        <f t="shared" si="35"/>
        <v>197.16</v>
      </c>
      <c r="F571" s="51">
        <v>159</v>
      </c>
      <c r="G571" s="51"/>
      <c r="H571" s="51"/>
      <c r="I571" s="52">
        <f t="shared" si="38"/>
        <v>197.16</v>
      </c>
      <c r="J571" s="53">
        <f t="shared" si="38"/>
        <v>159</v>
      </c>
      <c r="K571" s="50">
        <f t="shared" si="36"/>
        <v>197.16</v>
      </c>
      <c r="L571" s="50"/>
    </row>
    <row r="572" spans="1:12" ht="31.5" x14ac:dyDescent="0.25">
      <c r="A572" s="76" t="s">
        <v>465</v>
      </c>
      <c r="B572" s="76" t="s">
        <v>326</v>
      </c>
      <c r="C572" s="51"/>
      <c r="D572" s="51"/>
      <c r="E572" s="51"/>
      <c r="F572" s="51"/>
      <c r="G572" s="51">
        <f t="shared" si="37"/>
        <v>40.879999999999995</v>
      </c>
      <c r="H572" s="51">
        <v>56</v>
      </c>
      <c r="I572" s="52">
        <f t="shared" si="38"/>
        <v>40.879999999999995</v>
      </c>
      <c r="J572" s="53">
        <f t="shared" si="38"/>
        <v>56</v>
      </c>
      <c r="K572" s="50"/>
      <c r="L572" s="50">
        <v>40.880000000000003</v>
      </c>
    </row>
    <row r="573" spans="1:12" ht="31.5" x14ac:dyDescent="0.25">
      <c r="A573" s="76" t="s">
        <v>465</v>
      </c>
      <c r="B573" s="76" t="s">
        <v>328</v>
      </c>
      <c r="C573" s="51"/>
      <c r="D573" s="51"/>
      <c r="E573" s="51">
        <f t="shared" si="35"/>
        <v>109.12</v>
      </c>
      <c r="F573" s="51">
        <v>88</v>
      </c>
      <c r="G573" s="51"/>
      <c r="H573" s="51"/>
      <c r="I573" s="52">
        <f t="shared" si="38"/>
        <v>109.12</v>
      </c>
      <c r="J573" s="53">
        <f t="shared" si="38"/>
        <v>88</v>
      </c>
      <c r="K573" s="50"/>
      <c r="L573" s="50">
        <v>109.12</v>
      </c>
    </row>
    <row r="574" spans="1:12" ht="31.5" x14ac:dyDescent="0.25">
      <c r="A574" s="76" t="s">
        <v>465</v>
      </c>
      <c r="B574" s="76" t="s">
        <v>336</v>
      </c>
      <c r="C574" s="51"/>
      <c r="D574" s="51"/>
      <c r="E574" s="51">
        <f t="shared" si="35"/>
        <v>158.72</v>
      </c>
      <c r="F574" s="51">
        <v>128</v>
      </c>
      <c r="G574" s="51">
        <f t="shared" si="37"/>
        <v>87.6</v>
      </c>
      <c r="H574" s="51">
        <v>120</v>
      </c>
      <c r="I574" s="52">
        <f t="shared" si="38"/>
        <v>246.32</v>
      </c>
      <c r="J574" s="53">
        <f t="shared" si="38"/>
        <v>248</v>
      </c>
      <c r="K574" s="50"/>
      <c r="L574" s="50">
        <v>246.32</v>
      </c>
    </row>
    <row r="575" spans="1:12" ht="31.5" x14ac:dyDescent="0.25">
      <c r="A575" s="76" t="s">
        <v>465</v>
      </c>
      <c r="B575" s="76" t="s">
        <v>345</v>
      </c>
      <c r="C575" s="51"/>
      <c r="D575" s="51"/>
      <c r="E575" s="51">
        <f t="shared" si="35"/>
        <v>9.92</v>
      </c>
      <c r="F575" s="51">
        <v>8</v>
      </c>
      <c r="G575" s="51">
        <f t="shared" si="37"/>
        <v>5.84</v>
      </c>
      <c r="H575" s="51">
        <v>8</v>
      </c>
      <c r="I575" s="52">
        <f t="shared" si="38"/>
        <v>15.76</v>
      </c>
      <c r="J575" s="53">
        <f t="shared" si="38"/>
        <v>16</v>
      </c>
      <c r="K575" s="50"/>
      <c r="L575" s="50">
        <v>15.76</v>
      </c>
    </row>
    <row r="576" spans="1:12" ht="31.5" x14ac:dyDescent="0.25">
      <c r="A576" s="76" t="s">
        <v>465</v>
      </c>
      <c r="B576" s="76" t="s">
        <v>317</v>
      </c>
      <c r="C576" s="51"/>
      <c r="D576" s="51"/>
      <c r="E576" s="51">
        <f t="shared" si="35"/>
        <v>23.56</v>
      </c>
      <c r="F576" s="51">
        <v>19</v>
      </c>
      <c r="G576" s="51">
        <f t="shared" si="37"/>
        <v>10.219999999999999</v>
      </c>
      <c r="H576" s="51">
        <v>14</v>
      </c>
      <c r="I576" s="52">
        <f t="shared" si="38"/>
        <v>33.78</v>
      </c>
      <c r="J576" s="53">
        <f t="shared" si="38"/>
        <v>33</v>
      </c>
      <c r="K576" s="50"/>
      <c r="L576" s="50">
        <v>33.78</v>
      </c>
    </row>
    <row r="577" spans="1:12" ht="31.5" x14ac:dyDescent="0.25">
      <c r="A577" s="76" t="s">
        <v>465</v>
      </c>
      <c r="B577" s="76" t="s">
        <v>321</v>
      </c>
      <c r="C577" s="51"/>
      <c r="D577" s="51"/>
      <c r="E577" s="51">
        <f t="shared" si="35"/>
        <v>68.2</v>
      </c>
      <c r="F577" s="51">
        <v>55</v>
      </c>
      <c r="G577" s="51">
        <f t="shared" si="37"/>
        <v>40.15</v>
      </c>
      <c r="H577" s="51">
        <v>55</v>
      </c>
      <c r="I577" s="52">
        <f t="shared" si="38"/>
        <v>108.35</v>
      </c>
      <c r="J577" s="53">
        <f t="shared" si="38"/>
        <v>110</v>
      </c>
      <c r="K577" s="50"/>
      <c r="L577" s="50">
        <v>108.35</v>
      </c>
    </row>
    <row r="578" spans="1:12" ht="31.5" x14ac:dyDescent="0.25">
      <c r="A578" s="76" t="s">
        <v>465</v>
      </c>
      <c r="B578" s="76" t="s">
        <v>466</v>
      </c>
      <c r="C578" s="51"/>
      <c r="D578" s="51"/>
      <c r="E578" s="51">
        <f t="shared" si="35"/>
        <v>81.84</v>
      </c>
      <c r="F578" s="51">
        <v>66</v>
      </c>
      <c r="G578" s="51"/>
      <c r="H578" s="51"/>
      <c r="I578" s="52">
        <f t="shared" si="38"/>
        <v>81.84</v>
      </c>
      <c r="J578" s="53">
        <f t="shared" si="38"/>
        <v>66</v>
      </c>
      <c r="K578" s="50"/>
      <c r="L578" s="50">
        <v>81.84</v>
      </c>
    </row>
    <row r="579" spans="1:12" ht="31.5" x14ac:dyDescent="0.25">
      <c r="A579" s="76" t="s">
        <v>465</v>
      </c>
      <c r="B579" s="76" t="s">
        <v>348</v>
      </c>
      <c r="C579" s="51"/>
      <c r="D579" s="51"/>
      <c r="E579" s="51">
        <f t="shared" si="35"/>
        <v>17.36</v>
      </c>
      <c r="F579" s="51">
        <v>14</v>
      </c>
      <c r="G579" s="51"/>
      <c r="H579" s="51"/>
      <c r="I579" s="52">
        <f t="shared" si="38"/>
        <v>17.36</v>
      </c>
      <c r="J579" s="53">
        <f t="shared" si="38"/>
        <v>14</v>
      </c>
      <c r="K579" s="50"/>
      <c r="L579" s="50">
        <v>17.36</v>
      </c>
    </row>
    <row r="580" spans="1:12" ht="31.5" x14ac:dyDescent="0.25">
      <c r="A580" s="76" t="s">
        <v>465</v>
      </c>
      <c r="B580" s="76" t="s">
        <v>357</v>
      </c>
      <c r="C580" s="51"/>
      <c r="D580" s="51"/>
      <c r="E580" s="51">
        <f t="shared" si="35"/>
        <v>122.76</v>
      </c>
      <c r="F580" s="51">
        <v>99</v>
      </c>
      <c r="G580" s="51">
        <f t="shared" si="37"/>
        <v>72.27</v>
      </c>
      <c r="H580" s="51">
        <v>99</v>
      </c>
      <c r="I580" s="52">
        <f t="shared" si="38"/>
        <v>195.03</v>
      </c>
      <c r="J580" s="53">
        <f t="shared" si="38"/>
        <v>198</v>
      </c>
      <c r="K580" s="50"/>
      <c r="L580" s="50">
        <v>195.03</v>
      </c>
    </row>
    <row r="581" spans="1:12" ht="31.5" x14ac:dyDescent="0.25">
      <c r="A581" s="76" t="s">
        <v>465</v>
      </c>
      <c r="B581" s="76" t="s">
        <v>360</v>
      </c>
      <c r="C581" s="51"/>
      <c r="D581" s="51"/>
      <c r="E581" s="51">
        <f t="shared" si="35"/>
        <v>68.2</v>
      </c>
      <c r="F581" s="51">
        <v>55</v>
      </c>
      <c r="G581" s="51">
        <f t="shared" si="37"/>
        <v>40.15</v>
      </c>
      <c r="H581" s="51">
        <v>55</v>
      </c>
      <c r="I581" s="52">
        <f t="shared" si="38"/>
        <v>108.35</v>
      </c>
      <c r="J581" s="53">
        <f t="shared" si="38"/>
        <v>110</v>
      </c>
      <c r="K581" s="50"/>
      <c r="L581" s="50">
        <v>108.35</v>
      </c>
    </row>
    <row r="582" spans="1:12" ht="31.5" x14ac:dyDescent="0.25">
      <c r="A582" s="76" t="s">
        <v>465</v>
      </c>
      <c r="B582" s="76" t="s">
        <v>367</v>
      </c>
      <c r="C582" s="51"/>
      <c r="D582" s="51"/>
      <c r="E582" s="51"/>
      <c r="F582" s="51"/>
      <c r="G582" s="51">
        <f t="shared" si="37"/>
        <v>32.85</v>
      </c>
      <c r="H582" s="51">
        <v>45</v>
      </c>
      <c r="I582" s="52">
        <f t="shared" si="38"/>
        <v>32.85</v>
      </c>
      <c r="J582" s="53">
        <f t="shared" si="38"/>
        <v>45</v>
      </c>
      <c r="K582" s="50"/>
      <c r="L582" s="50">
        <v>32.85</v>
      </c>
    </row>
    <row r="583" spans="1:12" ht="31.5" x14ac:dyDescent="0.25">
      <c r="A583" s="76" t="s">
        <v>465</v>
      </c>
      <c r="B583" s="76" t="s">
        <v>372</v>
      </c>
      <c r="C583" s="51"/>
      <c r="D583" s="51"/>
      <c r="E583" s="51">
        <f t="shared" ref="E583:E645" si="39">F583*1.24</f>
        <v>64.48</v>
      </c>
      <c r="F583" s="51">
        <v>52</v>
      </c>
      <c r="G583" s="51"/>
      <c r="H583" s="51"/>
      <c r="I583" s="52">
        <f t="shared" si="38"/>
        <v>64.48</v>
      </c>
      <c r="J583" s="53">
        <f t="shared" si="38"/>
        <v>52</v>
      </c>
      <c r="K583" s="50"/>
      <c r="L583" s="50">
        <v>64.48</v>
      </c>
    </row>
    <row r="584" spans="1:12" ht="31.5" x14ac:dyDescent="0.25">
      <c r="A584" s="76" t="s">
        <v>465</v>
      </c>
      <c r="B584" s="76" t="s">
        <v>373</v>
      </c>
      <c r="C584" s="51"/>
      <c r="D584" s="51"/>
      <c r="E584" s="51">
        <f t="shared" si="39"/>
        <v>133.91999999999999</v>
      </c>
      <c r="F584" s="51">
        <v>108</v>
      </c>
      <c r="G584" s="51"/>
      <c r="H584" s="51"/>
      <c r="I584" s="52">
        <f t="shared" si="38"/>
        <v>133.91999999999999</v>
      </c>
      <c r="J584" s="53">
        <f t="shared" si="38"/>
        <v>108</v>
      </c>
      <c r="K584" s="50"/>
      <c r="L584" s="50">
        <v>133.91999999999999</v>
      </c>
    </row>
    <row r="585" spans="1:12" ht="31.5" x14ac:dyDescent="0.25">
      <c r="A585" s="76" t="s">
        <v>467</v>
      </c>
      <c r="B585" s="76" t="s">
        <v>315</v>
      </c>
      <c r="C585" s="51"/>
      <c r="D585" s="51"/>
      <c r="E585" s="51">
        <f t="shared" si="39"/>
        <v>11.16</v>
      </c>
      <c r="F585" s="51">
        <v>9</v>
      </c>
      <c r="G585" s="51">
        <f t="shared" si="37"/>
        <v>6.57</v>
      </c>
      <c r="H585" s="51">
        <v>9</v>
      </c>
      <c r="I585" s="52">
        <f t="shared" si="38"/>
        <v>17.73</v>
      </c>
      <c r="J585" s="53">
        <f t="shared" si="38"/>
        <v>18</v>
      </c>
      <c r="K585" s="50">
        <f t="shared" ref="K585:K648" si="40">I585</f>
        <v>17.73</v>
      </c>
      <c r="L585" s="50"/>
    </row>
    <row r="586" spans="1:12" x14ac:dyDescent="0.25">
      <c r="A586" s="76" t="s">
        <v>467</v>
      </c>
      <c r="B586" s="76" t="s">
        <v>312</v>
      </c>
      <c r="C586" s="51"/>
      <c r="D586" s="51"/>
      <c r="E586" s="51">
        <f t="shared" si="39"/>
        <v>264.12</v>
      </c>
      <c r="F586" s="51">
        <v>213</v>
      </c>
      <c r="G586" s="51">
        <f t="shared" si="37"/>
        <v>155.49</v>
      </c>
      <c r="H586" s="51">
        <v>213</v>
      </c>
      <c r="I586" s="52">
        <f t="shared" si="38"/>
        <v>419.61</v>
      </c>
      <c r="J586" s="53">
        <f t="shared" si="38"/>
        <v>426</v>
      </c>
      <c r="K586" s="50">
        <f t="shared" si="40"/>
        <v>419.61</v>
      </c>
      <c r="L586" s="50"/>
    </row>
    <row r="587" spans="1:12" x14ac:dyDescent="0.25">
      <c r="A587" s="76" t="s">
        <v>468</v>
      </c>
      <c r="B587" s="76" t="s">
        <v>362</v>
      </c>
      <c r="C587" s="51"/>
      <c r="D587" s="51"/>
      <c r="E587" s="51">
        <f t="shared" si="39"/>
        <v>142.6</v>
      </c>
      <c r="F587" s="51">
        <v>115</v>
      </c>
      <c r="G587" s="51"/>
      <c r="H587" s="51"/>
      <c r="I587" s="52">
        <f t="shared" si="38"/>
        <v>142.6</v>
      </c>
      <c r="J587" s="53">
        <f t="shared" si="38"/>
        <v>115</v>
      </c>
      <c r="K587" s="50">
        <f t="shared" si="40"/>
        <v>142.6</v>
      </c>
      <c r="L587" s="50"/>
    </row>
    <row r="588" spans="1:12" x14ac:dyDescent="0.25">
      <c r="A588" s="76" t="s">
        <v>469</v>
      </c>
      <c r="B588" s="76" t="s">
        <v>362</v>
      </c>
      <c r="C588" s="51"/>
      <c r="D588" s="51"/>
      <c r="E588" s="51">
        <f t="shared" si="39"/>
        <v>14.879999999999999</v>
      </c>
      <c r="F588" s="51">
        <v>12</v>
      </c>
      <c r="G588" s="51"/>
      <c r="H588" s="51"/>
      <c r="I588" s="52">
        <f t="shared" si="38"/>
        <v>14.879999999999999</v>
      </c>
      <c r="J588" s="53">
        <f t="shared" si="38"/>
        <v>12</v>
      </c>
      <c r="K588" s="50">
        <f t="shared" si="40"/>
        <v>14.879999999999999</v>
      </c>
      <c r="L588" s="50"/>
    </row>
    <row r="589" spans="1:12" x14ac:dyDescent="0.25">
      <c r="A589" s="76" t="s">
        <v>470</v>
      </c>
      <c r="B589" s="76" t="s">
        <v>329</v>
      </c>
      <c r="C589" s="51"/>
      <c r="D589" s="51"/>
      <c r="E589" s="51">
        <f t="shared" si="39"/>
        <v>35.96</v>
      </c>
      <c r="F589" s="51">
        <v>29</v>
      </c>
      <c r="G589" s="51">
        <f t="shared" ref="G589:G649" si="41">H589*0.73</f>
        <v>21.169999999999998</v>
      </c>
      <c r="H589" s="51">
        <v>29</v>
      </c>
      <c r="I589" s="52">
        <f t="shared" si="38"/>
        <v>57.129999999999995</v>
      </c>
      <c r="J589" s="53">
        <f t="shared" si="38"/>
        <v>58</v>
      </c>
      <c r="K589" s="50">
        <f t="shared" si="40"/>
        <v>57.129999999999995</v>
      </c>
      <c r="L589" s="50"/>
    </row>
    <row r="590" spans="1:12" ht="31.5" x14ac:dyDescent="0.25">
      <c r="A590" s="76" t="s">
        <v>470</v>
      </c>
      <c r="B590" s="76" t="s">
        <v>344</v>
      </c>
      <c r="C590" s="51"/>
      <c r="D590" s="51"/>
      <c r="E590" s="51">
        <f t="shared" si="39"/>
        <v>9.92</v>
      </c>
      <c r="F590" s="51">
        <v>8</v>
      </c>
      <c r="G590" s="51">
        <f t="shared" si="41"/>
        <v>5.84</v>
      </c>
      <c r="H590" s="51">
        <v>8</v>
      </c>
      <c r="I590" s="52">
        <f t="shared" si="38"/>
        <v>15.76</v>
      </c>
      <c r="J590" s="53">
        <f t="shared" si="38"/>
        <v>16</v>
      </c>
      <c r="K590" s="50">
        <f t="shared" si="40"/>
        <v>15.76</v>
      </c>
      <c r="L590" s="50"/>
    </row>
    <row r="591" spans="1:12" ht="31.5" x14ac:dyDescent="0.25">
      <c r="A591" s="76" t="s">
        <v>470</v>
      </c>
      <c r="B591" s="76" t="s">
        <v>364</v>
      </c>
      <c r="C591" s="51"/>
      <c r="D591" s="51"/>
      <c r="E591" s="51">
        <f t="shared" si="39"/>
        <v>9.92</v>
      </c>
      <c r="F591" s="51">
        <v>8</v>
      </c>
      <c r="G591" s="51">
        <f t="shared" si="41"/>
        <v>5.84</v>
      </c>
      <c r="H591" s="51">
        <v>8</v>
      </c>
      <c r="I591" s="52">
        <f t="shared" si="38"/>
        <v>15.76</v>
      </c>
      <c r="J591" s="53">
        <f t="shared" si="38"/>
        <v>16</v>
      </c>
      <c r="K591" s="50">
        <f t="shared" si="40"/>
        <v>15.76</v>
      </c>
      <c r="L591" s="50"/>
    </row>
    <row r="592" spans="1:12" ht="31.5" x14ac:dyDescent="0.25">
      <c r="A592" s="76" t="s">
        <v>471</v>
      </c>
      <c r="B592" s="76" t="s">
        <v>326</v>
      </c>
      <c r="C592" s="51"/>
      <c r="D592" s="51"/>
      <c r="E592" s="51"/>
      <c r="F592" s="51"/>
      <c r="G592" s="51">
        <f t="shared" si="41"/>
        <v>248.93</v>
      </c>
      <c r="H592" s="51">
        <v>341</v>
      </c>
      <c r="I592" s="52">
        <f t="shared" si="38"/>
        <v>248.93</v>
      </c>
      <c r="J592" s="53">
        <f t="shared" si="38"/>
        <v>341</v>
      </c>
      <c r="K592" s="50">
        <f t="shared" si="40"/>
        <v>248.93</v>
      </c>
      <c r="L592" s="50"/>
    </row>
    <row r="593" spans="1:12" ht="31.5" x14ac:dyDescent="0.25">
      <c r="A593" s="76" t="s">
        <v>471</v>
      </c>
      <c r="B593" s="76" t="s">
        <v>327</v>
      </c>
      <c r="C593" s="51"/>
      <c r="D593" s="51"/>
      <c r="E593" s="51"/>
      <c r="F593" s="51"/>
      <c r="G593" s="51">
        <f t="shared" si="41"/>
        <v>13.14</v>
      </c>
      <c r="H593" s="51">
        <v>18</v>
      </c>
      <c r="I593" s="52">
        <f t="shared" si="38"/>
        <v>13.14</v>
      </c>
      <c r="J593" s="53">
        <f t="shared" si="38"/>
        <v>18</v>
      </c>
      <c r="K593" s="50">
        <f t="shared" si="40"/>
        <v>13.14</v>
      </c>
      <c r="L593" s="50"/>
    </row>
    <row r="594" spans="1:12" ht="31.5" x14ac:dyDescent="0.25">
      <c r="A594" s="76" t="s">
        <v>471</v>
      </c>
      <c r="B594" s="76" t="s">
        <v>328</v>
      </c>
      <c r="C594" s="51"/>
      <c r="D594" s="51"/>
      <c r="E594" s="51">
        <f t="shared" si="39"/>
        <v>219.48</v>
      </c>
      <c r="F594" s="51">
        <v>177</v>
      </c>
      <c r="G594" s="51">
        <f t="shared" si="41"/>
        <v>70.81</v>
      </c>
      <c r="H594" s="51">
        <v>97</v>
      </c>
      <c r="I594" s="52">
        <f t="shared" si="38"/>
        <v>290.28999999999996</v>
      </c>
      <c r="J594" s="53">
        <f t="shared" si="38"/>
        <v>274</v>
      </c>
      <c r="K594" s="50">
        <f t="shared" si="40"/>
        <v>290.28999999999996</v>
      </c>
      <c r="L594" s="50"/>
    </row>
    <row r="595" spans="1:12" ht="31.5" x14ac:dyDescent="0.25">
      <c r="A595" s="76" t="s">
        <v>471</v>
      </c>
      <c r="B595" s="76" t="s">
        <v>330</v>
      </c>
      <c r="C595" s="51"/>
      <c r="D595" s="51"/>
      <c r="E595" s="51">
        <f t="shared" si="39"/>
        <v>34.72</v>
      </c>
      <c r="F595" s="51">
        <v>28</v>
      </c>
      <c r="G595" s="51"/>
      <c r="H595" s="51"/>
      <c r="I595" s="52">
        <f t="shared" si="38"/>
        <v>34.72</v>
      </c>
      <c r="J595" s="53">
        <f t="shared" si="38"/>
        <v>28</v>
      </c>
      <c r="K595" s="50">
        <f t="shared" si="40"/>
        <v>34.72</v>
      </c>
      <c r="L595" s="50"/>
    </row>
    <row r="596" spans="1:12" ht="31.5" x14ac:dyDescent="0.25">
      <c r="A596" s="76" t="s">
        <v>471</v>
      </c>
      <c r="B596" s="76" t="s">
        <v>331</v>
      </c>
      <c r="C596" s="51"/>
      <c r="D596" s="51"/>
      <c r="E596" s="51"/>
      <c r="F596" s="51"/>
      <c r="G596" s="51">
        <f t="shared" si="41"/>
        <v>9.49</v>
      </c>
      <c r="H596" s="51">
        <v>13</v>
      </c>
      <c r="I596" s="52">
        <f t="shared" ref="I596:J649" si="42">C596+E596+G596</f>
        <v>9.49</v>
      </c>
      <c r="J596" s="53">
        <f t="shared" si="42"/>
        <v>13</v>
      </c>
      <c r="K596" s="50">
        <f t="shared" si="40"/>
        <v>9.49</v>
      </c>
      <c r="L596" s="50"/>
    </row>
    <row r="597" spans="1:12" ht="31.5" x14ac:dyDescent="0.25">
      <c r="A597" s="76" t="s">
        <v>471</v>
      </c>
      <c r="B597" s="76" t="s">
        <v>333</v>
      </c>
      <c r="C597" s="51"/>
      <c r="D597" s="51"/>
      <c r="E597" s="51">
        <f t="shared" si="39"/>
        <v>6.2</v>
      </c>
      <c r="F597" s="51">
        <v>5</v>
      </c>
      <c r="G597" s="51">
        <f t="shared" si="41"/>
        <v>32.119999999999997</v>
      </c>
      <c r="H597" s="51">
        <v>44</v>
      </c>
      <c r="I597" s="52">
        <f t="shared" si="42"/>
        <v>38.32</v>
      </c>
      <c r="J597" s="53">
        <f t="shared" si="42"/>
        <v>49</v>
      </c>
      <c r="K597" s="50">
        <f t="shared" si="40"/>
        <v>38.32</v>
      </c>
      <c r="L597" s="50"/>
    </row>
    <row r="598" spans="1:12" ht="31.5" x14ac:dyDescent="0.25">
      <c r="A598" s="76" t="s">
        <v>471</v>
      </c>
      <c r="B598" s="76" t="s">
        <v>336</v>
      </c>
      <c r="C598" s="51"/>
      <c r="D598" s="51"/>
      <c r="E598" s="51">
        <f t="shared" si="39"/>
        <v>4.96</v>
      </c>
      <c r="F598" s="51">
        <v>4</v>
      </c>
      <c r="G598" s="51">
        <f t="shared" si="41"/>
        <v>2.92</v>
      </c>
      <c r="H598" s="51">
        <v>4</v>
      </c>
      <c r="I598" s="52">
        <f t="shared" si="42"/>
        <v>7.88</v>
      </c>
      <c r="J598" s="53">
        <f t="shared" si="42"/>
        <v>8</v>
      </c>
      <c r="K598" s="50">
        <f t="shared" si="40"/>
        <v>7.88</v>
      </c>
      <c r="L598" s="50"/>
    </row>
    <row r="599" spans="1:12" ht="47.25" x14ac:dyDescent="0.25">
      <c r="A599" s="76" t="s">
        <v>471</v>
      </c>
      <c r="B599" s="76" t="s">
        <v>342</v>
      </c>
      <c r="C599" s="51"/>
      <c r="D599" s="51"/>
      <c r="E599" s="51">
        <f t="shared" si="39"/>
        <v>8.68</v>
      </c>
      <c r="F599" s="51">
        <v>7</v>
      </c>
      <c r="G599" s="51">
        <f t="shared" si="41"/>
        <v>5.1099999999999994</v>
      </c>
      <c r="H599" s="51">
        <v>7</v>
      </c>
      <c r="I599" s="52">
        <f t="shared" si="42"/>
        <v>13.79</v>
      </c>
      <c r="J599" s="53">
        <f t="shared" si="42"/>
        <v>14</v>
      </c>
      <c r="K599" s="50">
        <f t="shared" si="40"/>
        <v>13.79</v>
      </c>
      <c r="L599" s="50"/>
    </row>
    <row r="600" spans="1:12" ht="31.5" x14ac:dyDescent="0.25">
      <c r="A600" s="76" t="s">
        <v>471</v>
      </c>
      <c r="B600" s="76" t="s">
        <v>343</v>
      </c>
      <c r="C600" s="51"/>
      <c r="D600" s="51"/>
      <c r="E600" s="51">
        <f t="shared" si="39"/>
        <v>2.48</v>
      </c>
      <c r="F600" s="51">
        <v>2</v>
      </c>
      <c r="G600" s="51">
        <f t="shared" si="41"/>
        <v>1.46</v>
      </c>
      <c r="H600" s="51">
        <v>2</v>
      </c>
      <c r="I600" s="52">
        <f t="shared" si="42"/>
        <v>3.94</v>
      </c>
      <c r="J600" s="53">
        <f t="shared" si="42"/>
        <v>4</v>
      </c>
      <c r="K600" s="50">
        <f t="shared" si="40"/>
        <v>3.94</v>
      </c>
      <c r="L600" s="50"/>
    </row>
    <row r="601" spans="1:12" ht="31.5" x14ac:dyDescent="0.25">
      <c r="A601" s="76" t="s">
        <v>471</v>
      </c>
      <c r="B601" s="76" t="s">
        <v>346</v>
      </c>
      <c r="C601" s="51"/>
      <c r="D601" s="51"/>
      <c r="E601" s="51"/>
      <c r="F601" s="51"/>
      <c r="G601" s="51">
        <f t="shared" si="41"/>
        <v>15.33</v>
      </c>
      <c r="H601" s="51">
        <v>21</v>
      </c>
      <c r="I601" s="52">
        <f t="shared" si="42"/>
        <v>15.33</v>
      </c>
      <c r="J601" s="53">
        <f t="shared" si="42"/>
        <v>21</v>
      </c>
      <c r="K601" s="50">
        <f t="shared" si="40"/>
        <v>15.33</v>
      </c>
      <c r="L601" s="50"/>
    </row>
    <row r="602" spans="1:12" ht="31.5" x14ac:dyDescent="0.25">
      <c r="A602" s="76" t="s">
        <v>471</v>
      </c>
      <c r="B602" s="76" t="s">
        <v>317</v>
      </c>
      <c r="C602" s="51"/>
      <c r="D602" s="51"/>
      <c r="E602" s="51">
        <f t="shared" si="39"/>
        <v>63.24</v>
      </c>
      <c r="F602" s="51">
        <v>51</v>
      </c>
      <c r="G602" s="51">
        <f t="shared" si="41"/>
        <v>37.229999999999997</v>
      </c>
      <c r="H602" s="51">
        <v>51</v>
      </c>
      <c r="I602" s="52">
        <f t="shared" si="42"/>
        <v>100.47</v>
      </c>
      <c r="J602" s="53">
        <f t="shared" si="42"/>
        <v>102</v>
      </c>
      <c r="K602" s="50">
        <f t="shared" si="40"/>
        <v>100.47</v>
      </c>
      <c r="L602" s="50"/>
    </row>
    <row r="603" spans="1:12" ht="31.5" x14ac:dyDescent="0.25">
      <c r="A603" s="76" t="s">
        <v>471</v>
      </c>
      <c r="B603" s="76" t="s">
        <v>347</v>
      </c>
      <c r="C603" s="51"/>
      <c r="D603" s="51"/>
      <c r="E603" s="51">
        <f t="shared" si="39"/>
        <v>38.44</v>
      </c>
      <c r="F603" s="51">
        <v>31</v>
      </c>
      <c r="G603" s="51">
        <f t="shared" si="41"/>
        <v>22.63</v>
      </c>
      <c r="H603" s="51">
        <v>31</v>
      </c>
      <c r="I603" s="52">
        <f t="shared" si="42"/>
        <v>61.069999999999993</v>
      </c>
      <c r="J603" s="53">
        <f t="shared" si="42"/>
        <v>62</v>
      </c>
      <c r="K603" s="50">
        <f t="shared" si="40"/>
        <v>61.069999999999993</v>
      </c>
      <c r="L603" s="50"/>
    </row>
    <row r="604" spans="1:12" ht="31.5" x14ac:dyDescent="0.25">
      <c r="A604" s="76" t="s">
        <v>471</v>
      </c>
      <c r="B604" s="76" t="s">
        <v>312</v>
      </c>
      <c r="C604" s="51"/>
      <c r="D604" s="51"/>
      <c r="E604" s="51">
        <f t="shared" si="39"/>
        <v>207.08</v>
      </c>
      <c r="F604" s="51">
        <v>167</v>
      </c>
      <c r="G604" s="51">
        <f t="shared" si="41"/>
        <v>121.91</v>
      </c>
      <c r="H604" s="51">
        <v>167</v>
      </c>
      <c r="I604" s="52">
        <f t="shared" si="42"/>
        <v>328.99</v>
      </c>
      <c r="J604" s="53">
        <f t="shared" si="42"/>
        <v>334</v>
      </c>
      <c r="K604" s="50">
        <f t="shared" si="40"/>
        <v>328.99</v>
      </c>
      <c r="L604" s="50"/>
    </row>
    <row r="605" spans="1:12" ht="31.5" x14ac:dyDescent="0.25">
      <c r="A605" s="76" t="s">
        <v>471</v>
      </c>
      <c r="B605" s="76" t="s">
        <v>321</v>
      </c>
      <c r="C605" s="51"/>
      <c r="D605" s="51"/>
      <c r="E605" s="51">
        <f t="shared" si="39"/>
        <v>93</v>
      </c>
      <c r="F605" s="51">
        <v>75</v>
      </c>
      <c r="G605" s="51">
        <f t="shared" si="41"/>
        <v>54.75</v>
      </c>
      <c r="H605" s="51">
        <v>75</v>
      </c>
      <c r="I605" s="52">
        <f t="shared" si="42"/>
        <v>147.75</v>
      </c>
      <c r="J605" s="53">
        <f t="shared" si="42"/>
        <v>150</v>
      </c>
      <c r="K605" s="50">
        <f t="shared" si="40"/>
        <v>147.75</v>
      </c>
      <c r="L605" s="50"/>
    </row>
    <row r="606" spans="1:12" ht="31.5" x14ac:dyDescent="0.25">
      <c r="A606" s="76" t="s">
        <v>471</v>
      </c>
      <c r="B606" s="76" t="s">
        <v>375</v>
      </c>
      <c r="C606" s="51"/>
      <c r="D606" s="51"/>
      <c r="E606" s="51">
        <f t="shared" si="39"/>
        <v>37.200000000000003</v>
      </c>
      <c r="F606" s="51">
        <v>30</v>
      </c>
      <c r="G606" s="51">
        <f t="shared" si="41"/>
        <v>21.9</v>
      </c>
      <c r="H606" s="51">
        <v>30</v>
      </c>
      <c r="I606" s="52">
        <f t="shared" si="42"/>
        <v>59.1</v>
      </c>
      <c r="J606" s="53">
        <f t="shared" si="42"/>
        <v>60</v>
      </c>
      <c r="K606" s="50">
        <f t="shared" si="40"/>
        <v>59.1</v>
      </c>
      <c r="L606" s="50"/>
    </row>
    <row r="607" spans="1:12" ht="31.5" x14ac:dyDescent="0.25">
      <c r="A607" s="76" t="s">
        <v>471</v>
      </c>
      <c r="B607" s="76" t="s">
        <v>348</v>
      </c>
      <c r="C607" s="51"/>
      <c r="D607" s="51"/>
      <c r="E607" s="51">
        <f t="shared" si="39"/>
        <v>3.7199999999999998</v>
      </c>
      <c r="F607" s="51">
        <v>3</v>
      </c>
      <c r="G607" s="51">
        <f t="shared" si="41"/>
        <v>2.19</v>
      </c>
      <c r="H607" s="51">
        <v>3</v>
      </c>
      <c r="I607" s="52">
        <f t="shared" si="42"/>
        <v>5.91</v>
      </c>
      <c r="J607" s="53">
        <f t="shared" si="42"/>
        <v>6</v>
      </c>
      <c r="K607" s="50">
        <f t="shared" si="40"/>
        <v>5.91</v>
      </c>
      <c r="L607" s="50"/>
    </row>
    <row r="608" spans="1:12" ht="31.5" x14ac:dyDescent="0.25">
      <c r="A608" s="76" t="s">
        <v>471</v>
      </c>
      <c r="B608" s="76" t="s">
        <v>349</v>
      </c>
      <c r="C608" s="51"/>
      <c r="D608" s="51"/>
      <c r="E608" s="51">
        <f t="shared" si="39"/>
        <v>7.4399999999999995</v>
      </c>
      <c r="F608" s="51">
        <v>6</v>
      </c>
      <c r="G608" s="51"/>
      <c r="H608" s="51"/>
      <c r="I608" s="52">
        <f t="shared" si="42"/>
        <v>7.4399999999999995</v>
      </c>
      <c r="J608" s="53">
        <f t="shared" si="42"/>
        <v>6</v>
      </c>
      <c r="K608" s="50">
        <f t="shared" si="40"/>
        <v>7.4399999999999995</v>
      </c>
      <c r="L608" s="50"/>
    </row>
    <row r="609" spans="1:12" ht="31.5" x14ac:dyDescent="0.25">
      <c r="A609" s="76" t="s">
        <v>471</v>
      </c>
      <c r="B609" s="76" t="s">
        <v>354</v>
      </c>
      <c r="C609" s="51"/>
      <c r="D609" s="51"/>
      <c r="E609" s="51">
        <f t="shared" si="39"/>
        <v>29.759999999999998</v>
      </c>
      <c r="F609" s="51">
        <v>24</v>
      </c>
      <c r="G609" s="51"/>
      <c r="H609" s="51"/>
      <c r="I609" s="52">
        <f t="shared" si="42"/>
        <v>29.759999999999998</v>
      </c>
      <c r="J609" s="53">
        <f t="shared" si="42"/>
        <v>24</v>
      </c>
      <c r="K609" s="50">
        <f t="shared" si="40"/>
        <v>29.759999999999998</v>
      </c>
      <c r="L609" s="50"/>
    </row>
    <row r="610" spans="1:12" ht="31.5" x14ac:dyDescent="0.25">
      <c r="A610" s="76" t="s">
        <v>471</v>
      </c>
      <c r="B610" s="76" t="s">
        <v>377</v>
      </c>
      <c r="C610" s="51"/>
      <c r="D610" s="51"/>
      <c r="E610" s="51">
        <f t="shared" si="39"/>
        <v>69.44</v>
      </c>
      <c r="F610" s="51">
        <v>56</v>
      </c>
      <c r="G610" s="51"/>
      <c r="H610" s="51"/>
      <c r="I610" s="52">
        <f t="shared" si="42"/>
        <v>69.44</v>
      </c>
      <c r="J610" s="53">
        <f t="shared" si="42"/>
        <v>56</v>
      </c>
      <c r="K610" s="50">
        <f t="shared" si="40"/>
        <v>69.44</v>
      </c>
      <c r="L610" s="50"/>
    </row>
    <row r="611" spans="1:12" ht="31.5" x14ac:dyDescent="0.25">
      <c r="A611" s="76" t="s">
        <v>471</v>
      </c>
      <c r="B611" s="76" t="s">
        <v>357</v>
      </c>
      <c r="C611" s="51"/>
      <c r="D611" s="51"/>
      <c r="E611" s="51">
        <f t="shared" si="39"/>
        <v>200.88</v>
      </c>
      <c r="F611" s="51">
        <v>162</v>
      </c>
      <c r="G611" s="51">
        <f t="shared" si="41"/>
        <v>99.28</v>
      </c>
      <c r="H611" s="51">
        <v>136</v>
      </c>
      <c r="I611" s="52">
        <f t="shared" si="42"/>
        <v>300.15999999999997</v>
      </c>
      <c r="J611" s="53">
        <f t="shared" si="42"/>
        <v>298</v>
      </c>
      <c r="K611" s="50">
        <f t="shared" si="40"/>
        <v>300.15999999999997</v>
      </c>
      <c r="L611" s="50"/>
    </row>
    <row r="612" spans="1:12" ht="31.5" x14ac:dyDescent="0.25">
      <c r="A612" s="76" t="s">
        <v>471</v>
      </c>
      <c r="B612" s="76" t="s">
        <v>360</v>
      </c>
      <c r="C612" s="51"/>
      <c r="D612" s="51"/>
      <c r="E612" s="51">
        <f t="shared" si="39"/>
        <v>125.24</v>
      </c>
      <c r="F612" s="51">
        <v>101</v>
      </c>
      <c r="G612" s="51">
        <f t="shared" si="41"/>
        <v>73.73</v>
      </c>
      <c r="H612" s="51">
        <v>101</v>
      </c>
      <c r="I612" s="52">
        <f t="shared" si="42"/>
        <v>198.97</v>
      </c>
      <c r="J612" s="53">
        <f t="shared" si="42"/>
        <v>202</v>
      </c>
      <c r="K612" s="50">
        <f t="shared" si="40"/>
        <v>198.97</v>
      </c>
      <c r="L612" s="50"/>
    </row>
    <row r="613" spans="1:12" ht="31.5" x14ac:dyDescent="0.25">
      <c r="A613" s="76" t="s">
        <v>471</v>
      </c>
      <c r="B613" s="76" t="s">
        <v>367</v>
      </c>
      <c r="C613" s="51"/>
      <c r="D613" s="51"/>
      <c r="E613" s="51"/>
      <c r="F613" s="51"/>
      <c r="G613" s="51">
        <f t="shared" si="41"/>
        <v>56.94</v>
      </c>
      <c r="H613" s="51">
        <v>78</v>
      </c>
      <c r="I613" s="52">
        <f t="shared" si="42"/>
        <v>56.94</v>
      </c>
      <c r="J613" s="53">
        <f t="shared" si="42"/>
        <v>78</v>
      </c>
      <c r="K613" s="50">
        <f t="shared" si="40"/>
        <v>56.94</v>
      </c>
      <c r="L613" s="50"/>
    </row>
    <row r="614" spans="1:12" ht="31.5" x14ac:dyDescent="0.25">
      <c r="A614" s="76" t="s">
        <v>471</v>
      </c>
      <c r="B614" s="76" t="s">
        <v>368</v>
      </c>
      <c r="C614" s="51"/>
      <c r="D614" s="51"/>
      <c r="E614" s="51">
        <f t="shared" si="39"/>
        <v>66.959999999999994</v>
      </c>
      <c r="F614" s="51">
        <v>54</v>
      </c>
      <c r="G614" s="51">
        <f t="shared" si="41"/>
        <v>12.41</v>
      </c>
      <c r="H614" s="51">
        <v>17</v>
      </c>
      <c r="I614" s="52">
        <f t="shared" si="42"/>
        <v>79.36999999999999</v>
      </c>
      <c r="J614" s="53">
        <f t="shared" si="42"/>
        <v>71</v>
      </c>
      <c r="K614" s="50">
        <f t="shared" si="40"/>
        <v>79.36999999999999</v>
      </c>
      <c r="L614" s="50"/>
    </row>
    <row r="615" spans="1:12" ht="31.5" x14ac:dyDescent="0.25">
      <c r="A615" s="76" t="s">
        <v>471</v>
      </c>
      <c r="B615" s="76" t="s">
        <v>372</v>
      </c>
      <c r="C615" s="51"/>
      <c r="D615" s="51"/>
      <c r="E615" s="51">
        <f t="shared" si="39"/>
        <v>274.04000000000002</v>
      </c>
      <c r="F615" s="51">
        <v>221</v>
      </c>
      <c r="G615" s="51"/>
      <c r="H615" s="51"/>
      <c r="I615" s="52">
        <f t="shared" si="42"/>
        <v>274.04000000000002</v>
      </c>
      <c r="J615" s="53">
        <f t="shared" si="42"/>
        <v>221</v>
      </c>
      <c r="K615" s="50">
        <f t="shared" si="40"/>
        <v>274.04000000000002</v>
      </c>
      <c r="L615" s="50"/>
    </row>
    <row r="616" spans="1:12" ht="31.5" x14ac:dyDescent="0.25">
      <c r="A616" s="76" t="s">
        <v>471</v>
      </c>
      <c r="B616" s="76" t="s">
        <v>373</v>
      </c>
      <c r="C616" s="51"/>
      <c r="D616" s="51"/>
      <c r="E616" s="51">
        <f t="shared" si="39"/>
        <v>350.92</v>
      </c>
      <c r="F616" s="51">
        <v>283</v>
      </c>
      <c r="G616" s="51"/>
      <c r="H616" s="51"/>
      <c r="I616" s="52">
        <f t="shared" si="42"/>
        <v>350.92</v>
      </c>
      <c r="J616" s="53">
        <f t="shared" si="42"/>
        <v>283</v>
      </c>
      <c r="K616" s="50">
        <f t="shared" si="40"/>
        <v>350.92</v>
      </c>
      <c r="L616" s="50"/>
    </row>
    <row r="617" spans="1:12" ht="31.5" x14ac:dyDescent="0.25">
      <c r="A617" s="76" t="s">
        <v>472</v>
      </c>
      <c r="B617" s="76" t="s">
        <v>315</v>
      </c>
      <c r="C617" s="51"/>
      <c r="D617" s="51"/>
      <c r="E617" s="51">
        <f t="shared" si="39"/>
        <v>4.96</v>
      </c>
      <c r="F617" s="51">
        <v>4</v>
      </c>
      <c r="G617" s="51">
        <f t="shared" si="41"/>
        <v>2.92</v>
      </c>
      <c r="H617" s="51">
        <v>4</v>
      </c>
      <c r="I617" s="52">
        <f t="shared" si="42"/>
        <v>7.88</v>
      </c>
      <c r="J617" s="53">
        <f t="shared" si="42"/>
        <v>8</v>
      </c>
      <c r="K617" s="50">
        <f t="shared" si="40"/>
        <v>7.88</v>
      </c>
      <c r="L617" s="50"/>
    </row>
    <row r="618" spans="1:12" x14ac:dyDescent="0.25">
      <c r="A618" s="76" t="s">
        <v>472</v>
      </c>
      <c r="B618" s="76" t="s">
        <v>312</v>
      </c>
      <c r="C618" s="51"/>
      <c r="D618" s="51"/>
      <c r="E618" s="51">
        <f t="shared" si="39"/>
        <v>166.16</v>
      </c>
      <c r="F618" s="51">
        <v>134</v>
      </c>
      <c r="G618" s="51">
        <f t="shared" si="41"/>
        <v>99.28</v>
      </c>
      <c r="H618" s="51">
        <v>136</v>
      </c>
      <c r="I618" s="52">
        <f t="shared" si="42"/>
        <v>265.44</v>
      </c>
      <c r="J618" s="53">
        <f t="shared" si="42"/>
        <v>270</v>
      </c>
      <c r="K618" s="50">
        <f t="shared" si="40"/>
        <v>265.44</v>
      </c>
      <c r="L618" s="50"/>
    </row>
    <row r="619" spans="1:12" x14ac:dyDescent="0.25">
      <c r="A619" s="76" t="s">
        <v>473</v>
      </c>
      <c r="B619" s="76" t="s">
        <v>326</v>
      </c>
      <c r="C619" s="51"/>
      <c r="D619" s="51"/>
      <c r="E619" s="51">
        <f t="shared" si="39"/>
        <v>16.12</v>
      </c>
      <c r="F619" s="51">
        <v>13</v>
      </c>
      <c r="G619" s="51"/>
      <c r="H619" s="51"/>
      <c r="I619" s="52">
        <f t="shared" si="42"/>
        <v>16.12</v>
      </c>
      <c r="J619" s="53">
        <f t="shared" si="42"/>
        <v>13</v>
      </c>
      <c r="K619" s="50">
        <f t="shared" si="40"/>
        <v>16.12</v>
      </c>
      <c r="L619" s="50"/>
    </row>
    <row r="620" spans="1:12" x14ac:dyDescent="0.25">
      <c r="A620" s="76" t="s">
        <v>473</v>
      </c>
      <c r="B620" s="76" t="s">
        <v>328</v>
      </c>
      <c r="C620" s="51"/>
      <c r="D620" s="51"/>
      <c r="E620" s="51">
        <f t="shared" si="39"/>
        <v>22.32</v>
      </c>
      <c r="F620" s="51">
        <v>18</v>
      </c>
      <c r="G620" s="51"/>
      <c r="H620" s="51"/>
      <c r="I620" s="52">
        <f t="shared" si="42"/>
        <v>22.32</v>
      </c>
      <c r="J620" s="53">
        <f t="shared" si="42"/>
        <v>18</v>
      </c>
      <c r="K620" s="50">
        <f t="shared" si="40"/>
        <v>22.32</v>
      </c>
      <c r="L620" s="50"/>
    </row>
    <row r="621" spans="1:12" ht="31.5" x14ac:dyDescent="0.25">
      <c r="A621" s="76" t="s">
        <v>473</v>
      </c>
      <c r="B621" s="76" t="s">
        <v>336</v>
      </c>
      <c r="C621" s="51"/>
      <c r="D621" s="51"/>
      <c r="E621" s="51">
        <f t="shared" si="39"/>
        <v>229.4</v>
      </c>
      <c r="F621" s="51">
        <v>185</v>
      </c>
      <c r="G621" s="51">
        <f t="shared" si="41"/>
        <v>142.35</v>
      </c>
      <c r="H621" s="51">
        <v>195</v>
      </c>
      <c r="I621" s="52">
        <f t="shared" si="42"/>
        <v>371.75</v>
      </c>
      <c r="J621" s="53">
        <f t="shared" si="42"/>
        <v>380</v>
      </c>
      <c r="K621" s="50">
        <f t="shared" si="40"/>
        <v>371.75</v>
      </c>
      <c r="L621" s="50"/>
    </row>
    <row r="622" spans="1:12" x14ac:dyDescent="0.25">
      <c r="A622" s="76" t="s">
        <v>473</v>
      </c>
      <c r="B622" s="76" t="s">
        <v>362</v>
      </c>
      <c r="C622" s="51"/>
      <c r="D622" s="51"/>
      <c r="E622" s="51">
        <f t="shared" si="39"/>
        <v>171.12</v>
      </c>
      <c r="F622" s="51">
        <v>138</v>
      </c>
      <c r="G622" s="51"/>
      <c r="H622" s="51"/>
      <c r="I622" s="52">
        <f t="shared" si="42"/>
        <v>171.12</v>
      </c>
      <c r="J622" s="53">
        <f t="shared" si="42"/>
        <v>138</v>
      </c>
      <c r="K622" s="50">
        <f t="shared" si="40"/>
        <v>171.12</v>
      </c>
      <c r="L622" s="50"/>
    </row>
    <row r="623" spans="1:12" x14ac:dyDescent="0.25">
      <c r="A623" s="76" t="s">
        <v>473</v>
      </c>
      <c r="B623" s="76" t="s">
        <v>367</v>
      </c>
      <c r="C623" s="51"/>
      <c r="D623" s="51"/>
      <c r="E623" s="51">
        <f t="shared" si="39"/>
        <v>18.600000000000001</v>
      </c>
      <c r="F623" s="51">
        <v>15</v>
      </c>
      <c r="G623" s="51"/>
      <c r="H623" s="51"/>
      <c r="I623" s="52">
        <f t="shared" si="42"/>
        <v>18.600000000000001</v>
      </c>
      <c r="J623" s="53">
        <f t="shared" si="42"/>
        <v>15</v>
      </c>
      <c r="K623" s="50">
        <f t="shared" si="40"/>
        <v>18.600000000000001</v>
      </c>
      <c r="L623" s="50"/>
    </row>
    <row r="624" spans="1:12" x14ac:dyDescent="0.25">
      <c r="A624" s="76" t="s">
        <v>474</v>
      </c>
      <c r="B624" s="76" t="s">
        <v>326</v>
      </c>
      <c r="C624" s="51"/>
      <c r="D624" s="51"/>
      <c r="E624" s="51">
        <f t="shared" si="39"/>
        <v>411.68</v>
      </c>
      <c r="F624" s="51">
        <v>332</v>
      </c>
      <c r="G624" s="51">
        <f t="shared" si="41"/>
        <v>242.35999999999999</v>
      </c>
      <c r="H624" s="51">
        <v>332</v>
      </c>
      <c r="I624" s="52">
        <f t="shared" si="42"/>
        <v>654.04</v>
      </c>
      <c r="J624" s="53">
        <f t="shared" si="42"/>
        <v>664</v>
      </c>
      <c r="K624" s="50">
        <f t="shared" si="40"/>
        <v>654.04</v>
      </c>
      <c r="L624" s="50"/>
    </row>
    <row r="625" spans="1:12" x14ac:dyDescent="0.25">
      <c r="A625" s="76" t="s">
        <v>474</v>
      </c>
      <c r="B625" s="76" t="s">
        <v>327</v>
      </c>
      <c r="C625" s="51"/>
      <c r="D625" s="51"/>
      <c r="E625" s="51">
        <f t="shared" si="39"/>
        <v>96.72</v>
      </c>
      <c r="F625" s="51">
        <v>78</v>
      </c>
      <c r="G625" s="51">
        <f t="shared" si="41"/>
        <v>56.94</v>
      </c>
      <c r="H625" s="51">
        <v>78</v>
      </c>
      <c r="I625" s="52">
        <f t="shared" si="42"/>
        <v>153.66</v>
      </c>
      <c r="J625" s="53">
        <f t="shared" si="42"/>
        <v>156</v>
      </c>
      <c r="K625" s="50">
        <f t="shared" si="40"/>
        <v>153.66</v>
      </c>
      <c r="L625" s="50"/>
    </row>
    <row r="626" spans="1:12" x14ac:dyDescent="0.25">
      <c r="A626" s="76" t="s">
        <v>474</v>
      </c>
      <c r="B626" s="76" t="s">
        <v>328</v>
      </c>
      <c r="C626" s="51"/>
      <c r="D626" s="51"/>
      <c r="E626" s="51">
        <f t="shared" si="39"/>
        <v>358.36</v>
      </c>
      <c r="F626" s="51">
        <v>289</v>
      </c>
      <c r="G626" s="51">
        <f t="shared" si="41"/>
        <v>143.81</v>
      </c>
      <c r="H626" s="51">
        <v>197</v>
      </c>
      <c r="I626" s="52">
        <f t="shared" si="42"/>
        <v>502.17</v>
      </c>
      <c r="J626" s="53">
        <f t="shared" si="42"/>
        <v>486</v>
      </c>
      <c r="K626" s="50">
        <f t="shared" si="40"/>
        <v>502.17</v>
      </c>
      <c r="L626" s="50"/>
    </row>
    <row r="627" spans="1:12" x14ac:dyDescent="0.25">
      <c r="A627" s="76" t="s">
        <v>474</v>
      </c>
      <c r="B627" s="76" t="s">
        <v>329</v>
      </c>
      <c r="C627" s="51"/>
      <c r="D627" s="51"/>
      <c r="E627" s="51">
        <f t="shared" si="39"/>
        <v>22.32</v>
      </c>
      <c r="F627" s="51">
        <v>18</v>
      </c>
      <c r="G627" s="51">
        <f t="shared" si="41"/>
        <v>13.14</v>
      </c>
      <c r="H627" s="51">
        <v>18</v>
      </c>
      <c r="I627" s="52">
        <f t="shared" si="42"/>
        <v>35.46</v>
      </c>
      <c r="J627" s="53">
        <f t="shared" si="42"/>
        <v>36</v>
      </c>
      <c r="K627" s="50">
        <f t="shared" si="40"/>
        <v>35.46</v>
      </c>
      <c r="L627" s="50"/>
    </row>
    <row r="628" spans="1:12" x14ac:dyDescent="0.25">
      <c r="A628" s="76" t="s">
        <v>474</v>
      </c>
      <c r="B628" s="76" t="s">
        <v>330</v>
      </c>
      <c r="C628" s="51"/>
      <c r="D628" s="51"/>
      <c r="E628" s="51">
        <f t="shared" si="39"/>
        <v>18.600000000000001</v>
      </c>
      <c r="F628" s="51">
        <v>15</v>
      </c>
      <c r="G628" s="51"/>
      <c r="H628" s="51"/>
      <c r="I628" s="52">
        <f t="shared" si="42"/>
        <v>18.600000000000001</v>
      </c>
      <c r="J628" s="53">
        <f t="shared" si="42"/>
        <v>15</v>
      </c>
      <c r="K628" s="50">
        <f t="shared" si="40"/>
        <v>18.600000000000001</v>
      </c>
      <c r="L628" s="50"/>
    </row>
    <row r="629" spans="1:12" x14ac:dyDescent="0.25">
      <c r="A629" s="76" t="s">
        <v>474</v>
      </c>
      <c r="B629" s="76" t="s">
        <v>404</v>
      </c>
      <c r="C629" s="51">
        <f>D629*3.74</f>
        <v>37.400000000000006</v>
      </c>
      <c r="D629" s="51">
        <v>10</v>
      </c>
      <c r="E629" s="51"/>
      <c r="F629" s="51"/>
      <c r="G629" s="51"/>
      <c r="H629" s="51"/>
      <c r="I629" s="52">
        <f t="shared" si="42"/>
        <v>37.400000000000006</v>
      </c>
      <c r="J629" s="53">
        <f t="shared" si="42"/>
        <v>10</v>
      </c>
      <c r="K629" s="50">
        <f t="shared" si="40"/>
        <v>37.400000000000006</v>
      </c>
      <c r="L629" s="50"/>
    </row>
    <row r="630" spans="1:12" ht="31.5" x14ac:dyDescent="0.25">
      <c r="A630" s="76" t="s">
        <v>474</v>
      </c>
      <c r="B630" s="76" t="s">
        <v>336</v>
      </c>
      <c r="C630" s="51"/>
      <c r="D630" s="51"/>
      <c r="E630" s="51">
        <f t="shared" si="39"/>
        <v>151.28</v>
      </c>
      <c r="F630" s="51">
        <v>122</v>
      </c>
      <c r="G630" s="51">
        <f t="shared" si="41"/>
        <v>89.06</v>
      </c>
      <c r="H630" s="51">
        <v>122</v>
      </c>
      <c r="I630" s="52">
        <f t="shared" si="42"/>
        <v>240.34</v>
      </c>
      <c r="J630" s="53">
        <f t="shared" si="42"/>
        <v>244</v>
      </c>
      <c r="K630" s="50">
        <f t="shared" si="40"/>
        <v>240.34</v>
      </c>
      <c r="L630" s="50"/>
    </row>
    <row r="631" spans="1:12" ht="31.5" x14ac:dyDescent="0.25">
      <c r="A631" s="76" t="s">
        <v>474</v>
      </c>
      <c r="B631" s="76" t="s">
        <v>338</v>
      </c>
      <c r="C631" s="51"/>
      <c r="D631" s="51"/>
      <c r="E631" s="51">
        <f t="shared" si="39"/>
        <v>45.88</v>
      </c>
      <c r="F631" s="51">
        <v>37</v>
      </c>
      <c r="G631" s="51">
        <f t="shared" si="41"/>
        <v>27.009999999999998</v>
      </c>
      <c r="H631" s="51">
        <v>37</v>
      </c>
      <c r="I631" s="52">
        <f t="shared" si="42"/>
        <v>72.89</v>
      </c>
      <c r="J631" s="53">
        <f t="shared" si="42"/>
        <v>74</v>
      </c>
      <c r="K631" s="50">
        <f t="shared" si="40"/>
        <v>72.89</v>
      </c>
      <c r="L631" s="50"/>
    </row>
    <row r="632" spans="1:12" x14ac:dyDescent="0.25">
      <c r="A632" s="76" t="s">
        <v>474</v>
      </c>
      <c r="B632" s="76" t="s">
        <v>339</v>
      </c>
      <c r="C632" s="51"/>
      <c r="D632" s="51"/>
      <c r="E632" s="51">
        <f t="shared" si="39"/>
        <v>40.92</v>
      </c>
      <c r="F632" s="51">
        <v>33</v>
      </c>
      <c r="G632" s="51">
        <f t="shared" si="41"/>
        <v>24.09</v>
      </c>
      <c r="H632" s="51">
        <v>33</v>
      </c>
      <c r="I632" s="52">
        <f t="shared" si="42"/>
        <v>65.010000000000005</v>
      </c>
      <c r="J632" s="53">
        <f t="shared" si="42"/>
        <v>66</v>
      </c>
      <c r="K632" s="50">
        <f t="shared" si="40"/>
        <v>65.010000000000005</v>
      </c>
      <c r="L632" s="50"/>
    </row>
    <row r="633" spans="1:12" ht="31.5" x14ac:dyDescent="0.25">
      <c r="A633" s="76" t="s">
        <v>474</v>
      </c>
      <c r="B633" s="76" t="s">
        <v>343</v>
      </c>
      <c r="C633" s="51"/>
      <c r="D633" s="51"/>
      <c r="E633" s="51">
        <f t="shared" si="39"/>
        <v>6.2</v>
      </c>
      <c r="F633" s="51">
        <v>5</v>
      </c>
      <c r="G633" s="51">
        <f t="shared" si="41"/>
        <v>3.65</v>
      </c>
      <c r="H633" s="51">
        <v>5</v>
      </c>
      <c r="I633" s="52">
        <f t="shared" si="42"/>
        <v>9.85</v>
      </c>
      <c r="J633" s="53">
        <f t="shared" si="42"/>
        <v>10</v>
      </c>
      <c r="K633" s="50">
        <f t="shared" si="40"/>
        <v>9.85</v>
      </c>
      <c r="L633" s="50"/>
    </row>
    <row r="634" spans="1:12" ht="31.5" x14ac:dyDescent="0.25">
      <c r="A634" s="76" t="s">
        <v>474</v>
      </c>
      <c r="B634" s="76" t="s">
        <v>315</v>
      </c>
      <c r="C634" s="51"/>
      <c r="D634" s="51"/>
      <c r="E634" s="51">
        <f t="shared" si="39"/>
        <v>7.4399999999999995</v>
      </c>
      <c r="F634" s="51">
        <v>6</v>
      </c>
      <c r="G634" s="51"/>
      <c r="H634" s="51"/>
      <c r="I634" s="52">
        <f t="shared" si="42"/>
        <v>7.4399999999999995</v>
      </c>
      <c r="J634" s="53">
        <f t="shared" si="42"/>
        <v>6</v>
      </c>
      <c r="K634" s="50">
        <f t="shared" si="40"/>
        <v>7.4399999999999995</v>
      </c>
      <c r="L634" s="50"/>
    </row>
    <row r="635" spans="1:12" ht="31.5" x14ac:dyDescent="0.25">
      <c r="A635" s="76" t="s">
        <v>474</v>
      </c>
      <c r="B635" s="76" t="s">
        <v>345</v>
      </c>
      <c r="C635" s="51"/>
      <c r="D635" s="51"/>
      <c r="E635" s="51">
        <f t="shared" si="39"/>
        <v>81.84</v>
      </c>
      <c r="F635" s="51">
        <v>66</v>
      </c>
      <c r="G635" s="51">
        <f t="shared" si="41"/>
        <v>48.18</v>
      </c>
      <c r="H635" s="51">
        <v>66</v>
      </c>
      <c r="I635" s="52">
        <f t="shared" si="42"/>
        <v>130.02000000000001</v>
      </c>
      <c r="J635" s="53">
        <f t="shared" si="42"/>
        <v>132</v>
      </c>
      <c r="K635" s="50">
        <f t="shared" si="40"/>
        <v>130.02000000000001</v>
      </c>
      <c r="L635" s="50"/>
    </row>
    <row r="636" spans="1:12" ht="31.5" x14ac:dyDescent="0.25">
      <c r="A636" s="76" t="s">
        <v>474</v>
      </c>
      <c r="B636" s="76" t="s">
        <v>317</v>
      </c>
      <c r="C636" s="51"/>
      <c r="D636" s="51"/>
      <c r="E636" s="51">
        <f t="shared" si="39"/>
        <v>70.679999999999993</v>
      </c>
      <c r="F636" s="51">
        <v>57</v>
      </c>
      <c r="G636" s="51">
        <f t="shared" si="41"/>
        <v>41.61</v>
      </c>
      <c r="H636" s="51">
        <v>57</v>
      </c>
      <c r="I636" s="52">
        <f t="shared" si="42"/>
        <v>112.28999999999999</v>
      </c>
      <c r="J636" s="53">
        <f t="shared" si="42"/>
        <v>114</v>
      </c>
      <c r="K636" s="50">
        <f t="shared" si="40"/>
        <v>112.28999999999999</v>
      </c>
      <c r="L636" s="50"/>
    </row>
    <row r="637" spans="1:12" x14ac:dyDescent="0.25">
      <c r="A637" s="76" t="s">
        <v>474</v>
      </c>
      <c r="B637" s="76" t="s">
        <v>347</v>
      </c>
      <c r="C637" s="51"/>
      <c r="D637" s="51"/>
      <c r="E637" s="51">
        <f t="shared" si="39"/>
        <v>112.84</v>
      </c>
      <c r="F637" s="51">
        <v>91</v>
      </c>
      <c r="G637" s="51">
        <f t="shared" si="41"/>
        <v>67.16</v>
      </c>
      <c r="H637" s="51">
        <v>92</v>
      </c>
      <c r="I637" s="52">
        <f t="shared" si="42"/>
        <v>180</v>
      </c>
      <c r="J637" s="53">
        <f t="shared" si="42"/>
        <v>183</v>
      </c>
      <c r="K637" s="50">
        <f t="shared" si="40"/>
        <v>180</v>
      </c>
      <c r="L637" s="50"/>
    </row>
    <row r="638" spans="1:12" x14ac:dyDescent="0.25">
      <c r="A638" s="76" t="s">
        <v>474</v>
      </c>
      <c r="B638" s="76" t="s">
        <v>312</v>
      </c>
      <c r="C638" s="51"/>
      <c r="D638" s="51"/>
      <c r="E638" s="51">
        <f t="shared" si="39"/>
        <v>158.72</v>
      </c>
      <c r="F638" s="51">
        <v>128</v>
      </c>
      <c r="G638" s="51"/>
      <c r="H638" s="51"/>
      <c r="I638" s="52">
        <f t="shared" si="42"/>
        <v>158.72</v>
      </c>
      <c r="J638" s="53">
        <f t="shared" si="42"/>
        <v>128</v>
      </c>
      <c r="K638" s="50">
        <f t="shared" si="40"/>
        <v>158.72</v>
      </c>
      <c r="L638" s="50"/>
    </row>
    <row r="639" spans="1:12" x14ac:dyDescent="0.25">
      <c r="A639" s="76" t="s">
        <v>474</v>
      </c>
      <c r="B639" s="76" t="s">
        <v>375</v>
      </c>
      <c r="C639" s="51"/>
      <c r="D639" s="51"/>
      <c r="E639" s="51">
        <f t="shared" si="39"/>
        <v>71.92</v>
      </c>
      <c r="F639" s="51">
        <v>58</v>
      </c>
      <c r="G639" s="51">
        <f t="shared" si="41"/>
        <v>43.07</v>
      </c>
      <c r="H639" s="51">
        <v>59</v>
      </c>
      <c r="I639" s="52">
        <f t="shared" si="42"/>
        <v>114.99000000000001</v>
      </c>
      <c r="J639" s="53">
        <f t="shared" si="42"/>
        <v>117</v>
      </c>
      <c r="K639" s="50">
        <f t="shared" si="40"/>
        <v>114.99000000000001</v>
      </c>
      <c r="L639" s="50"/>
    </row>
    <row r="640" spans="1:12" x14ac:dyDescent="0.25">
      <c r="A640" s="76" t="s">
        <v>474</v>
      </c>
      <c r="B640" s="76" t="s">
        <v>349</v>
      </c>
      <c r="C640" s="51"/>
      <c r="D640" s="51"/>
      <c r="E640" s="51">
        <f t="shared" si="39"/>
        <v>43.4</v>
      </c>
      <c r="F640" s="51">
        <v>35</v>
      </c>
      <c r="G640" s="51">
        <f t="shared" si="41"/>
        <v>10.95</v>
      </c>
      <c r="H640" s="51">
        <v>15</v>
      </c>
      <c r="I640" s="52">
        <f t="shared" si="42"/>
        <v>54.349999999999994</v>
      </c>
      <c r="J640" s="53">
        <f t="shared" si="42"/>
        <v>50</v>
      </c>
      <c r="K640" s="50">
        <f t="shared" si="40"/>
        <v>54.349999999999994</v>
      </c>
      <c r="L640" s="50"/>
    </row>
    <row r="641" spans="1:12" x14ac:dyDescent="0.25">
      <c r="A641" s="76" t="s">
        <v>474</v>
      </c>
      <c r="B641" s="76" t="s">
        <v>352</v>
      </c>
      <c r="C641" s="51"/>
      <c r="D641" s="51"/>
      <c r="E641" s="51">
        <f t="shared" si="39"/>
        <v>101.67999999999999</v>
      </c>
      <c r="F641" s="51">
        <v>82</v>
      </c>
      <c r="G641" s="51">
        <f t="shared" si="41"/>
        <v>59.86</v>
      </c>
      <c r="H641" s="51">
        <v>82</v>
      </c>
      <c r="I641" s="52">
        <f t="shared" si="42"/>
        <v>161.54</v>
      </c>
      <c r="J641" s="53">
        <f t="shared" si="42"/>
        <v>164</v>
      </c>
      <c r="K641" s="50">
        <f t="shared" si="40"/>
        <v>161.54</v>
      </c>
      <c r="L641" s="50"/>
    </row>
    <row r="642" spans="1:12" x14ac:dyDescent="0.25">
      <c r="A642" s="76" t="s">
        <v>474</v>
      </c>
      <c r="B642" s="76" t="s">
        <v>353</v>
      </c>
      <c r="C642" s="51"/>
      <c r="D642" s="51"/>
      <c r="E642" s="51"/>
      <c r="F642" s="51"/>
      <c r="G642" s="51">
        <f t="shared" si="41"/>
        <v>0.73</v>
      </c>
      <c r="H642" s="51">
        <v>1</v>
      </c>
      <c r="I642" s="52">
        <f t="shared" si="42"/>
        <v>0.73</v>
      </c>
      <c r="J642" s="53">
        <f t="shared" si="42"/>
        <v>1</v>
      </c>
      <c r="K642" s="50">
        <f t="shared" si="40"/>
        <v>0.73</v>
      </c>
      <c r="L642" s="50"/>
    </row>
    <row r="643" spans="1:12" x14ac:dyDescent="0.25">
      <c r="A643" s="76" t="s">
        <v>474</v>
      </c>
      <c r="B643" s="76" t="s">
        <v>357</v>
      </c>
      <c r="C643" s="51"/>
      <c r="D643" s="51"/>
      <c r="E643" s="51">
        <f t="shared" si="39"/>
        <v>4.96</v>
      </c>
      <c r="F643" s="51">
        <v>4</v>
      </c>
      <c r="G643" s="51">
        <f t="shared" si="41"/>
        <v>2.92</v>
      </c>
      <c r="H643" s="51">
        <v>4</v>
      </c>
      <c r="I643" s="52">
        <f t="shared" si="42"/>
        <v>7.88</v>
      </c>
      <c r="J643" s="53">
        <f t="shared" si="42"/>
        <v>8</v>
      </c>
      <c r="K643" s="50">
        <f t="shared" si="40"/>
        <v>7.88</v>
      </c>
      <c r="L643" s="50"/>
    </row>
    <row r="644" spans="1:12" x14ac:dyDescent="0.25">
      <c r="A644" s="76" t="s">
        <v>474</v>
      </c>
      <c r="B644" s="76" t="s">
        <v>359</v>
      </c>
      <c r="C644" s="51"/>
      <c r="D644" s="51"/>
      <c r="E644" s="51">
        <f t="shared" si="39"/>
        <v>94.24</v>
      </c>
      <c r="F644" s="51">
        <v>76</v>
      </c>
      <c r="G644" s="51">
        <f t="shared" si="41"/>
        <v>55.48</v>
      </c>
      <c r="H644" s="51">
        <v>76</v>
      </c>
      <c r="I644" s="52">
        <f t="shared" si="42"/>
        <v>149.72</v>
      </c>
      <c r="J644" s="53">
        <f t="shared" si="42"/>
        <v>152</v>
      </c>
      <c r="K644" s="50">
        <f t="shared" si="40"/>
        <v>149.72</v>
      </c>
      <c r="L644" s="50"/>
    </row>
    <row r="645" spans="1:12" x14ac:dyDescent="0.25">
      <c r="A645" s="76" t="s">
        <v>474</v>
      </c>
      <c r="B645" s="76" t="s">
        <v>360</v>
      </c>
      <c r="C645" s="51"/>
      <c r="D645" s="51"/>
      <c r="E645" s="51">
        <f t="shared" si="39"/>
        <v>176.08</v>
      </c>
      <c r="F645" s="51">
        <v>142</v>
      </c>
      <c r="G645" s="51">
        <f t="shared" si="41"/>
        <v>103.66</v>
      </c>
      <c r="H645" s="51">
        <v>142</v>
      </c>
      <c r="I645" s="52">
        <f t="shared" si="42"/>
        <v>279.74</v>
      </c>
      <c r="J645" s="53">
        <f t="shared" si="42"/>
        <v>284</v>
      </c>
      <c r="K645" s="50">
        <f t="shared" si="40"/>
        <v>279.74</v>
      </c>
      <c r="L645" s="50"/>
    </row>
    <row r="646" spans="1:12" ht="31.5" x14ac:dyDescent="0.25">
      <c r="A646" s="76" t="s">
        <v>474</v>
      </c>
      <c r="B646" s="76" t="s">
        <v>364</v>
      </c>
      <c r="C646" s="51"/>
      <c r="D646" s="51"/>
      <c r="E646" s="51">
        <f t="shared" ref="E646:E709" si="43">F646*1.24</f>
        <v>4.96</v>
      </c>
      <c r="F646" s="51">
        <v>4</v>
      </c>
      <c r="G646" s="51">
        <f t="shared" si="41"/>
        <v>2.92</v>
      </c>
      <c r="H646" s="51">
        <v>4</v>
      </c>
      <c r="I646" s="52">
        <f t="shared" si="42"/>
        <v>7.88</v>
      </c>
      <c r="J646" s="53">
        <f t="shared" si="42"/>
        <v>8</v>
      </c>
      <c r="K646" s="50">
        <f t="shared" si="40"/>
        <v>7.88</v>
      </c>
      <c r="L646" s="50"/>
    </row>
    <row r="647" spans="1:12" x14ac:dyDescent="0.25">
      <c r="A647" s="76" t="s">
        <v>474</v>
      </c>
      <c r="B647" s="76" t="s">
        <v>367</v>
      </c>
      <c r="C647" s="51"/>
      <c r="D647" s="51"/>
      <c r="E647" s="51"/>
      <c r="F647" s="51"/>
      <c r="G647" s="51">
        <f t="shared" si="41"/>
        <v>82.49</v>
      </c>
      <c r="H647" s="51">
        <v>113</v>
      </c>
      <c r="I647" s="52">
        <f t="shared" si="42"/>
        <v>82.49</v>
      </c>
      <c r="J647" s="53">
        <f t="shared" si="42"/>
        <v>113</v>
      </c>
      <c r="K647" s="50">
        <f t="shared" si="40"/>
        <v>82.49</v>
      </c>
      <c r="L647" s="50"/>
    </row>
    <row r="648" spans="1:12" ht="31.5" x14ac:dyDescent="0.25">
      <c r="A648" s="76" t="s">
        <v>474</v>
      </c>
      <c r="B648" s="76" t="s">
        <v>368</v>
      </c>
      <c r="C648" s="51"/>
      <c r="D648" s="51"/>
      <c r="E648" s="51">
        <f t="shared" si="43"/>
        <v>2.48</v>
      </c>
      <c r="F648" s="51">
        <v>2</v>
      </c>
      <c r="G648" s="51">
        <f t="shared" si="41"/>
        <v>8.0299999999999994</v>
      </c>
      <c r="H648" s="51">
        <v>11</v>
      </c>
      <c r="I648" s="52">
        <f t="shared" si="42"/>
        <v>10.51</v>
      </c>
      <c r="J648" s="53">
        <f t="shared" si="42"/>
        <v>13</v>
      </c>
      <c r="K648" s="50">
        <f t="shared" si="40"/>
        <v>10.51</v>
      </c>
      <c r="L648" s="50"/>
    </row>
    <row r="649" spans="1:12" x14ac:dyDescent="0.25">
      <c r="A649" s="76" t="s">
        <v>474</v>
      </c>
      <c r="B649" s="76" t="s">
        <v>372</v>
      </c>
      <c r="C649" s="51"/>
      <c r="D649" s="51"/>
      <c r="E649" s="51">
        <f t="shared" si="43"/>
        <v>164.92</v>
      </c>
      <c r="F649" s="51">
        <v>133</v>
      </c>
      <c r="G649" s="51">
        <f t="shared" si="41"/>
        <v>113.14999999999999</v>
      </c>
      <c r="H649" s="51">
        <v>155</v>
      </c>
      <c r="I649" s="52">
        <f t="shared" si="42"/>
        <v>278.07</v>
      </c>
      <c r="J649" s="53">
        <f t="shared" si="42"/>
        <v>288</v>
      </c>
      <c r="K649" s="50">
        <f t="shared" ref="K649:K712" si="44">I649</f>
        <v>278.07</v>
      </c>
      <c r="L649" s="50"/>
    </row>
    <row r="650" spans="1:12" ht="31.5" x14ac:dyDescent="0.25">
      <c r="A650" s="76" t="s">
        <v>474</v>
      </c>
      <c r="B650" s="76" t="s">
        <v>373</v>
      </c>
      <c r="C650" s="51"/>
      <c r="D650" s="51"/>
      <c r="E650" s="51">
        <f t="shared" si="43"/>
        <v>68.2</v>
      </c>
      <c r="F650" s="51">
        <v>55</v>
      </c>
      <c r="G650" s="51"/>
      <c r="H650" s="51"/>
      <c r="I650" s="52">
        <f t="shared" ref="I650:J708" si="45">C650+E650+G650</f>
        <v>68.2</v>
      </c>
      <c r="J650" s="53">
        <f t="shared" si="45"/>
        <v>55</v>
      </c>
      <c r="K650" s="50">
        <f t="shared" si="44"/>
        <v>68.2</v>
      </c>
      <c r="L650" s="50"/>
    </row>
    <row r="651" spans="1:12" x14ac:dyDescent="0.25">
      <c r="A651" s="76" t="s">
        <v>475</v>
      </c>
      <c r="B651" s="76" t="s">
        <v>328</v>
      </c>
      <c r="C651" s="51"/>
      <c r="D651" s="51"/>
      <c r="E651" s="51">
        <f t="shared" si="43"/>
        <v>57.04</v>
      </c>
      <c r="F651" s="51">
        <v>46</v>
      </c>
      <c r="G651" s="51"/>
      <c r="H651" s="51"/>
      <c r="I651" s="52">
        <f t="shared" si="45"/>
        <v>57.04</v>
      </c>
      <c r="J651" s="53">
        <f t="shared" si="45"/>
        <v>46</v>
      </c>
      <c r="K651" s="50">
        <f t="shared" si="44"/>
        <v>57.04</v>
      </c>
      <c r="L651" s="50"/>
    </row>
    <row r="652" spans="1:12" ht="31.5" x14ac:dyDescent="0.25">
      <c r="A652" s="76" t="s">
        <v>475</v>
      </c>
      <c r="B652" s="76" t="s">
        <v>345</v>
      </c>
      <c r="C652" s="51"/>
      <c r="D652" s="51"/>
      <c r="E652" s="51">
        <f t="shared" si="43"/>
        <v>33.479999999999997</v>
      </c>
      <c r="F652" s="51">
        <v>27</v>
      </c>
      <c r="G652" s="51"/>
      <c r="H652" s="51"/>
      <c r="I652" s="52">
        <f t="shared" si="45"/>
        <v>33.479999999999997</v>
      </c>
      <c r="J652" s="53">
        <f t="shared" si="45"/>
        <v>27</v>
      </c>
      <c r="K652" s="50">
        <f t="shared" si="44"/>
        <v>33.479999999999997</v>
      </c>
      <c r="L652" s="50"/>
    </row>
    <row r="653" spans="1:12" ht="31.5" x14ac:dyDescent="0.25">
      <c r="A653" s="76" t="s">
        <v>475</v>
      </c>
      <c r="B653" s="76" t="s">
        <v>317</v>
      </c>
      <c r="C653" s="51"/>
      <c r="D653" s="51"/>
      <c r="E653" s="51">
        <f t="shared" si="43"/>
        <v>104.16</v>
      </c>
      <c r="F653" s="51">
        <v>84</v>
      </c>
      <c r="G653" s="51"/>
      <c r="H653" s="51"/>
      <c r="I653" s="52">
        <f t="shared" si="45"/>
        <v>104.16</v>
      </c>
      <c r="J653" s="53">
        <f t="shared" si="45"/>
        <v>84</v>
      </c>
      <c r="K653" s="50">
        <f t="shared" si="44"/>
        <v>104.16</v>
      </c>
      <c r="L653" s="50"/>
    </row>
    <row r="654" spans="1:12" x14ac:dyDescent="0.25">
      <c r="A654" s="76" t="s">
        <v>475</v>
      </c>
      <c r="B654" s="76" t="s">
        <v>321</v>
      </c>
      <c r="C654" s="51"/>
      <c r="D654" s="51"/>
      <c r="E654" s="51">
        <f t="shared" si="43"/>
        <v>230.64</v>
      </c>
      <c r="F654" s="51">
        <v>186</v>
      </c>
      <c r="G654" s="51"/>
      <c r="H654" s="51"/>
      <c r="I654" s="52">
        <f t="shared" si="45"/>
        <v>230.64</v>
      </c>
      <c r="J654" s="53">
        <f t="shared" si="45"/>
        <v>186</v>
      </c>
      <c r="K654" s="50">
        <f t="shared" si="44"/>
        <v>230.64</v>
      </c>
      <c r="L654" s="50"/>
    </row>
    <row r="655" spans="1:12" x14ac:dyDescent="0.25">
      <c r="A655" s="76" t="s">
        <v>475</v>
      </c>
      <c r="B655" s="76" t="s">
        <v>360</v>
      </c>
      <c r="C655" s="51"/>
      <c r="D655" s="51"/>
      <c r="E655" s="51">
        <f t="shared" si="43"/>
        <v>79.36</v>
      </c>
      <c r="F655" s="51">
        <v>64</v>
      </c>
      <c r="G655" s="51"/>
      <c r="H655" s="51"/>
      <c r="I655" s="52">
        <f t="shared" si="45"/>
        <v>79.36</v>
      </c>
      <c r="J655" s="53">
        <f t="shared" si="45"/>
        <v>64</v>
      </c>
      <c r="K655" s="50">
        <f t="shared" si="44"/>
        <v>79.36</v>
      </c>
      <c r="L655" s="50"/>
    </row>
    <row r="656" spans="1:12" ht="31.5" x14ac:dyDescent="0.25">
      <c r="A656" s="76" t="s">
        <v>476</v>
      </c>
      <c r="B656" s="76" t="s">
        <v>359</v>
      </c>
      <c r="C656" s="51"/>
      <c r="D656" s="51"/>
      <c r="E656" s="51">
        <f t="shared" si="43"/>
        <v>179.8</v>
      </c>
      <c r="F656" s="51">
        <v>145</v>
      </c>
      <c r="G656" s="51"/>
      <c r="H656" s="51"/>
      <c r="I656" s="52">
        <f t="shared" si="45"/>
        <v>179.8</v>
      </c>
      <c r="J656" s="53">
        <f t="shared" si="45"/>
        <v>145</v>
      </c>
      <c r="K656" s="50">
        <f t="shared" si="44"/>
        <v>179.8</v>
      </c>
      <c r="L656" s="50"/>
    </row>
    <row r="657" spans="1:12" x14ac:dyDescent="0.25">
      <c r="A657" s="76" t="s">
        <v>477</v>
      </c>
      <c r="B657" s="76" t="s">
        <v>321</v>
      </c>
      <c r="C657" s="51"/>
      <c r="D657" s="51"/>
      <c r="E657" s="51">
        <f t="shared" si="43"/>
        <v>38.44</v>
      </c>
      <c r="F657" s="51">
        <v>31</v>
      </c>
      <c r="G657" s="51">
        <f t="shared" ref="G657:G713" si="46">H657*0.73</f>
        <v>22.63</v>
      </c>
      <c r="H657" s="51">
        <v>31</v>
      </c>
      <c r="I657" s="52">
        <f t="shared" si="45"/>
        <v>61.069999999999993</v>
      </c>
      <c r="J657" s="53">
        <f t="shared" si="45"/>
        <v>62</v>
      </c>
      <c r="K657" s="50">
        <f t="shared" si="44"/>
        <v>61.069999999999993</v>
      </c>
      <c r="L657" s="50"/>
    </row>
    <row r="658" spans="1:12" ht="31.5" x14ac:dyDescent="0.25">
      <c r="A658" s="76" t="s">
        <v>478</v>
      </c>
      <c r="B658" s="76" t="s">
        <v>362</v>
      </c>
      <c r="C658" s="51"/>
      <c r="D658" s="51"/>
      <c r="E658" s="51">
        <f t="shared" si="43"/>
        <v>349.68</v>
      </c>
      <c r="F658" s="51">
        <v>282</v>
      </c>
      <c r="G658" s="51"/>
      <c r="H658" s="51"/>
      <c r="I658" s="52">
        <f t="shared" si="45"/>
        <v>349.68</v>
      </c>
      <c r="J658" s="53">
        <f t="shared" si="45"/>
        <v>282</v>
      </c>
      <c r="K658" s="50">
        <f t="shared" si="44"/>
        <v>349.68</v>
      </c>
      <c r="L658" s="50"/>
    </row>
    <row r="659" spans="1:12" ht="31.5" x14ac:dyDescent="0.25">
      <c r="A659" s="76" t="s">
        <v>479</v>
      </c>
      <c r="B659" s="76" t="s">
        <v>326</v>
      </c>
      <c r="C659" s="51"/>
      <c r="D659" s="51"/>
      <c r="E659" s="51">
        <f t="shared" si="43"/>
        <v>221.96</v>
      </c>
      <c r="F659" s="51">
        <v>179</v>
      </c>
      <c r="G659" s="51">
        <f t="shared" si="46"/>
        <v>0.73</v>
      </c>
      <c r="H659" s="51">
        <v>1</v>
      </c>
      <c r="I659" s="52">
        <f t="shared" si="45"/>
        <v>222.69</v>
      </c>
      <c r="J659" s="53">
        <f t="shared" si="45"/>
        <v>180</v>
      </c>
      <c r="K659" s="50">
        <f t="shared" si="44"/>
        <v>222.69</v>
      </c>
      <c r="L659" s="50"/>
    </row>
    <row r="660" spans="1:12" ht="31.5" x14ac:dyDescent="0.25">
      <c r="A660" s="76" t="s">
        <v>479</v>
      </c>
      <c r="B660" s="76" t="s">
        <v>328</v>
      </c>
      <c r="C660" s="51"/>
      <c r="D660" s="51"/>
      <c r="E660" s="51">
        <f t="shared" si="43"/>
        <v>155</v>
      </c>
      <c r="F660" s="51">
        <v>125</v>
      </c>
      <c r="G660" s="51"/>
      <c r="H660" s="51"/>
      <c r="I660" s="52">
        <f t="shared" si="45"/>
        <v>155</v>
      </c>
      <c r="J660" s="53">
        <f t="shared" si="45"/>
        <v>125</v>
      </c>
      <c r="K660" s="50">
        <f t="shared" si="44"/>
        <v>155</v>
      </c>
      <c r="L660" s="50"/>
    </row>
    <row r="661" spans="1:12" ht="31.5" x14ac:dyDescent="0.25">
      <c r="A661" s="76" t="s">
        <v>479</v>
      </c>
      <c r="B661" s="76" t="s">
        <v>329</v>
      </c>
      <c r="C661" s="51"/>
      <c r="D661" s="51"/>
      <c r="E661" s="51">
        <f t="shared" si="43"/>
        <v>14.879999999999999</v>
      </c>
      <c r="F661" s="51">
        <v>12</v>
      </c>
      <c r="G661" s="51">
        <f t="shared" si="46"/>
        <v>8.76</v>
      </c>
      <c r="H661" s="51">
        <v>12</v>
      </c>
      <c r="I661" s="52">
        <f t="shared" si="45"/>
        <v>23.64</v>
      </c>
      <c r="J661" s="53">
        <f t="shared" si="45"/>
        <v>24</v>
      </c>
      <c r="K661" s="50">
        <f t="shared" si="44"/>
        <v>23.64</v>
      </c>
      <c r="L661" s="50"/>
    </row>
    <row r="662" spans="1:12" ht="31.5" x14ac:dyDescent="0.25">
      <c r="A662" s="76" t="s">
        <v>479</v>
      </c>
      <c r="B662" s="76" t="s">
        <v>345</v>
      </c>
      <c r="C662" s="51"/>
      <c r="D662" s="51"/>
      <c r="E662" s="51">
        <f t="shared" si="43"/>
        <v>12.4</v>
      </c>
      <c r="F662" s="51">
        <v>10</v>
      </c>
      <c r="G662" s="51">
        <f t="shared" si="46"/>
        <v>7.3</v>
      </c>
      <c r="H662" s="51">
        <v>10</v>
      </c>
      <c r="I662" s="52">
        <f t="shared" si="45"/>
        <v>19.7</v>
      </c>
      <c r="J662" s="53">
        <f t="shared" si="45"/>
        <v>20</v>
      </c>
      <c r="K662" s="50">
        <f t="shared" si="44"/>
        <v>19.7</v>
      </c>
      <c r="L662" s="50"/>
    </row>
    <row r="663" spans="1:12" ht="31.5" x14ac:dyDescent="0.25">
      <c r="A663" s="76" t="s">
        <v>479</v>
      </c>
      <c r="B663" s="76" t="s">
        <v>317</v>
      </c>
      <c r="C663" s="51"/>
      <c r="D663" s="51"/>
      <c r="E663" s="51">
        <f t="shared" si="43"/>
        <v>57.04</v>
      </c>
      <c r="F663" s="51">
        <v>46</v>
      </c>
      <c r="G663" s="51">
        <f t="shared" si="46"/>
        <v>21.169999999999998</v>
      </c>
      <c r="H663" s="51">
        <v>29</v>
      </c>
      <c r="I663" s="52">
        <f t="shared" si="45"/>
        <v>78.209999999999994</v>
      </c>
      <c r="J663" s="53">
        <f t="shared" si="45"/>
        <v>75</v>
      </c>
      <c r="K663" s="50">
        <f t="shared" si="44"/>
        <v>78.209999999999994</v>
      </c>
      <c r="L663" s="50"/>
    </row>
    <row r="664" spans="1:12" ht="31.5" x14ac:dyDescent="0.25">
      <c r="A664" s="76" t="s">
        <v>479</v>
      </c>
      <c r="B664" s="76" t="s">
        <v>312</v>
      </c>
      <c r="C664" s="51"/>
      <c r="D664" s="51"/>
      <c r="E664" s="51">
        <f t="shared" si="43"/>
        <v>66.959999999999994</v>
      </c>
      <c r="F664" s="51">
        <v>54</v>
      </c>
      <c r="G664" s="51"/>
      <c r="H664" s="51"/>
      <c r="I664" s="52">
        <f t="shared" si="45"/>
        <v>66.959999999999994</v>
      </c>
      <c r="J664" s="53">
        <f t="shared" si="45"/>
        <v>54</v>
      </c>
      <c r="K664" s="50">
        <f t="shared" si="44"/>
        <v>66.959999999999994</v>
      </c>
      <c r="L664" s="50"/>
    </row>
    <row r="665" spans="1:12" ht="31.5" x14ac:dyDescent="0.25">
      <c r="A665" s="76" t="s">
        <v>479</v>
      </c>
      <c r="B665" s="76" t="s">
        <v>377</v>
      </c>
      <c r="C665" s="51"/>
      <c r="D665" s="51"/>
      <c r="E665" s="51">
        <f t="shared" si="43"/>
        <v>44.64</v>
      </c>
      <c r="F665" s="51">
        <v>36</v>
      </c>
      <c r="G665" s="51">
        <f t="shared" si="46"/>
        <v>26.28</v>
      </c>
      <c r="H665" s="51">
        <v>36</v>
      </c>
      <c r="I665" s="52">
        <f t="shared" si="45"/>
        <v>70.92</v>
      </c>
      <c r="J665" s="53">
        <f t="shared" si="45"/>
        <v>72</v>
      </c>
      <c r="K665" s="50">
        <f t="shared" si="44"/>
        <v>70.92</v>
      </c>
      <c r="L665" s="50"/>
    </row>
    <row r="666" spans="1:12" ht="31.5" x14ac:dyDescent="0.25">
      <c r="A666" s="76" t="s">
        <v>479</v>
      </c>
      <c r="B666" s="76" t="s">
        <v>360</v>
      </c>
      <c r="C666" s="51"/>
      <c r="D666" s="51"/>
      <c r="E666" s="51">
        <f t="shared" si="43"/>
        <v>60.76</v>
      </c>
      <c r="F666" s="51">
        <v>49</v>
      </c>
      <c r="G666" s="51">
        <f t="shared" si="46"/>
        <v>38.69</v>
      </c>
      <c r="H666" s="51">
        <v>53</v>
      </c>
      <c r="I666" s="52">
        <f t="shared" si="45"/>
        <v>99.449999999999989</v>
      </c>
      <c r="J666" s="53">
        <f t="shared" si="45"/>
        <v>102</v>
      </c>
      <c r="K666" s="50">
        <f t="shared" si="44"/>
        <v>99.449999999999989</v>
      </c>
      <c r="L666" s="50"/>
    </row>
    <row r="667" spans="1:12" ht="31.5" x14ac:dyDescent="0.25">
      <c r="A667" s="76" t="s">
        <v>479</v>
      </c>
      <c r="B667" s="76" t="s">
        <v>362</v>
      </c>
      <c r="C667" s="51"/>
      <c r="D667" s="51"/>
      <c r="E667" s="51">
        <f t="shared" si="43"/>
        <v>53.32</v>
      </c>
      <c r="F667" s="51">
        <v>43</v>
      </c>
      <c r="G667" s="51"/>
      <c r="H667" s="51"/>
      <c r="I667" s="52">
        <f t="shared" si="45"/>
        <v>53.32</v>
      </c>
      <c r="J667" s="53">
        <f t="shared" si="45"/>
        <v>43</v>
      </c>
      <c r="K667" s="50">
        <f t="shared" si="44"/>
        <v>53.32</v>
      </c>
      <c r="L667" s="50"/>
    </row>
    <row r="668" spans="1:12" ht="31.5" x14ac:dyDescent="0.25">
      <c r="A668" s="76" t="s">
        <v>479</v>
      </c>
      <c r="B668" s="76" t="s">
        <v>367</v>
      </c>
      <c r="C668" s="51"/>
      <c r="D668" s="51"/>
      <c r="E668" s="51">
        <f t="shared" si="43"/>
        <v>91.76</v>
      </c>
      <c r="F668" s="51">
        <v>74</v>
      </c>
      <c r="G668" s="51"/>
      <c r="H668" s="51"/>
      <c r="I668" s="52">
        <f t="shared" si="45"/>
        <v>91.76</v>
      </c>
      <c r="J668" s="53">
        <f t="shared" si="45"/>
        <v>74</v>
      </c>
      <c r="K668" s="50">
        <f t="shared" si="44"/>
        <v>91.76</v>
      </c>
      <c r="L668" s="50"/>
    </row>
    <row r="669" spans="1:12" ht="31.5" x14ac:dyDescent="0.25">
      <c r="A669" s="76" t="s">
        <v>480</v>
      </c>
      <c r="B669" s="76" t="s">
        <v>404</v>
      </c>
      <c r="C669" s="51">
        <f>D669*3.74</f>
        <v>691.90000000000009</v>
      </c>
      <c r="D669" s="51">
        <v>185</v>
      </c>
      <c r="E669" s="51"/>
      <c r="F669" s="51"/>
      <c r="G669" s="51"/>
      <c r="H669" s="51"/>
      <c r="I669" s="52">
        <f t="shared" si="45"/>
        <v>691.90000000000009</v>
      </c>
      <c r="J669" s="53">
        <f t="shared" si="45"/>
        <v>185</v>
      </c>
      <c r="K669" s="50">
        <f t="shared" si="44"/>
        <v>691.90000000000009</v>
      </c>
      <c r="L669" s="50"/>
    </row>
    <row r="670" spans="1:12" ht="31.5" x14ac:dyDescent="0.25">
      <c r="A670" s="76" t="s">
        <v>480</v>
      </c>
      <c r="B670" s="76" t="s">
        <v>372</v>
      </c>
      <c r="C670" s="51"/>
      <c r="D670" s="51"/>
      <c r="E670" s="51">
        <f t="shared" si="43"/>
        <v>24.8</v>
      </c>
      <c r="F670" s="51">
        <v>20</v>
      </c>
      <c r="G670" s="51">
        <f t="shared" si="46"/>
        <v>14.6</v>
      </c>
      <c r="H670" s="51">
        <v>20</v>
      </c>
      <c r="I670" s="52">
        <f t="shared" si="45"/>
        <v>39.4</v>
      </c>
      <c r="J670" s="53">
        <f t="shared" si="45"/>
        <v>40</v>
      </c>
      <c r="K670" s="50">
        <f t="shared" si="44"/>
        <v>39.4</v>
      </c>
      <c r="L670" s="50"/>
    </row>
    <row r="671" spans="1:12" ht="31.5" x14ac:dyDescent="0.25">
      <c r="A671" s="76" t="s">
        <v>480</v>
      </c>
      <c r="B671" s="76" t="s">
        <v>373</v>
      </c>
      <c r="C671" s="51"/>
      <c r="D671" s="51"/>
      <c r="E671" s="51">
        <f t="shared" si="43"/>
        <v>73.16</v>
      </c>
      <c r="F671" s="51">
        <v>59</v>
      </c>
      <c r="G671" s="51"/>
      <c r="H671" s="51"/>
      <c r="I671" s="52">
        <f t="shared" si="45"/>
        <v>73.16</v>
      </c>
      <c r="J671" s="53">
        <f t="shared" si="45"/>
        <v>59</v>
      </c>
      <c r="K671" s="50">
        <f t="shared" si="44"/>
        <v>73.16</v>
      </c>
      <c r="L671" s="50"/>
    </row>
    <row r="672" spans="1:12" x14ac:dyDescent="0.25">
      <c r="A672" s="76" t="s">
        <v>481</v>
      </c>
      <c r="B672" s="76" t="s">
        <v>326</v>
      </c>
      <c r="C672" s="51"/>
      <c r="D672" s="51"/>
      <c r="E672" s="51"/>
      <c r="F672" s="51"/>
      <c r="G672" s="51">
        <f t="shared" si="46"/>
        <v>32.85</v>
      </c>
      <c r="H672" s="51">
        <v>45</v>
      </c>
      <c r="I672" s="52">
        <f t="shared" si="45"/>
        <v>32.85</v>
      </c>
      <c r="J672" s="53">
        <f t="shared" si="45"/>
        <v>45</v>
      </c>
      <c r="K672" s="50">
        <f t="shared" si="44"/>
        <v>32.85</v>
      </c>
      <c r="L672" s="50"/>
    </row>
    <row r="673" spans="1:12" x14ac:dyDescent="0.25">
      <c r="A673" s="76" t="s">
        <v>481</v>
      </c>
      <c r="B673" s="76" t="s">
        <v>328</v>
      </c>
      <c r="C673" s="51"/>
      <c r="D673" s="51"/>
      <c r="E673" s="51">
        <f t="shared" si="43"/>
        <v>80.599999999999994</v>
      </c>
      <c r="F673" s="51">
        <v>65</v>
      </c>
      <c r="G673" s="51"/>
      <c r="H673" s="51"/>
      <c r="I673" s="52">
        <f t="shared" si="45"/>
        <v>80.599999999999994</v>
      </c>
      <c r="J673" s="53">
        <f t="shared" si="45"/>
        <v>65</v>
      </c>
      <c r="K673" s="50">
        <f t="shared" si="44"/>
        <v>80.599999999999994</v>
      </c>
      <c r="L673" s="50"/>
    </row>
    <row r="674" spans="1:12" ht="31.5" x14ac:dyDescent="0.25">
      <c r="A674" s="76" t="s">
        <v>481</v>
      </c>
      <c r="B674" s="76" t="s">
        <v>336</v>
      </c>
      <c r="C674" s="51"/>
      <c r="D674" s="51"/>
      <c r="E674" s="51"/>
      <c r="F674" s="51"/>
      <c r="G674" s="51">
        <f t="shared" si="46"/>
        <v>13.14</v>
      </c>
      <c r="H674" s="51">
        <v>18</v>
      </c>
      <c r="I674" s="52">
        <f t="shared" si="45"/>
        <v>13.14</v>
      </c>
      <c r="J674" s="53">
        <f t="shared" si="45"/>
        <v>18</v>
      </c>
      <c r="K674" s="50">
        <f t="shared" si="44"/>
        <v>13.14</v>
      </c>
      <c r="L674" s="50"/>
    </row>
    <row r="675" spans="1:12" ht="31.5" x14ac:dyDescent="0.25">
      <c r="A675" s="76" t="s">
        <v>481</v>
      </c>
      <c r="B675" s="76" t="s">
        <v>345</v>
      </c>
      <c r="C675" s="51"/>
      <c r="D675" s="51"/>
      <c r="E675" s="51">
        <f t="shared" si="43"/>
        <v>6.2</v>
      </c>
      <c r="F675" s="51">
        <v>5</v>
      </c>
      <c r="G675" s="51"/>
      <c r="H675" s="51"/>
      <c r="I675" s="52">
        <f t="shared" si="45"/>
        <v>6.2</v>
      </c>
      <c r="J675" s="53">
        <f t="shared" si="45"/>
        <v>5</v>
      </c>
      <c r="K675" s="50">
        <f t="shared" si="44"/>
        <v>6.2</v>
      </c>
      <c r="L675" s="50"/>
    </row>
    <row r="676" spans="1:12" ht="31.5" x14ac:dyDescent="0.25">
      <c r="A676" s="76" t="s">
        <v>481</v>
      </c>
      <c r="B676" s="76" t="s">
        <v>317</v>
      </c>
      <c r="C676" s="51"/>
      <c r="D676" s="51"/>
      <c r="E676" s="51">
        <f t="shared" si="43"/>
        <v>48.36</v>
      </c>
      <c r="F676" s="51">
        <v>39</v>
      </c>
      <c r="G676" s="51"/>
      <c r="H676" s="51"/>
      <c r="I676" s="52">
        <f t="shared" si="45"/>
        <v>48.36</v>
      </c>
      <c r="J676" s="53">
        <f t="shared" si="45"/>
        <v>39</v>
      </c>
      <c r="K676" s="50">
        <f t="shared" si="44"/>
        <v>48.36</v>
      </c>
      <c r="L676" s="50"/>
    </row>
    <row r="677" spans="1:12" x14ac:dyDescent="0.25">
      <c r="A677" s="76" t="s">
        <v>481</v>
      </c>
      <c r="B677" s="76" t="s">
        <v>360</v>
      </c>
      <c r="C677" s="51"/>
      <c r="D677" s="51"/>
      <c r="E677" s="51">
        <f t="shared" si="43"/>
        <v>23.56</v>
      </c>
      <c r="F677" s="51">
        <v>19</v>
      </c>
      <c r="G677" s="51"/>
      <c r="H677" s="51"/>
      <c r="I677" s="52">
        <f t="shared" si="45"/>
        <v>23.56</v>
      </c>
      <c r="J677" s="53">
        <f t="shared" si="45"/>
        <v>19</v>
      </c>
      <c r="K677" s="50">
        <f t="shared" si="44"/>
        <v>23.56</v>
      </c>
      <c r="L677" s="50"/>
    </row>
    <row r="678" spans="1:12" ht="31.5" x14ac:dyDescent="0.25">
      <c r="A678" s="76" t="s">
        <v>482</v>
      </c>
      <c r="B678" s="76" t="s">
        <v>317</v>
      </c>
      <c r="C678" s="51"/>
      <c r="D678" s="51"/>
      <c r="E678" s="51">
        <f t="shared" si="43"/>
        <v>328.6</v>
      </c>
      <c r="F678" s="51">
        <v>265</v>
      </c>
      <c r="G678" s="51">
        <f t="shared" si="46"/>
        <v>193.45</v>
      </c>
      <c r="H678" s="51">
        <v>265</v>
      </c>
      <c r="I678" s="52">
        <f t="shared" si="45"/>
        <v>522.04999999999995</v>
      </c>
      <c r="J678" s="53">
        <f t="shared" si="45"/>
        <v>530</v>
      </c>
      <c r="K678" s="50">
        <f t="shared" si="44"/>
        <v>522.04999999999995</v>
      </c>
      <c r="L678" s="50"/>
    </row>
    <row r="679" spans="1:12" ht="31.5" x14ac:dyDescent="0.25">
      <c r="A679" s="76" t="s">
        <v>483</v>
      </c>
      <c r="B679" s="76" t="s">
        <v>317</v>
      </c>
      <c r="C679" s="51"/>
      <c r="D679" s="51"/>
      <c r="E679" s="51">
        <f t="shared" si="43"/>
        <v>19.84</v>
      </c>
      <c r="F679" s="51">
        <v>16</v>
      </c>
      <c r="G679" s="51">
        <f t="shared" si="46"/>
        <v>8.76</v>
      </c>
      <c r="H679" s="51">
        <v>12</v>
      </c>
      <c r="I679" s="52">
        <f t="shared" si="45"/>
        <v>28.6</v>
      </c>
      <c r="J679" s="53">
        <f t="shared" si="45"/>
        <v>28</v>
      </c>
      <c r="K679" s="50">
        <f t="shared" si="44"/>
        <v>28.6</v>
      </c>
      <c r="L679" s="50"/>
    </row>
    <row r="680" spans="1:12" x14ac:dyDescent="0.25">
      <c r="A680" s="76" t="s">
        <v>484</v>
      </c>
      <c r="B680" s="76" t="s">
        <v>333</v>
      </c>
      <c r="C680" s="51"/>
      <c r="D680" s="51"/>
      <c r="E680" s="51">
        <f t="shared" si="43"/>
        <v>648.52</v>
      </c>
      <c r="F680" s="51">
        <v>523</v>
      </c>
      <c r="G680" s="51">
        <f t="shared" si="46"/>
        <v>381.78999999999996</v>
      </c>
      <c r="H680" s="51">
        <v>523</v>
      </c>
      <c r="I680" s="52">
        <f t="shared" si="45"/>
        <v>1030.31</v>
      </c>
      <c r="J680" s="53">
        <f t="shared" si="45"/>
        <v>1046</v>
      </c>
      <c r="K680" s="50">
        <f t="shared" si="44"/>
        <v>1030.31</v>
      </c>
      <c r="L680" s="50"/>
    </row>
    <row r="681" spans="1:12" x14ac:dyDescent="0.25">
      <c r="A681" s="76" t="s">
        <v>484</v>
      </c>
      <c r="B681" s="76" t="s">
        <v>354</v>
      </c>
      <c r="C681" s="51"/>
      <c r="D681" s="51"/>
      <c r="E681" s="51">
        <f t="shared" si="43"/>
        <v>38.44</v>
      </c>
      <c r="F681" s="51">
        <v>31</v>
      </c>
      <c r="G681" s="51">
        <f t="shared" si="46"/>
        <v>22.63</v>
      </c>
      <c r="H681" s="51">
        <v>31</v>
      </c>
      <c r="I681" s="52">
        <f t="shared" si="45"/>
        <v>61.069999999999993</v>
      </c>
      <c r="J681" s="53">
        <f t="shared" si="45"/>
        <v>62</v>
      </c>
      <c r="K681" s="50">
        <f t="shared" si="44"/>
        <v>61.069999999999993</v>
      </c>
      <c r="L681" s="50"/>
    </row>
    <row r="682" spans="1:12" x14ac:dyDescent="0.25">
      <c r="A682" s="76" t="s">
        <v>485</v>
      </c>
      <c r="B682" s="76" t="s">
        <v>352</v>
      </c>
      <c r="C682" s="51"/>
      <c r="D682" s="51"/>
      <c r="E682" s="51">
        <f t="shared" si="43"/>
        <v>3.7199999999999998</v>
      </c>
      <c r="F682" s="51">
        <v>3</v>
      </c>
      <c r="G682" s="51">
        <f t="shared" si="46"/>
        <v>2.19</v>
      </c>
      <c r="H682" s="51">
        <v>3</v>
      </c>
      <c r="I682" s="52">
        <f t="shared" si="45"/>
        <v>5.91</v>
      </c>
      <c r="J682" s="53">
        <f t="shared" si="45"/>
        <v>6</v>
      </c>
      <c r="K682" s="50">
        <f t="shared" si="44"/>
        <v>5.91</v>
      </c>
      <c r="L682" s="50"/>
    </row>
    <row r="683" spans="1:12" x14ac:dyDescent="0.25">
      <c r="A683" s="76" t="s">
        <v>486</v>
      </c>
      <c r="B683" s="76" t="s">
        <v>377</v>
      </c>
      <c r="C683" s="51"/>
      <c r="D683" s="51"/>
      <c r="E683" s="51">
        <f t="shared" si="43"/>
        <v>157.47999999999999</v>
      </c>
      <c r="F683" s="51">
        <v>127</v>
      </c>
      <c r="G683" s="51"/>
      <c r="H683" s="51"/>
      <c r="I683" s="52">
        <f t="shared" si="45"/>
        <v>157.47999999999999</v>
      </c>
      <c r="J683" s="53">
        <f t="shared" si="45"/>
        <v>127</v>
      </c>
      <c r="K683" s="50">
        <f t="shared" si="44"/>
        <v>157.47999999999999</v>
      </c>
      <c r="L683" s="50"/>
    </row>
    <row r="684" spans="1:12" ht="31.5" x14ac:dyDescent="0.25">
      <c r="A684" s="76" t="s">
        <v>7</v>
      </c>
      <c r="B684" s="76" t="s">
        <v>325</v>
      </c>
      <c r="C684" s="51"/>
      <c r="D684" s="51"/>
      <c r="E684" s="51">
        <f t="shared" si="43"/>
        <v>1.24</v>
      </c>
      <c r="F684" s="51">
        <v>1</v>
      </c>
      <c r="G684" s="51">
        <f t="shared" si="46"/>
        <v>1.46</v>
      </c>
      <c r="H684" s="51">
        <v>2</v>
      </c>
      <c r="I684" s="52">
        <f t="shared" si="45"/>
        <v>2.7</v>
      </c>
      <c r="J684" s="53">
        <f t="shared" si="45"/>
        <v>3</v>
      </c>
      <c r="K684" s="50">
        <f t="shared" si="44"/>
        <v>2.7</v>
      </c>
      <c r="L684" s="50"/>
    </row>
    <row r="685" spans="1:12" x14ac:dyDescent="0.25">
      <c r="A685" s="76" t="s">
        <v>7</v>
      </c>
      <c r="B685" s="76" t="s">
        <v>326</v>
      </c>
      <c r="C685" s="51"/>
      <c r="D685" s="51"/>
      <c r="E685" s="51">
        <f t="shared" si="43"/>
        <v>1483.04</v>
      </c>
      <c r="F685" s="51">
        <v>1196</v>
      </c>
      <c r="G685" s="51">
        <f t="shared" si="46"/>
        <v>873.07999999999993</v>
      </c>
      <c r="H685" s="51">
        <v>1196</v>
      </c>
      <c r="I685" s="52">
        <f t="shared" si="45"/>
        <v>2356.12</v>
      </c>
      <c r="J685" s="53">
        <f t="shared" si="45"/>
        <v>2392</v>
      </c>
      <c r="K685" s="50">
        <f t="shared" si="44"/>
        <v>2356.12</v>
      </c>
      <c r="L685" s="50"/>
    </row>
    <row r="686" spans="1:12" x14ac:dyDescent="0.25">
      <c r="A686" s="76" t="s">
        <v>7</v>
      </c>
      <c r="B686" s="76" t="s">
        <v>390</v>
      </c>
      <c r="C686" s="51"/>
      <c r="D686" s="51"/>
      <c r="E686" s="51">
        <f t="shared" si="43"/>
        <v>585.28</v>
      </c>
      <c r="F686" s="51">
        <v>472</v>
      </c>
      <c r="G686" s="51">
        <f t="shared" si="46"/>
        <v>344.56</v>
      </c>
      <c r="H686" s="51">
        <v>472</v>
      </c>
      <c r="I686" s="52">
        <f t="shared" si="45"/>
        <v>929.83999999999992</v>
      </c>
      <c r="J686" s="53">
        <f t="shared" si="45"/>
        <v>944</v>
      </c>
      <c r="K686" s="50">
        <f t="shared" si="44"/>
        <v>929.83999999999992</v>
      </c>
      <c r="L686" s="50"/>
    </row>
    <row r="687" spans="1:12" x14ac:dyDescent="0.25">
      <c r="A687" s="76" t="s">
        <v>7</v>
      </c>
      <c r="B687" s="76" t="s">
        <v>327</v>
      </c>
      <c r="C687" s="51"/>
      <c r="D687" s="51"/>
      <c r="E687" s="51">
        <f t="shared" si="43"/>
        <v>1920.76</v>
      </c>
      <c r="F687" s="51">
        <v>1549</v>
      </c>
      <c r="G687" s="51">
        <f t="shared" si="46"/>
        <v>1130.77</v>
      </c>
      <c r="H687" s="51">
        <v>1549</v>
      </c>
      <c r="I687" s="52">
        <f t="shared" si="45"/>
        <v>3051.5299999999997</v>
      </c>
      <c r="J687" s="53">
        <f t="shared" si="45"/>
        <v>3098</v>
      </c>
      <c r="K687" s="50">
        <f t="shared" si="44"/>
        <v>3051.5299999999997</v>
      </c>
      <c r="L687" s="50"/>
    </row>
    <row r="688" spans="1:12" x14ac:dyDescent="0.25">
      <c r="A688" s="76" t="s">
        <v>7</v>
      </c>
      <c r="B688" s="76" t="s">
        <v>328</v>
      </c>
      <c r="C688" s="51"/>
      <c r="D688" s="51"/>
      <c r="E688" s="51">
        <f t="shared" si="43"/>
        <v>2411.8000000000002</v>
      </c>
      <c r="F688" s="51">
        <v>1945</v>
      </c>
      <c r="G688" s="51">
        <f t="shared" si="46"/>
        <v>1368.75</v>
      </c>
      <c r="H688" s="51">
        <v>1875</v>
      </c>
      <c r="I688" s="52">
        <f t="shared" si="45"/>
        <v>3780.55</v>
      </c>
      <c r="J688" s="53">
        <f t="shared" si="45"/>
        <v>3820</v>
      </c>
      <c r="K688" s="50">
        <f t="shared" si="44"/>
        <v>3780.55</v>
      </c>
      <c r="L688" s="50"/>
    </row>
    <row r="689" spans="1:12" x14ac:dyDescent="0.25">
      <c r="A689" s="76" t="s">
        <v>7</v>
      </c>
      <c r="B689" s="76" t="s">
        <v>487</v>
      </c>
      <c r="C689" s="51"/>
      <c r="D689" s="51"/>
      <c r="E689" s="51">
        <f t="shared" si="43"/>
        <v>293.88</v>
      </c>
      <c r="F689" s="51">
        <v>237</v>
      </c>
      <c r="G689" s="51">
        <f t="shared" si="46"/>
        <v>162.06</v>
      </c>
      <c r="H689" s="51">
        <v>222</v>
      </c>
      <c r="I689" s="52">
        <f t="shared" si="45"/>
        <v>455.94</v>
      </c>
      <c r="J689" s="53">
        <f t="shared" si="45"/>
        <v>459</v>
      </c>
      <c r="K689" s="50">
        <f t="shared" si="44"/>
        <v>455.94</v>
      </c>
      <c r="L689" s="50"/>
    </row>
    <row r="690" spans="1:12" x14ac:dyDescent="0.25">
      <c r="A690" s="76" t="s">
        <v>7</v>
      </c>
      <c r="B690" s="76" t="s">
        <v>393</v>
      </c>
      <c r="C690" s="51"/>
      <c r="D690" s="51"/>
      <c r="E690" s="51">
        <f t="shared" si="43"/>
        <v>49.6</v>
      </c>
      <c r="F690" s="51">
        <v>40</v>
      </c>
      <c r="G690" s="51">
        <f t="shared" si="46"/>
        <v>29.2</v>
      </c>
      <c r="H690" s="51">
        <v>40</v>
      </c>
      <c r="I690" s="52">
        <f t="shared" si="45"/>
        <v>78.8</v>
      </c>
      <c r="J690" s="53">
        <f t="shared" si="45"/>
        <v>80</v>
      </c>
      <c r="K690" s="50">
        <f t="shared" si="44"/>
        <v>78.8</v>
      </c>
      <c r="L690" s="50"/>
    </row>
    <row r="691" spans="1:12" x14ac:dyDescent="0.25">
      <c r="A691" s="76" t="s">
        <v>7</v>
      </c>
      <c r="B691" s="76" t="s">
        <v>329</v>
      </c>
      <c r="C691" s="51"/>
      <c r="D691" s="51"/>
      <c r="E691" s="51">
        <f t="shared" si="43"/>
        <v>319.92</v>
      </c>
      <c r="F691" s="51">
        <v>258</v>
      </c>
      <c r="G691" s="51">
        <f t="shared" si="46"/>
        <v>188.34</v>
      </c>
      <c r="H691" s="51">
        <v>258</v>
      </c>
      <c r="I691" s="52">
        <f t="shared" si="45"/>
        <v>508.26</v>
      </c>
      <c r="J691" s="53">
        <f t="shared" si="45"/>
        <v>516</v>
      </c>
      <c r="K691" s="50">
        <f t="shared" si="44"/>
        <v>508.26</v>
      </c>
      <c r="L691" s="50"/>
    </row>
    <row r="692" spans="1:12" ht="31.5" x14ac:dyDescent="0.25">
      <c r="A692" s="76" t="s">
        <v>7</v>
      </c>
      <c r="B692" s="76" t="s">
        <v>426</v>
      </c>
      <c r="C692" s="51"/>
      <c r="D692" s="51"/>
      <c r="E692" s="51">
        <f t="shared" si="43"/>
        <v>80.599999999999994</v>
      </c>
      <c r="F692" s="51">
        <v>65</v>
      </c>
      <c r="G692" s="51">
        <f t="shared" si="46"/>
        <v>80.3</v>
      </c>
      <c r="H692" s="51">
        <v>110</v>
      </c>
      <c r="I692" s="52">
        <f t="shared" si="45"/>
        <v>160.89999999999998</v>
      </c>
      <c r="J692" s="53">
        <f t="shared" si="45"/>
        <v>175</v>
      </c>
      <c r="K692" s="50">
        <f t="shared" si="44"/>
        <v>160.89999999999998</v>
      </c>
      <c r="L692" s="50"/>
    </row>
    <row r="693" spans="1:12" x14ac:dyDescent="0.25">
      <c r="A693" s="76" t="s">
        <v>7</v>
      </c>
      <c r="B693" s="76" t="s">
        <v>330</v>
      </c>
      <c r="C693" s="51"/>
      <c r="D693" s="51"/>
      <c r="E693" s="51">
        <f t="shared" si="43"/>
        <v>264.12</v>
      </c>
      <c r="F693" s="51">
        <v>213</v>
      </c>
      <c r="G693" s="51">
        <f t="shared" si="46"/>
        <v>12.41</v>
      </c>
      <c r="H693" s="51">
        <v>17</v>
      </c>
      <c r="I693" s="52">
        <f t="shared" si="45"/>
        <v>276.53000000000003</v>
      </c>
      <c r="J693" s="53">
        <f t="shared" si="45"/>
        <v>230</v>
      </c>
      <c r="K693" s="50">
        <f t="shared" si="44"/>
        <v>276.53000000000003</v>
      </c>
      <c r="L693" s="50"/>
    </row>
    <row r="694" spans="1:12" x14ac:dyDescent="0.25">
      <c r="A694" s="76" t="s">
        <v>7</v>
      </c>
      <c r="B694" s="76" t="s">
        <v>331</v>
      </c>
      <c r="C694" s="51"/>
      <c r="D694" s="51"/>
      <c r="E694" s="51">
        <f t="shared" si="43"/>
        <v>412.92</v>
      </c>
      <c r="F694" s="51">
        <v>333</v>
      </c>
      <c r="G694" s="51">
        <f t="shared" si="46"/>
        <v>243.09</v>
      </c>
      <c r="H694" s="51">
        <v>333</v>
      </c>
      <c r="I694" s="52">
        <f t="shared" si="45"/>
        <v>656.01</v>
      </c>
      <c r="J694" s="53">
        <f t="shared" si="45"/>
        <v>666</v>
      </c>
      <c r="K694" s="50">
        <f t="shared" si="44"/>
        <v>656.01</v>
      </c>
      <c r="L694" s="50"/>
    </row>
    <row r="695" spans="1:12" x14ac:dyDescent="0.25">
      <c r="A695" s="76" t="s">
        <v>7</v>
      </c>
      <c r="B695" s="76" t="s">
        <v>332</v>
      </c>
      <c r="C695" s="51"/>
      <c r="D695" s="51"/>
      <c r="E695" s="51">
        <f t="shared" si="43"/>
        <v>1143.28</v>
      </c>
      <c r="F695" s="51">
        <v>922</v>
      </c>
      <c r="G695" s="51">
        <f t="shared" si="46"/>
        <v>1116.8999999999999</v>
      </c>
      <c r="H695" s="51">
        <v>1530</v>
      </c>
      <c r="I695" s="52">
        <f t="shared" si="45"/>
        <v>2260.1799999999998</v>
      </c>
      <c r="J695" s="53">
        <f t="shared" si="45"/>
        <v>2452</v>
      </c>
      <c r="K695" s="50">
        <f t="shared" si="44"/>
        <v>2260.1799999999998</v>
      </c>
      <c r="L695" s="50"/>
    </row>
    <row r="696" spans="1:12" x14ac:dyDescent="0.25">
      <c r="A696" s="76" t="s">
        <v>7</v>
      </c>
      <c r="B696" s="76" t="s">
        <v>333</v>
      </c>
      <c r="C696" s="51"/>
      <c r="D696" s="51"/>
      <c r="E696" s="51">
        <f t="shared" si="43"/>
        <v>467.48</v>
      </c>
      <c r="F696" s="51">
        <v>377</v>
      </c>
      <c r="G696" s="51">
        <f t="shared" si="46"/>
        <v>273.75</v>
      </c>
      <c r="H696" s="51">
        <v>375</v>
      </c>
      <c r="I696" s="52">
        <f t="shared" si="45"/>
        <v>741.23</v>
      </c>
      <c r="J696" s="53">
        <f t="shared" si="45"/>
        <v>752</v>
      </c>
      <c r="K696" s="50">
        <f t="shared" si="44"/>
        <v>741.23</v>
      </c>
      <c r="L696" s="50"/>
    </row>
    <row r="697" spans="1:12" x14ac:dyDescent="0.25">
      <c r="A697" s="76" t="s">
        <v>7</v>
      </c>
      <c r="B697" s="76" t="s">
        <v>404</v>
      </c>
      <c r="C697" s="51">
        <f>D697*3.74</f>
        <v>422.62</v>
      </c>
      <c r="D697" s="51">
        <v>113</v>
      </c>
      <c r="E697" s="51"/>
      <c r="F697" s="51"/>
      <c r="G697" s="51"/>
      <c r="H697" s="51"/>
      <c r="I697" s="52">
        <f t="shared" si="45"/>
        <v>422.62</v>
      </c>
      <c r="J697" s="53">
        <f t="shared" si="45"/>
        <v>113</v>
      </c>
      <c r="K697" s="50">
        <f t="shared" si="44"/>
        <v>422.62</v>
      </c>
      <c r="L697" s="50"/>
    </row>
    <row r="698" spans="1:12" ht="31.5" x14ac:dyDescent="0.25">
      <c r="A698" s="76" t="s">
        <v>7</v>
      </c>
      <c r="B698" s="76" t="s">
        <v>391</v>
      </c>
      <c r="C698" s="51"/>
      <c r="D698" s="51"/>
      <c r="E698" s="51">
        <f t="shared" si="43"/>
        <v>596.43999999999994</v>
      </c>
      <c r="F698" s="51">
        <v>481</v>
      </c>
      <c r="G698" s="51">
        <f t="shared" si="46"/>
        <v>351.13</v>
      </c>
      <c r="H698" s="51">
        <v>481</v>
      </c>
      <c r="I698" s="52">
        <f t="shared" si="45"/>
        <v>947.56999999999994</v>
      </c>
      <c r="J698" s="53">
        <f t="shared" si="45"/>
        <v>962</v>
      </c>
      <c r="K698" s="50">
        <f t="shared" si="44"/>
        <v>947.56999999999994</v>
      </c>
      <c r="L698" s="50"/>
    </row>
    <row r="699" spans="1:12" ht="31.5" x14ac:dyDescent="0.25">
      <c r="A699" s="76" t="s">
        <v>7</v>
      </c>
      <c r="B699" s="76" t="s">
        <v>334</v>
      </c>
      <c r="C699" s="51"/>
      <c r="D699" s="51"/>
      <c r="E699" s="51">
        <f t="shared" si="43"/>
        <v>1448.32</v>
      </c>
      <c r="F699" s="51">
        <v>1168</v>
      </c>
      <c r="G699" s="51">
        <f t="shared" si="46"/>
        <v>885.49</v>
      </c>
      <c r="H699" s="51">
        <v>1213</v>
      </c>
      <c r="I699" s="52">
        <f t="shared" si="45"/>
        <v>2333.81</v>
      </c>
      <c r="J699" s="53">
        <f t="shared" si="45"/>
        <v>2381</v>
      </c>
      <c r="K699" s="50">
        <f t="shared" si="44"/>
        <v>2333.81</v>
      </c>
      <c r="L699" s="50"/>
    </row>
    <row r="700" spans="1:12" x14ac:dyDescent="0.25">
      <c r="A700" s="76" t="s">
        <v>7</v>
      </c>
      <c r="B700" s="76" t="s">
        <v>335</v>
      </c>
      <c r="C700" s="51"/>
      <c r="D700" s="51"/>
      <c r="E700" s="51">
        <f t="shared" si="43"/>
        <v>29.759999999999998</v>
      </c>
      <c r="F700" s="51">
        <v>24</v>
      </c>
      <c r="G700" s="51">
        <f t="shared" si="46"/>
        <v>17.52</v>
      </c>
      <c r="H700" s="51">
        <v>24</v>
      </c>
      <c r="I700" s="52">
        <f t="shared" si="45"/>
        <v>47.28</v>
      </c>
      <c r="J700" s="53">
        <f t="shared" si="45"/>
        <v>48</v>
      </c>
      <c r="K700" s="50">
        <f t="shared" si="44"/>
        <v>47.28</v>
      </c>
      <c r="L700" s="50"/>
    </row>
    <row r="701" spans="1:12" x14ac:dyDescent="0.25">
      <c r="A701" s="76" t="s">
        <v>7</v>
      </c>
      <c r="B701" s="76" t="s">
        <v>488</v>
      </c>
      <c r="C701" s="51"/>
      <c r="D701" s="51"/>
      <c r="E701" s="51">
        <f t="shared" si="43"/>
        <v>4.96</v>
      </c>
      <c r="F701" s="51">
        <v>4</v>
      </c>
      <c r="G701" s="51">
        <f t="shared" si="46"/>
        <v>2.92</v>
      </c>
      <c r="H701" s="51">
        <v>4</v>
      </c>
      <c r="I701" s="52">
        <f t="shared" si="45"/>
        <v>7.88</v>
      </c>
      <c r="J701" s="53">
        <f t="shared" si="45"/>
        <v>8</v>
      </c>
      <c r="K701" s="50">
        <f t="shared" si="44"/>
        <v>7.88</v>
      </c>
      <c r="L701" s="50"/>
    </row>
    <row r="702" spans="1:12" ht="31.5" x14ac:dyDescent="0.25">
      <c r="A702" s="76" t="s">
        <v>7</v>
      </c>
      <c r="B702" s="76" t="s">
        <v>336</v>
      </c>
      <c r="C702" s="51"/>
      <c r="D702" s="51"/>
      <c r="E702" s="51">
        <f t="shared" si="43"/>
        <v>29.759999999999998</v>
      </c>
      <c r="F702" s="51">
        <v>24</v>
      </c>
      <c r="G702" s="51">
        <f t="shared" si="46"/>
        <v>17.52</v>
      </c>
      <c r="H702" s="51">
        <v>24</v>
      </c>
      <c r="I702" s="52">
        <f t="shared" si="45"/>
        <v>47.28</v>
      </c>
      <c r="J702" s="53">
        <f t="shared" si="45"/>
        <v>48</v>
      </c>
      <c r="K702" s="50">
        <f t="shared" si="44"/>
        <v>47.28</v>
      </c>
      <c r="L702" s="50"/>
    </row>
    <row r="703" spans="1:12" x14ac:dyDescent="0.25">
      <c r="A703" s="76" t="s">
        <v>7</v>
      </c>
      <c r="B703" s="76" t="s">
        <v>337</v>
      </c>
      <c r="C703" s="51"/>
      <c r="D703" s="51"/>
      <c r="E703" s="51">
        <f t="shared" si="43"/>
        <v>38.44</v>
      </c>
      <c r="F703" s="51">
        <v>31</v>
      </c>
      <c r="G703" s="51">
        <f t="shared" si="46"/>
        <v>21.9</v>
      </c>
      <c r="H703" s="51">
        <v>30</v>
      </c>
      <c r="I703" s="52">
        <f t="shared" si="45"/>
        <v>60.339999999999996</v>
      </c>
      <c r="J703" s="53">
        <f t="shared" si="45"/>
        <v>61</v>
      </c>
      <c r="K703" s="50">
        <f t="shared" si="44"/>
        <v>60.339999999999996</v>
      </c>
      <c r="L703" s="50"/>
    </row>
    <row r="704" spans="1:12" x14ac:dyDescent="0.25">
      <c r="A704" s="76" t="s">
        <v>7</v>
      </c>
      <c r="B704" s="76" t="s">
        <v>339</v>
      </c>
      <c r="C704" s="51"/>
      <c r="D704" s="51"/>
      <c r="E704" s="51">
        <f t="shared" si="43"/>
        <v>141.35999999999999</v>
      </c>
      <c r="F704" s="51">
        <v>114</v>
      </c>
      <c r="G704" s="51">
        <f t="shared" si="46"/>
        <v>83.22</v>
      </c>
      <c r="H704" s="51">
        <v>114</v>
      </c>
      <c r="I704" s="52">
        <f t="shared" si="45"/>
        <v>224.57999999999998</v>
      </c>
      <c r="J704" s="53">
        <f t="shared" si="45"/>
        <v>228</v>
      </c>
      <c r="K704" s="50">
        <f t="shared" si="44"/>
        <v>224.57999999999998</v>
      </c>
      <c r="L704" s="50"/>
    </row>
    <row r="705" spans="1:12" ht="47.25" x14ac:dyDescent="0.25">
      <c r="A705" s="76" t="s">
        <v>7</v>
      </c>
      <c r="B705" s="76" t="s">
        <v>342</v>
      </c>
      <c r="C705" s="51"/>
      <c r="D705" s="51"/>
      <c r="E705" s="51">
        <f t="shared" si="43"/>
        <v>28.52</v>
      </c>
      <c r="F705" s="51">
        <v>23</v>
      </c>
      <c r="G705" s="51">
        <f t="shared" si="46"/>
        <v>16.79</v>
      </c>
      <c r="H705" s="51">
        <v>23</v>
      </c>
      <c r="I705" s="52">
        <f t="shared" si="45"/>
        <v>45.31</v>
      </c>
      <c r="J705" s="53">
        <f t="shared" si="45"/>
        <v>46</v>
      </c>
      <c r="K705" s="50">
        <f t="shared" si="44"/>
        <v>45.31</v>
      </c>
      <c r="L705" s="50"/>
    </row>
    <row r="706" spans="1:12" ht="31.5" x14ac:dyDescent="0.25">
      <c r="A706" s="76" t="s">
        <v>7</v>
      </c>
      <c r="B706" s="76" t="s">
        <v>343</v>
      </c>
      <c r="C706" s="51"/>
      <c r="D706" s="51"/>
      <c r="E706" s="51">
        <f t="shared" si="43"/>
        <v>94.24</v>
      </c>
      <c r="F706" s="51">
        <v>76</v>
      </c>
      <c r="G706" s="51">
        <f t="shared" si="46"/>
        <v>55.48</v>
      </c>
      <c r="H706" s="51">
        <v>76</v>
      </c>
      <c r="I706" s="52">
        <f t="shared" si="45"/>
        <v>149.72</v>
      </c>
      <c r="J706" s="53">
        <f t="shared" si="45"/>
        <v>152</v>
      </c>
      <c r="K706" s="50">
        <f t="shared" si="44"/>
        <v>149.72</v>
      </c>
      <c r="L706" s="50"/>
    </row>
    <row r="707" spans="1:12" ht="31.5" x14ac:dyDescent="0.25">
      <c r="A707" s="76" t="s">
        <v>7</v>
      </c>
      <c r="B707" s="76" t="s">
        <v>344</v>
      </c>
      <c r="C707" s="51"/>
      <c r="D707" s="51"/>
      <c r="E707" s="51">
        <f t="shared" si="43"/>
        <v>19.84</v>
      </c>
      <c r="F707" s="51">
        <v>16</v>
      </c>
      <c r="G707" s="51">
        <f t="shared" si="46"/>
        <v>11.68</v>
      </c>
      <c r="H707" s="51">
        <v>16</v>
      </c>
      <c r="I707" s="52">
        <f t="shared" si="45"/>
        <v>31.52</v>
      </c>
      <c r="J707" s="53">
        <f t="shared" si="45"/>
        <v>32</v>
      </c>
      <c r="K707" s="50">
        <f t="shared" si="44"/>
        <v>31.52</v>
      </c>
      <c r="L707" s="50"/>
    </row>
    <row r="708" spans="1:12" ht="31.5" x14ac:dyDescent="0.25">
      <c r="A708" s="76" t="s">
        <v>7</v>
      </c>
      <c r="B708" s="76" t="s">
        <v>345</v>
      </c>
      <c r="C708" s="51"/>
      <c r="D708" s="51"/>
      <c r="E708" s="51">
        <f t="shared" si="43"/>
        <v>16.12</v>
      </c>
      <c r="F708" s="51">
        <v>13</v>
      </c>
      <c r="G708" s="51">
        <f t="shared" si="46"/>
        <v>9.49</v>
      </c>
      <c r="H708" s="51">
        <v>13</v>
      </c>
      <c r="I708" s="52">
        <f t="shared" si="45"/>
        <v>25.61</v>
      </c>
      <c r="J708" s="53">
        <f t="shared" si="45"/>
        <v>26</v>
      </c>
      <c r="K708" s="50">
        <f t="shared" si="44"/>
        <v>25.61</v>
      </c>
      <c r="L708" s="50"/>
    </row>
    <row r="709" spans="1:12" x14ac:dyDescent="0.25">
      <c r="A709" s="76" t="s">
        <v>7</v>
      </c>
      <c r="B709" s="76" t="s">
        <v>346</v>
      </c>
      <c r="C709" s="51"/>
      <c r="D709" s="51"/>
      <c r="E709" s="51">
        <f t="shared" si="43"/>
        <v>9.92</v>
      </c>
      <c r="F709" s="51">
        <v>8</v>
      </c>
      <c r="G709" s="51">
        <f t="shared" si="46"/>
        <v>5.84</v>
      </c>
      <c r="H709" s="51">
        <v>8</v>
      </c>
      <c r="I709" s="52">
        <f t="shared" ref="I709:J766" si="47">C709+E709+G709</f>
        <v>15.76</v>
      </c>
      <c r="J709" s="53">
        <f t="shared" si="47"/>
        <v>16</v>
      </c>
      <c r="K709" s="50">
        <f t="shared" si="44"/>
        <v>15.76</v>
      </c>
      <c r="L709" s="50"/>
    </row>
    <row r="710" spans="1:12" x14ac:dyDescent="0.25">
      <c r="A710" s="76" t="s">
        <v>7</v>
      </c>
      <c r="B710" s="76" t="s">
        <v>347</v>
      </c>
      <c r="C710" s="51"/>
      <c r="D710" s="51"/>
      <c r="E710" s="51">
        <f t="shared" ref="E710:E773" si="48">F710*1.24</f>
        <v>285.2</v>
      </c>
      <c r="F710" s="51">
        <v>230</v>
      </c>
      <c r="G710" s="51">
        <f t="shared" si="46"/>
        <v>70.08</v>
      </c>
      <c r="H710" s="51">
        <v>96</v>
      </c>
      <c r="I710" s="52">
        <f t="shared" si="47"/>
        <v>355.28</v>
      </c>
      <c r="J710" s="53">
        <f t="shared" si="47"/>
        <v>326</v>
      </c>
      <c r="K710" s="50">
        <f t="shared" si="44"/>
        <v>355.28</v>
      </c>
      <c r="L710" s="50"/>
    </row>
    <row r="711" spans="1:12" x14ac:dyDescent="0.25">
      <c r="A711" s="76" t="s">
        <v>7</v>
      </c>
      <c r="B711" s="76" t="s">
        <v>312</v>
      </c>
      <c r="C711" s="51"/>
      <c r="D711" s="51"/>
      <c r="E711" s="51">
        <f t="shared" si="48"/>
        <v>663.4</v>
      </c>
      <c r="F711" s="51">
        <v>535</v>
      </c>
      <c r="G711" s="51">
        <f t="shared" si="46"/>
        <v>313.17</v>
      </c>
      <c r="H711" s="51">
        <v>429</v>
      </c>
      <c r="I711" s="52">
        <f t="shared" si="47"/>
        <v>976.56999999999994</v>
      </c>
      <c r="J711" s="53">
        <f t="shared" si="47"/>
        <v>964</v>
      </c>
      <c r="K711" s="50">
        <f t="shared" si="44"/>
        <v>976.56999999999994</v>
      </c>
      <c r="L711" s="50"/>
    </row>
    <row r="712" spans="1:12" x14ac:dyDescent="0.25">
      <c r="A712" s="76" t="s">
        <v>7</v>
      </c>
      <c r="B712" s="76" t="s">
        <v>321</v>
      </c>
      <c r="C712" s="51"/>
      <c r="D712" s="51"/>
      <c r="E712" s="51">
        <f t="shared" si="48"/>
        <v>379.44</v>
      </c>
      <c r="F712" s="51">
        <v>306</v>
      </c>
      <c r="G712" s="51">
        <f t="shared" si="46"/>
        <v>221.92</v>
      </c>
      <c r="H712" s="51">
        <v>304</v>
      </c>
      <c r="I712" s="52">
        <f t="shared" si="47"/>
        <v>601.36</v>
      </c>
      <c r="J712" s="53">
        <f t="shared" si="47"/>
        <v>610</v>
      </c>
      <c r="K712" s="50">
        <f t="shared" si="44"/>
        <v>601.36</v>
      </c>
      <c r="L712" s="50"/>
    </row>
    <row r="713" spans="1:12" x14ac:dyDescent="0.25">
      <c r="A713" s="76" t="s">
        <v>7</v>
      </c>
      <c r="B713" s="76" t="s">
        <v>375</v>
      </c>
      <c r="C713" s="51"/>
      <c r="D713" s="51"/>
      <c r="E713" s="51">
        <f t="shared" si="48"/>
        <v>514.6</v>
      </c>
      <c r="F713" s="51">
        <v>415</v>
      </c>
      <c r="G713" s="51">
        <f t="shared" si="46"/>
        <v>235.79</v>
      </c>
      <c r="H713" s="51">
        <v>323</v>
      </c>
      <c r="I713" s="52">
        <f t="shared" si="47"/>
        <v>750.39</v>
      </c>
      <c r="J713" s="53">
        <f t="shared" si="47"/>
        <v>738</v>
      </c>
      <c r="K713" s="50">
        <f t="shared" ref="K713:K776" si="49">I713</f>
        <v>750.39</v>
      </c>
      <c r="L713" s="50"/>
    </row>
    <row r="714" spans="1:12" x14ac:dyDescent="0.25">
      <c r="A714" s="76" t="s">
        <v>7</v>
      </c>
      <c r="B714" s="76" t="s">
        <v>466</v>
      </c>
      <c r="C714" s="51"/>
      <c r="D714" s="51"/>
      <c r="E714" s="51">
        <f t="shared" si="48"/>
        <v>2.48</v>
      </c>
      <c r="F714" s="51">
        <v>2</v>
      </c>
      <c r="G714" s="51"/>
      <c r="H714" s="51"/>
      <c r="I714" s="52">
        <f t="shared" si="47"/>
        <v>2.48</v>
      </c>
      <c r="J714" s="53">
        <f t="shared" si="47"/>
        <v>2</v>
      </c>
      <c r="K714" s="50">
        <f t="shared" si="49"/>
        <v>2.48</v>
      </c>
      <c r="L714" s="50"/>
    </row>
    <row r="715" spans="1:12" x14ac:dyDescent="0.25">
      <c r="A715" s="76" t="s">
        <v>7</v>
      </c>
      <c r="B715" s="76" t="s">
        <v>349</v>
      </c>
      <c r="C715" s="51"/>
      <c r="D715" s="51"/>
      <c r="E715" s="51">
        <f t="shared" si="48"/>
        <v>186</v>
      </c>
      <c r="F715" s="51">
        <v>150</v>
      </c>
      <c r="G715" s="51">
        <f t="shared" ref="G715:G778" si="50">H715*0.73</f>
        <v>3.65</v>
      </c>
      <c r="H715" s="51">
        <v>5</v>
      </c>
      <c r="I715" s="52">
        <f t="shared" si="47"/>
        <v>189.65</v>
      </c>
      <c r="J715" s="53">
        <f t="shared" si="47"/>
        <v>155</v>
      </c>
      <c r="K715" s="50">
        <f t="shared" si="49"/>
        <v>189.65</v>
      </c>
      <c r="L715" s="50"/>
    </row>
    <row r="716" spans="1:12" x14ac:dyDescent="0.25">
      <c r="A716" s="76" t="s">
        <v>7</v>
      </c>
      <c r="B716" s="76" t="s">
        <v>385</v>
      </c>
      <c r="C716" s="51"/>
      <c r="D716" s="51"/>
      <c r="E716" s="51">
        <f t="shared" si="48"/>
        <v>200.88</v>
      </c>
      <c r="F716" s="51">
        <v>162</v>
      </c>
      <c r="G716" s="51"/>
      <c r="H716" s="51"/>
      <c r="I716" s="52">
        <f t="shared" si="47"/>
        <v>200.88</v>
      </c>
      <c r="J716" s="53">
        <f t="shared" si="47"/>
        <v>162</v>
      </c>
      <c r="K716" s="50">
        <f t="shared" si="49"/>
        <v>200.88</v>
      </c>
      <c r="L716" s="50"/>
    </row>
    <row r="717" spans="1:12" x14ac:dyDescent="0.25">
      <c r="A717" s="76" t="s">
        <v>7</v>
      </c>
      <c r="B717" s="76" t="s">
        <v>350</v>
      </c>
      <c r="C717" s="51"/>
      <c r="D717" s="51"/>
      <c r="E717" s="51">
        <f t="shared" si="48"/>
        <v>624.96</v>
      </c>
      <c r="F717" s="51">
        <v>504</v>
      </c>
      <c r="G717" s="51">
        <f t="shared" si="50"/>
        <v>24.82</v>
      </c>
      <c r="H717" s="51">
        <v>34</v>
      </c>
      <c r="I717" s="52">
        <f t="shared" si="47"/>
        <v>649.78000000000009</v>
      </c>
      <c r="J717" s="53">
        <f t="shared" si="47"/>
        <v>538</v>
      </c>
      <c r="K717" s="50">
        <f t="shared" si="49"/>
        <v>649.78000000000009</v>
      </c>
      <c r="L717" s="50"/>
    </row>
    <row r="718" spans="1:12" x14ac:dyDescent="0.25">
      <c r="A718" s="76" t="s">
        <v>7</v>
      </c>
      <c r="B718" s="76" t="s">
        <v>352</v>
      </c>
      <c r="C718" s="51"/>
      <c r="D718" s="51"/>
      <c r="E718" s="51">
        <f t="shared" si="48"/>
        <v>307.52</v>
      </c>
      <c r="F718" s="51">
        <v>248</v>
      </c>
      <c r="G718" s="51">
        <f t="shared" si="50"/>
        <v>104.39</v>
      </c>
      <c r="H718" s="51">
        <v>143</v>
      </c>
      <c r="I718" s="52">
        <f t="shared" si="47"/>
        <v>411.90999999999997</v>
      </c>
      <c r="J718" s="53">
        <f t="shared" si="47"/>
        <v>391</v>
      </c>
      <c r="K718" s="50">
        <f t="shared" si="49"/>
        <v>411.90999999999997</v>
      </c>
      <c r="L718" s="50"/>
    </row>
    <row r="719" spans="1:12" x14ac:dyDescent="0.25">
      <c r="A719" s="76" t="s">
        <v>7</v>
      </c>
      <c r="B719" s="76" t="s">
        <v>353</v>
      </c>
      <c r="C719" s="51"/>
      <c r="D719" s="51"/>
      <c r="E719" s="51">
        <f t="shared" si="48"/>
        <v>83.08</v>
      </c>
      <c r="F719" s="51">
        <v>67</v>
      </c>
      <c r="G719" s="51"/>
      <c r="H719" s="51"/>
      <c r="I719" s="52">
        <f t="shared" si="47"/>
        <v>83.08</v>
      </c>
      <c r="J719" s="53">
        <f t="shared" si="47"/>
        <v>67</v>
      </c>
      <c r="K719" s="50">
        <f t="shared" si="49"/>
        <v>83.08</v>
      </c>
      <c r="L719" s="50"/>
    </row>
    <row r="720" spans="1:12" x14ac:dyDescent="0.25">
      <c r="A720" s="76" t="s">
        <v>7</v>
      </c>
      <c r="B720" s="76" t="s">
        <v>354</v>
      </c>
      <c r="C720" s="51"/>
      <c r="D720" s="51"/>
      <c r="E720" s="51">
        <f t="shared" si="48"/>
        <v>35.96</v>
      </c>
      <c r="F720" s="51">
        <v>29</v>
      </c>
      <c r="G720" s="51"/>
      <c r="H720" s="51"/>
      <c r="I720" s="52">
        <f t="shared" si="47"/>
        <v>35.96</v>
      </c>
      <c r="J720" s="53">
        <f t="shared" si="47"/>
        <v>29</v>
      </c>
      <c r="K720" s="50">
        <f t="shared" si="49"/>
        <v>35.96</v>
      </c>
      <c r="L720" s="50"/>
    </row>
    <row r="721" spans="1:12" x14ac:dyDescent="0.25">
      <c r="A721" s="76" t="s">
        <v>7</v>
      </c>
      <c r="B721" s="76" t="s">
        <v>355</v>
      </c>
      <c r="C721" s="51"/>
      <c r="D721" s="51"/>
      <c r="E721" s="51">
        <f t="shared" si="48"/>
        <v>189.72</v>
      </c>
      <c r="F721" s="51">
        <v>153</v>
      </c>
      <c r="G721" s="51"/>
      <c r="H721" s="51"/>
      <c r="I721" s="52">
        <f t="shared" si="47"/>
        <v>189.72</v>
      </c>
      <c r="J721" s="53">
        <f t="shared" si="47"/>
        <v>153</v>
      </c>
      <c r="K721" s="50">
        <f t="shared" si="49"/>
        <v>189.72</v>
      </c>
      <c r="L721" s="50"/>
    </row>
    <row r="722" spans="1:12" x14ac:dyDescent="0.25">
      <c r="A722" s="76" t="s">
        <v>7</v>
      </c>
      <c r="B722" s="76" t="s">
        <v>356</v>
      </c>
      <c r="C722" s="51"/>
      <c r="D722" s="51"/>
      <c r="E722" s="51">
        <f t="shared" si="48"/>
        <v>1851.32</v>
      </c>
      <c r="F722" s="51">
        <v>1493</v>
      </c>
      <c r="G722" s="51"/>
      <c r="H722" s="51"/>
      <c r="I722" s="52">
        <f t="shared" si="47"/>
        <v>1851.32</v>
      </c>
      <c r="J722" s="53">
        <f t="shared" si="47"/>
        <v>1493</v>
      </c>
      <c r="K722" s="50">
        <f t="shared" si="49"/>
        <v>1851.32</v>
      </c>
      <c r="L722" s="50"/>
    </row>
    <row r="723" spans="1:12" x14ac:dyDescent="0.25">
      <c r="A723" s="76" t="s">
        <v>7</v>
      </c>
      <c r="B723" s="76" t="s">
        <v>394</v>
      </c>
      <c r="C723" s="51"/>
      <c r="D723" s="51"/>
      <c r="E723" s="51">
        <f t="shared" si="48"/>
        <v>33.479999999999997</v>
      </c>
      <c r="F723" s="51">
        <v>27</v>
      </c>
      <c r="G723" s="51">
        <f t="shared" si="50"/>
        <v>13.14</v>
      </c>
      <c r="H723" s="51">
        <v>18</v>
      </c>
      <c r="I723" s="52">
        <f t="shared" si="47"/>
        <v>46.62</v>
      </c>
      <c r="J723" s="53">
        <f t="shared" si="47"/>
        <v>45</v>
      </c>
      <c r="K723" s="50">
        <f t="shared" si="49"/>
        <v>46.62</v>
      </c>
      <c r="L723" s="50"/>
    </row>
    <row r="724" spans="1:12" x14ac:dyDescent="0.25">
      <c r="A724" s="76" t="s">
        <v>7</v>
      </c>
      <c r="B724" s="76" t="s">
        <v>435</v>
      </c>
      <c r="C724" s="51"/>
      <c r="D724" s="51"/>
      <c r="E724" s="51">
        <f t="shared" si="48"/>
        <v>16.12</v>
      </c>
      <c r="F724" s="51">
        <v>13</v>
      </c>
      <c r="G724" s="51"/>
      <c r="H724" s="51"/>
      <c r="I724" s="52">
        <f t="shared" si="47"/>
        <v>16.12</v>
      </c>
      <c r="J724" s="53">
        <f t="shared" si="47"/>
        <v>13</v>
      </c>
      <c r="K724" s="50">
        <f t="shared" si="49"/>
        <v>16.12</v>
      </c>
      <c r="L724" s="50"/>
    </row>
    <row r="725" spans="1:12" x14ac:dyDescent="0.25">
      <c r="A725" s="76" t="s">
        <v>7</v>
      </c>
      <c r="B725" s="76" t="s">
        <v>377</v>
      </c>
      <c r="C725" s="51"/>
      <c r="D725" s="51"/>
      <c r="E725" s="51">
        <f t="shared" si="48"/>
        <v>685.72</v>
      </c>
      <c r="F725" s="51">
        <v>553</v>
      </c>
      <c r="G725" s="51">
        <f t="shared" si="50"/>
        <v>229.95</v>
      </c>
      <c r="H725" s="51">
        <v>315</v>
      </c>
      <c r="I725" s="52">
        <f t="shared" si="47"/>
        <v>915.67000000000007</v>
      </c>
      <c r="J725" s="53">
        <f t="shared" si="47"/>
        <v>868</v>
      </c>
      <c r="K725" s="50">
        <f t="shared" si="49"/>
        <v>915.67000000000007</v>
      </c>
      <c r="L725" s="50"/>
    </row>
    <row r="726" spans="1:12" x14ac:dyDescent="0.25">
      <c r="A726" s="76" t="s">
        <v>7</v>
      </c>
      <c r="B726" s="76" t="s">
        <v>357</v>
      </c>
      <c r="C726" s="51"/>
      <c r="D726" s="51"/>
      <c r="E726" s="51">
        <f t="shared" si="48"/>
        <v>818.4</v>
      </c>
      <c r="F726" s="51">
        <v>660</v>
      </c>
      <c r="G726" s="51">
        <f t="shared" si="50"/>
        <v>296.38</v>
      </c>
      <c r="H726" s="51">
        <v>406</v>
      </c>
      <c r="I726" s="52">
        <f t="shared" si="47"/>
        <v>1114.78</v>
      </c>
      <c r="J726" s="53">
        <f t="shared" si="47"/>
        <v>1066</v>
      </c>
      <c r="K726" s="50">
        <f t="shared" si="49"/>
        <v>1114.78</v>
      </c>
      <c r="L726" s="50"/>
    </row>
    <row r="727" spans="1:12" x14ac:dyDescent="0.25">
      <c r="A727" s="76" t="s">
        <v>7</v>
      </c>
      <c r="B727" s="76" t="s">
        <v>358</v>
      </c>
      <c r="C727" s="51"/>
      <c r="D727" s="51"/>
      <c r="E727" s="51">
        <f t="shared" si="48"/>
        <v>1483.04</v>
      </c>
      <c r="F727" s="51">
        <v>1196</v>
      </c>
      <c r="G727" s="51">
        <f t="shared" si="50"/>
        <v>742.41</v>
      </c>
      <c r="H727" s="51">
        <v>1017</v>
      </c>
      <c r="I727" s="52">
        <f t="shared" si="47"/>
        <v>2225.4499999999998</v>
      </c>
      <c r="J727" s="53">
        <f t="shared" si="47"/>
        <v>2213</v>
      </c>
      <c r="K727" s="50">
        <f t="shared" si="49"/>
        <v>2225.4499999999998</v>
      </c>
      <c r="L727" s="50"/>
    </row>
    <row r="728" spans="1:12" x14ac:dyDescent="0.25">
      <c r="A728" s="76" t="s">
        <v>7</v>
      </c>
      <c r="B728" s="76" t="s">
        <v>359</v>
      </c>
      <c r="C728" s="51"/>
      <c r="D728" s="51"/>
      <c r="E728" s="51">
        <f t="shared" si="48"/>
        <v>29.759999999999998</v>
      </c>
      <c r="F728" s="51">
        <v>24</v>
      </c>
      <c r="G728" s="51">
        <f t="shared" si="50"/>
        <v>15.33</v>
      </c>
      <c r="H728" s="51">
        <v>21</v>
      </c>
      <c r="I728" s="52">
        <f t="shared" si="47"/>
        <v>45.089999999999996</v>
      </c>
      <c r="J728" s="53">
        <f t="shared" si="47"/>
        <v>45</v>
      </c>
      <c r="K728" s="50">
        <f t="shared" si="49"/>
        <v>45.089999999999996</v>
      </c>
      <c r="L728" s="50"/>
    </row>
    <row r="729" spans="1:12" x14ac:dyDescent="0.25">
      <c r="A729" s="76" t="s">
        <v>7</v>
      </c>
      <c r="B729" s="76" t="s">
        <v>360</v>
      </c>
      <c r="C729" s="51"/>
      <c r="D729" s="51"/>
      <c r="E729" s="51">
        <f t="shared" si="48"/>
        <v>283.95999999999998</v>
      </c>
      <c r="F729" s="51">
        <v>229</v>
      </c>
      <c r="G729" s="51">
        <f t="shared" si="50"/>
        <v>161.32999999999998</v>
      </c>
      <c r="H729" s="51">
        <v>221</v>
      </c>
      <c r="I729" s="52">
        <f t="shared" si="47"/>
        <v>445.28999999999996</v>
      </c>
      <c r="J729" s="53">
        <f t="shared" si="47"/>
        <v>450</v>
      </c>
      <c r="K729" s="50">
        <f t="shared" si="49"/>
        <v>445.28999999999996</v>
      </c>
      <c r="L729" s="50"/>
    </row>
    <row r="730" spans="1:12" x14ac:dyDescent="0.25">
      <c r="A730" s="76" t="s">
        <v>7</v>
      </c>
      <c r="B730" s="76" t="s">
        <v>361</v>
      </c>
      <c r="C730" s="51"/>
      <c r="D730" s="51"/>
      <c r="E730" s="51">
        <f t="shared" si="48"/>
        <v>2468.84</v>
      </c>
      <c r="F730" s="51">
        <v>1991</v>
      </c>
      <c r="G730" s="51">
        <f t="shared" si="50"/>
        <v>313.17</v>
      </c>
      <c r="H730" s="51">
        <v>429</v>
      </c>
      <c r="I730" s="52">
        <f t="shared" si="47"/>
        <v>2782.01</v>
      </c>
      <c r="J730" s="53">
        <f t="shared" si="47"/>
        <v>2420</v>
      </c>
      <c r="K730" s="50">
        <f t="shared" si="49"/>
        <v>2782.01</v>
      </c>
      <c r="L730" s="50"/>
    </row>
    <row r="731" spans="1:12" x14ac:dyDescent="0.25">
      <c r="A731" s="76" t="s">
        <v>7</v>
      </c>
      <c r="B731" s="76" t="s">
        <v>362</v>
      </c>
      <c r="C731" s="51"/>
      <c r="D731" s="51"/>
      <c r="E731" s="51">
        <f t="shared" si="48"/>
        <v>586.52</v>
      </c>
      <c r="F731" s="51">
        <v>473</v>
      </c>
      <c r="G731" s="51"/>
      <c r="H731" s="51"/>
      <c r="I731" s="52">
        <f t="shared" si="47"/>
        <v>586.52</v>
      </c>
      <c r="J731" s="53">
        <f t="shared" si="47"/>
        <v>473</v>
      </c>
      <c r="K731" s="50">
        <f t="shared" si="49"/>
        <v>586.52</v>
      </c>
      <c r="L731" s="50"/>
    </row>
    <row r="732" spans="1:12" x14ac:dyDescent="0.25">
      <c r="A732" s="76" t="s">
        <v>7</v>
      </c>
      <c r="B732" s="76" t="s">
        <v>489</v>
      </c>
      <c r="C732" s="51"/>
      <c r="D732" s="51"/>
      <c r="E732" s="51">
        <f t="shared" si="48"/>
        <v>248</v>
      </c>
      <c r="F732" s="51">
        <v>200</v>
      </c>
      <c r="G732" s="51"/>
      <c r="H732" s="51"/>
      <c r="I732" s="52">
        <f t="shared" si="47"/>
        <v>248</v>
      </c>
      <c r="J732" s="53">
        <f t="shared" si="47"/>
        <v>200</v>
      </c>
      <c r="K732" s="50">
        <f t="shared" si="49"/>
        <v>248</v>
      </c>
      <c r="L732" s="50"/>
    </row>
    <row r="733" spans="1:12" x14ac:dyDescent="0.25">
      <c r="A733" s="76" t="s">
        <v>7</v>
      </c>
      <c r="B733" s="76" t="s">
        <v>363</v>
      </c>
      <c r="C733" s="51"/>
      <c r="D733" s="51"/>
      <c r="E733" s="51">
        <f t="shared" si="48"/>
        <v>125.24</v>
      </c>
      <c r="F733" s="51">
        <v>101</v>
      </c>
      <c r="G733" s="51">
        <f t="shared" si="50"/>
        <v>149.65</v>
      </c>
      <c r="H733" s="51">
        <v>205</v>
      </c>
      <c r="I733" s="52">
        <f t="shared" si="47"/>
        <v>274.89</v>
      </c>
      <c r="J733" s="53">
        <f t="shared" si="47"/>
        <v>306</v>
      </c>
      <c r="K733" s="50">
        <f t="shared" si="49"/>
        <v>274.89</v>
      </c>
      <c r="L733" s="50"/>
    </row>
    <row r="734" spans="1:12" ht="31.5" x14ac:dyDescent="0.25">
      <c r="A734" s="76" t="s">
        <v>7</v>
      </c>
      <c r="B734" s="76" t="s">
        <v>364</v>
      </c>
      <c r="C734" s="51"/>
      <c r="D734" s="51"/>
      <c r="E734" s="51">
        <f t="shared" si="48"/>
        <v>341</v>
      </c>
      <c r="F734" s="51">
        <v>275</v>
      </c>
      <c r="G734" s="51">
        <f t="shared" si="50"/>
        <v>200.01999999999998</v>
      </c>
      <c r="H734" s="51">
        <v>274</v>
      </c>
      <c r="I734" s="52">
        <f t="shared" si="47"/>
        <v>541.02</v>
      </c>
      <c r="J734" s="53">
        <f t="shared" si="47"/>
        <v>549</v>
      </c>
      <c r="K734" s="50">
        <f t="shared" si="49"/>
        <v>541.02</v>
      </c>
      <c r="L734" s="50"/>
    </row>
    <row r="735" spans="1:12" ht="31.5" x14ac:dyDescent="0.25">
      <c r="A735" s="76" t="s">
        <v>7</v>
      </c>
      <c r="B735" s="76" t="s">
        <v>365</v>
      </c>
      <c r="C735" s="51"/>
      <c r="D735" s="51"/>
      <c r="E735" s="51">
        <f t="shared" si="48"/>
        <v>705.56</v>
      </c>
      <c r="F735" s="51">
        <v>569</v>
      </c>
      <c r="G735" s="51">
        <f t="shared" si="50"/>
        <v>348.94</v>
      </c>
      <c r="H735" s="51">
        <v>478</v>
      </c>
      <c r="I735" s="52">
        <f t="shared" si="47"/>
        <v>1054.5</v>
      </c>
      <c r="J735" s="53">
        <f t="shared" si="47"/>
        <v>1047</v>
      </c>
      <c r="K735" s="50">
        <f t="shared" si="49"/>
        <v>1054.5</v>
      </c>
      <c r="L735" s="50"/>
    </row>
    <row r="736" spans="1:12" ht="31.5" x14ac:dyDescent="0.25">
      <c r="A736" s="76" t="s">
        <v>7</v>
      </c>
      <c r="B736" s="76" t="s">
        <v>366</v>
      </c>
      <c r="C736" s="51"/>
      <c r="D736" s="51"/>
      <c r="E736" s="51">
        <f t="shared" si="48"/>
        <v>372</v>
      </c>
      <c r="F736" s="51">
        <v>300</v>
      </c>
      <c r="G736" s="51">
        <f t="shared" si="50"/>
        <v>219</v>
      </c>
      <c r="H736" s="51">
        <v>300</v>
      </c>
      <c r="I736" s="52">
        <f t="shared" si="47"/>
        <v>591</v>
      </c>
      <c r="J736" s="53">
        <f t="shared" si="47"/>
        <v>600</v>
      </c>
      <c r="K736" s="50">
        <f t="shared" si="49"/>
        <v>591</v>
      </c>
      <c r="L736" s="50"/>
    </row>
    <row r="737" spans="1:12" x14ac:dyDescent="0.25">
      <c r="A737" s="76" t="s">
        <v>7</v>
      </c>
      <c r="B737" s="76" t="s">
        <v>367</v>
      </c>
      <c r="C737" s="51"/>
      <c r="D737" s="51"/>
      <c r="E737" s="51">
        <f t="shared" si="48"/>
        <v>60.76</v>
      </c>
      <c r="F737" s="51">
        <v>49</v>
      </c>
      <c r="G737" s="51">
        <f t="shared" si="50"/>
        <v>148.19</v>
      </c>
      <c r="H737" s="51">
        <v>203</v>
      </c>
      <c r="I737" s="52">
        <f t="shared" si="47"/>
        <v>208.95</v>
      </c>
      <c r="J737" s="53">
        <f t="shared" si="47"/>
        <v>252</v>
      </c>
      <c r="K737" s="50">
        <f t="shared" si="49"/>
        <v>208.95</v>
      </c>
      <c r="L737" s="50"/>
    </row>
    <row r="738" spans="1:12" ht="31.5" x14ac:dyDescent="0.25">
      <c r="A738" s="76" t="s">
        <v>7</v>
      </c>
      <c r="B738" s="76" t="s">
        <v>368</v>
      </c>
      <c r="C738" s="51"/>
      <c r="D738" s="51"/>
      <c r="E738" s="51">
        <f t="shared" si="48"/>
        <v>327.36</v>
      </c>
      <c r="F738" s="51">
        <v>264</v>
      </c>
      <c r="G738" s="51">
        <f t="shared" si="50"/>
        <v>86.14</v>
      </c>
      <c r="H738" s="51">
        <v>118</v>
      </c>
      <c r="I738" s="52">
        <f t="shared" si="47"/>
        <v>413.5</v>
      </c>
      <c r="J738" s="53">
        <f t="shared" si="47"/>
        <v>382</v>
      </c>
      <c r="K738" s="50">
        <f t="shared" si="49"/>
        <v>413.5</v>
      </c>
      <c r="L738" s="50"/>
    </row>
    <row r="739" spans="1:12" x14ac:dyDescent="0.25">
      <c r="A739" s="76" t="s">
        <v>7</v>
      </c>
      <c r="B739" s="76" t="s">
        <v>490</v>
      </c>
      <c r="C739" s="51"/>
      <c r="D739" s="51"/>
      <c r="E739" s="51">
        <f t="shared" si="48"/>
        <v>0</v>
      </c>
      <c r="F739" s="51"/>
      <c r="G739" s="51">
        <f t="shared" si="50"/>
        <v>156.22</v>
      </c>
      <c r="H739" s="51">
        <v>214</v>
      </c>
      <c r="I739" s="52">
        <f t="shared" si="47"/>
        <v>156.22</v>
      </c>
      <c r="J739" s="53">
        <f t="shared" si="47"/>
        <v>214</v>
      </c>
      <c r="K739" s="50">
        <f t="shared" si="49"/>
        <v>156.22</v>
      </c>
      <c r="L739" s="50"/>
    </row>
    <row r="740" spans="1:12" ht="31.5" x14ac:dyDescent="0.25">
      <c r="A740" s="76" t="s">
        <v>7</v>
      </c>
      <c r="B740" s="76" t="s">
        <v>373</v>
      </c>
      <c r="C740" s="51"/>
      <c r="D740" s="51"/>
      <c r="E740" s="51">
        <f t="shared" si="48"/>
        <v>291.39999999999998</v>
      </c>
      <c r="F740" s="51">
        <v>235</v>
      </c>
      <c r="G740" s="51"/>
      <c r="H740" s="51"/>
      <c r="I740" s="52">
        <f t="shared" si="47"/>
        <v>291.39999999999998</v>
      </c>
      <c r="J740" s="53">
        <f t="shared" si="47"/>
        <v>235</v>
      </c>
      <c r="K740" s="50">
        <f t="shared" si="49"/>
        <v>291.39999999999998</v>
      </c>
      <c r="L740" s="50"/>
    </row>
    <row r="741" spans="1:12" x14ac:dyDescent="0.25">
      <c r="A741" s="76" t="s">
        <v>7</v>
      </c>
      <c r="B741" s="76" t="s">
        <v>491</v>
      </c>
      <c r="C741" s="51"/>
      <c r="D741" s="51"/>
      <c r="E741" s="51">
        <f t="shared" si="48"/>
        <v>11.16</v>
      </c>
      <c r="F741" s="51">
        <v>9</v>
      </c>
      <c r="G741" s="51"/>
      <c r="H741" s="51"/>
      <c r="I741" s="52">
        <f t="shared" si="47"/>
        <v>11.16</v>
      </c>
      <c r="J741" s="53">
        <f t="shared" si="47"/>
        <v>9</v>
      </c>
      <c r="K741" s="50">
        <f t="shared" si="49"/>
        <v>11.16</v>
      </c>
      <c r="L741" s="50"/>
    </row>
    <row r="742" spans="1:12" x14ac:dyDescent="0.25">
      <c r="A742" s="76" t="s">
        <v>492</v>
      </c>
      <c r="B742" s="76" t="s">
        <v>328</v>
      </c>
      <c r="C742" s="51"/>
      <c r="D742" s="51"/>
      <c r="E742" s="51">
        <f t="shared" si="48"/>
        <v>717.96</v>
      </c>
      <c r="F742" s="51">
        <v>579</v>
      </c>
      <c r="G742" s="51"/>
      <c r="H742" s="51"/>
      <c r="I742" s="52">
        <f t="shared" si="47"/>
        <v>717.96</v>
      </c>
      <c r="J742" s="53">
        <f t="shared" si="47"/>
        <v>579</v>
      </c>
      <c r="K742" s="50">
        <f t="shared" si="49"/>
        <v>717.96</v>
      </c>
      <c r="L742" s="50"/>
    </row>
    <row r="743" spans="1:12" x14ac:dyDescent="0.25">
      <c r="A743" s="76" t="s">
        <v>492</v>
      </c>
      <c r="B743" s="76" t="s">
        <v>330</v>
      </c>
      <c r="C743" s="51"/>
      <c r="D743" s="51"/>
      <c r="E743" s="51">
        <f t="shared" si="48"/>
        <v>173.6</v>
      </c>
      <c r="F743" s="51">
        <v>140</v>
      </c>
      <c r="G743" s="51"/>
      <c r="H743" s="51"/>
      <c r="I743" s="52">
        <f t="shared" si="47"/>
        <v>173.6</v>
      </c>
      <c r="J743" s="53">
        <f t="shared" si="47"/>
        <v>140</v>
      </c>
      <c r="K743" s="50">
        <f t="shared" si="49"/>
        <v>173.6</v>
      </c>
      <c r="L743" s="50"/>
    </row>
    <row r="744" spans="1:12" ht="31.5" x14ac:dyDescent="0.25">
      <c r="A744" s="76" t="s">
        <v>492</v>
      </c>
      <c r="B744" s="76" t="s">
        <v>317</v>
      </c>
      <c r="C744" s="51"/>
      <c r="D744" s="51"/>
      <c r="E744" s="51">
        <f t="shared" si="48"/>
        <v>21.08</v>
      </c>
      <c r="F744" s="51">
        <v>17</v>
      </c>
      <c r="G744" s="51"/>
      <c r="H744" s="51"/>
      <c r="I744" s="52">
        <f t="shared" si="47"/>
        <v>21.08</v>
      </c>
      <c r="J744" s="53">
        <f t="shared" si="47"/>
        <v>17</v>
      </c>
      <c r="K744" s="50">
        <f t="shared" si="49"/>
        <v>21.08</v>
      </c>
      <c r="L744" s="50"/>
    </row>
    <row r="745" spans="1:12" ht="31.5" x14ac:dyDescent="0.25">
      <c r="A745" s="76" t="s">
        <v>492</v>
      </c>
      <c r="B745" s="76" t="s">
        <v>368</v>
      </c>
      <c r="C745" s="51"/>
      <c r="D745" s="51"/>
      <c r="E745" s="51">
        <f t="shared" si="48"/>
        <v>17.36</v>
      </c>
      <c r="F745" s="51">
        <v>14</v>
      </c>
      <c r="G745" s="51"/>
      <c r="H745" s="51"/>
      <c r="I745" s="52">
        <f t="shared" si="47"/>
        <v>17.36</v>
      </c>
      <c r="J745" s="53">
        <f t="shared" si="47"/>
        <v>14</v>
      </c>
      <c r="K745" s="50">
        <f t="shared" si="49"/>
        <v>17.36</v>
      </c>
      <c r="L745" s="50"/>
    </row>
    <row r="746" spans="1:12" x14ac:dyDescent="0.25">
      <c r="A746" s="76" t="s">
        <v>493</v>
      </c>
      <c r="B746" s="76" t="s">
        <v>347</v>
      </c>
      <c r="C746" s="51"/>
      <c r="D746" s="51"/>
      <c r="E746" s="51">
        <f t="shared" si="48"/>
        <v>183.52</v>
      </c>
      <c r="F746" s="51">
        <v>148</v>
      </c>
      <c r="G746" s="51"/>
      <c r="H746" s="51"/>
      <c r="I746" s="52">
        <f t="shared" si="47"/>
        <v>183.52</v>
      </c>
      <c r="J746" s="53">
        <f t="shared" si="47"/>
        <v>148</v>
      </c>
      <c r="K746" s="50">
        <f t="shared" si="49"/>
        <v>183.52</v>
      </c>
      <c r="L746" s="50"/>
    </row>
    <row r="747" spans="1:12" ht="31.5" x14ac:dyDescent="0.25">
      <c r="A747" s="76" t="s">
        <v>493</v>
      </c>
      <c r="B747" s="76" t="s">
        <v>368</v>
      </c>
      <c r="C747" s="51"/>
      <c r="D747" s="51"/>
      <c r="E747" s="51">
        <f t="shared" si="48"/>
        <v>54.56</v>
      </c>
      <c r="F747" s="51">
        <v>44</v>
      </c>
      <c r="G747" s="51"/>
      <c r="H747" s="51"/>
      <c r="I747" s="52">
        <f t="shared" si="47"/>
        <v>54.56</v>
      </c>
      <c r="J747" s="53">
        <f t="shared" si="47"/>
        <v>44</v>
      </c>
      <c r="K747" s="50">
        <f t="shared" si="49"/>
        <v>54.56</v>
      </c>
      <c r="L747" s="50"/>
    </row>
    <row r="748" spans="1:12" ht="31.5" x14ac:dyDescent="0.25">
      <c r="A748" s="76" t="s">
        <v>494</v>
      </c>
      <c r="B748" s="76" t="s">
        <v>317</v>
      </c>
      <c r="C748" s="51"/>
      <c r="D748" s="51"/>
      <c r="E748" s="51">
        <f t="shared" si="48"/>
        <v>22.32</v>
      </c>
      <c r="F748" s="51">
        <v>18</v>
      </c>
      <c r="G748" s="51"/>
      <c r="H748" s="51"/>
      <c r="I748" s="52">
        <f t="shared" si="47"/>
        <v>22.32</v>
      </c>
      <c r="J748" s="53">
        <f t="shared" si="47"/>
        <v>18</v>
      </c>
      <c r="K748" s="50">
        <f t="shared" si="49"/>
        <v>22.32</v>
      </c>
      <c r="L748" s="50"/>
    </row>
    <row r="749" spans="1:12" ht="31.5" x14ac:dyDescent="0.25">
      <c r="A749" s="76" t="s">
        <v>495</v>
      </c>
      <c r="B749" s="76" t="s">
        <v>317</v>
      </c>
      <c r="C749" s="51"/>
      <c r="D749" s="51"/>
      <c r="E749" s="51">
        <f t="shared" si="48"/>
        <v>24.8</v>
      </c>
      <c r="F749" s="51">
        <v>20</v>
      </c>
      <c r="G749" s="51"/>
      <c r="H749" s="51"/>
      <c r="I749" s="52">
        <f t="shared" si="47"/>
        <v>24.8</v>
      </c>
      <c r="J749" s="53">
        <f t="shared" si="47"/>
        <v>20</v>
      </c>
      <c r="K749" s="50">
        <f t="shared" si="49"/>
        <v>24.8</v>
      </c>
      <c r="L749" s="50"/>
    </row>
    <row r="750" spans="1:12" ht="31.5" x14ac:dyDescent="0.25">
      <c r="A750" s="76" t="s">
        <v>496</v>
      </c>
      <c r="B750" s="76" t="s">
        <v>317</v>
      </c>
      <c r="C750" s="51"/>
      <c r="D750" s="51"/>
      <c r="E750" s="51">
        <f t="shared" si="48"/>
        <v>89.28</v>
      </c>
      <c r="F750" s="51">
        <v>72</v>
      </c>
      <c r="G750" s="51"/>
      <c r="H750" s="51"/>
      <c r="I750" s="52">
        <f t="shared" si="47"/>
        <v>89.28</v>
      </c>
      <c r="J750" s="53">
        <f t="shared" si="47"/>
        <v>72</v>
      </c>
      <c r="K750" s="50">
        <f t="shared" si="49"/>
        <v>89.28</v>
      </c>
      <c r="L750" s="50"/>
    </row>
    <row r="751" spans="1:12" ht="31.5" x14ac:dyDescent="0.25">
      <c r="A751" s="76" t="s">
        <v>497</v>
      </c>
      <c r="B751" s="76" t="s">
        <v>317</v>
      </c>
      <c r="C751" s="51"/>
      <c r="D751" s="51"/>
      <c r="E751" s="51">
        <f t="shared" si="48"/>
        <v>31</v>
      </c>
      <c r="F751" s="51">
        <v>25</v>
      </c>
      <c r="G751" s="51"/>
      <c r="H751" s="51"/>
      <c r="I751" s="52">
        <f t="shared" si="47"/>
        <v>31</v>
      </c>
      <c r="J751" s="53">
        <f t="shared" si="47"/>
        <v>25</v>
      </c>
      <c r="K751" s="50">
        <f t="shared" si="49"/>
        <v>31</v>
      </c>
      <c r="L751" s="50"/>
    </row>
    <row r="752" spans="1:12" ht="31.5" x14ac:dyDescent="0.25">
      <c r="A752" s="76" t="s">
        <v>498</v>
      </c>
      <c r="B752" s="76" t="s">
        <v>317</v>
      </c>
      <c r="C752" s="51"/>
      <c r="D752" s="51"/>
      <c r="E752" s="51">
        <f t="shared" si="48"/>
        <v>31</v>
      </c>
      <c r="F752" s="51">
        <v>25</v>
      </c>
      <c r="G752" s="51"/>
      <c r="H752" s="51"/>
      <c r="I752" s="52">
        <f t="shared" si="47"/>
        <v>31</v>
      </c>
      <c r="J752" s="53">
        <f t="shared" si="47"/>
        <v>25</v>
      </c>
      <c r="K752" s="50">
        <f t="shared" si="49"/>
        <v>31</v>
      </c>
      <c r="L752" s="50"/>
    </row>
    <row r="753" spans="1:12" x14ac:dyDescent="0.25">
      <c r="A753" s="76" t="s">
        <v>499</v>
      </c>
      <c r="B753" s="76" t="s">
        <v>390</v>
      </c>
      <c r="C753" s="51"/>
      <c r="D753" s="51"/>
      <c r="E753" s="51"/>
      <c r="F753" s="51"/>
      <c r="G753" s="51">
        <f t="shared" si="50"/>
        <v>191.99</v>
      </c>
      <c r="H753" s="51">
        <v>263</v>
      </c>
      <c r="I753" s="52">
        <f t="shared" si="47"/>
        <v>191.99</v>
      </c>
      <c r="J753" s="53">
        <f t="shared" si="47"/>
        <v>263</v>
      </c>
      <c r="K753" s="50">
        <f t="shared" si="49"/>
        <v>191.99</v>
      </c>
      <c r="L753" s="50"/>
    </row>
    <row r="754" spans="1:12" x14ac:dyDescent="0.25">
      <c r="A754" s="76" t="s">
        <v>499</v>
      </c>
      <c r="B754" s="76" t="s">
        <v>328</v>
      </c>
      <c r="C754" s="51"/>
      <c r="D754" s="51"/>
      <c r="E754" s="51">
        <f t="shared" si="48"/>
        <v>9.92</v>
      </c>
      <c r="F754" s="51">
        <v>8</v>
      </c>
      <c r="G754" s="51"/>
      <c r="H754" s="51"/>
      <c r="I754" s="52">
        <f t="shared" si="47"/>
        <v>9.92</v>
      </c>
      <c r="J754" s="53">
        <f t="shared" si="47"/>
        <v>8</v>
      </c>
      <c r="K754" s="50">
        <f t="shared" si="49"/>
        <v>9.92</v>
      </c>
      <c r="L754" s="50"/>
    </row>
    <row r="755" spans="1:12" x14ac:dyDescent="0.25">
      <c r="A755" s="76" t="s">
        <v>499</v>
      </c>
      <c r="B755" s="76" t="s">
        <v>330</v>
      </c>
      <c r="C755" s="51"/>
      <c r="D755" s="51"/>
      <c r="E755" s="51">
        <f t="shared" si="48"/>
        <v>21.08</v>
      </c>
      <c r="F755" s="51">
        <v>17</v>
      </c>
      <c r="G755" s="51"/>
      <c r="H755" s="51"/>
      <c r="I755" s="52">
        <f t="shared" si="47"/>
        <v>21.08</v>
      </c>
      <c r="J755" s="53">
        <f t="shared" si="47"/>
        <v>17</v>
      </c>
      <c r="K755" s="50">
        <f t="shared" si="49"/>
        <v>21.08</v>
      </c>
      <c r="L755" s="50"/>
    </row>
    <row r="756" spans="1:12" ht="31.5" x14ac:dyDescent="0.25">
      <c r="A756" s="76" t="s">
        <v>500</v>
      </c>
      <c r="B756" s="76" t="s">
        <v>317</v>
      </c>
      <c r="C756" s="51"/>
      <c r="D756" s="51"/>
      <c r="E756" s="51">
        <f t="shared" si="48"/>
        <v>393.08</v>
      </c>
      <c r="F756" s="51">
        <v>317</v>
      </c>
      <c r="G756" s="51">
        <f t="shared" si="50"/>
        <v>86.14</v>
      </c>
      <c r="H756" s="51">
        <v>118</v>
      </c>
      <c r="I756" s="52">
        <f t="shared" si="47"/>
        <v>479.21999999999997</v>
      </c>
      <c r="J756" s="53">
        <f t="shared" si="47"/>
        <v>435</v>
      </c>
      <c r="K756" s="50">
        <f t="shared" si="49"/>
        <v>479.21999999999997</v>
      </c>
      <c r="L756" s="50"/>
    </row>
    <row r="757" spans="1:12" ht="31.5" x14ac:dyDescent="0.25">
      <c r="A757" s="76" t="s">
        <v>501</v>
      </c>
      <c r="B757" s="76" t="s">
        <v>372</v>
      </c>
      <c r="C757" s="51"/>
      <c r="D757" s="51"/>
      <c r="E757" s="51">
        <f t="shared" si="48"/>
        <v>116.56</v>
      </c>
      <c r="F757" s="51">
        <v>94</v>
      </c>
      <c r="G757" s="51"/>
      <c r="H757" s="51"/>
      <c r="I757" s="52">
        <f t="shared" si="47"/>
        <v>116.56</v>
      </c>
      <c r="J757" s="53">
        <f t="shared" si="47"/>
        <v>94</v>
      </c>
      <c r="K757" s="50">
        <f t="shared" si="49"/>
        <v>116.56</v>
      </c>
      <c r="L757" s="50"/>
    </row>
    <row r="758" spans="1:12" ht="31.5" x14ac:dyDescent="0.25">
      <c r="A758" s="76" t="s">
        <v>501</v>
      </c>
      <c r="B758" s="76" t="s">
        <v>373</v>
      </c>
      <c r="C758" s="51"/>
      <c r="D758" s="51"/>
      <c r="E758" s="51">
        <f t="shared" si="48"/>
        <v>352.16</v>
      </c>
      <c r="F758" s="51">
        <v>284</v>
      </c>
      <c r="G758" s="51"/>
      <c r="H758" s="51"/>
      <c r="I758" s="52">
        <f t="shared" si="47"/>
        <v>352.16</v>
      </c>
      <c r="J758" s="53">
        <f t="shared" si="47"/>
        <v>284</v>
      </c>
      <c r="K758" s="50">
        <f t="shared" si="49"/>
        <v>352.16</v>
      </c>
      <c r="L758" s="50"/>
    </row>
    <row r="759" spans="1:12" ht="31.5" x14ac:dyDescent="0.25">
      <c r="A759" s="76" t="s">
        <v>502</v>
      </c>
      <c r="B759" s="76" t="s">
        <v>377</v>
      </c>
      <c r="C759" s="51"/>
      <c r="D759" s="51"/>
      <c r="E759" s="51">
        <f t="shared" si="48"/>
        <v>264.12</v>
      </c>
      <c r="F759" s="51">
        <v>213</v>
      </c>
      <c r="G759" s="51"/>
      <c r="H759" s="51"/>
      <c r="I759" s="52">
        <f t="shared" si="47"/>
        <v>264.12</v>
      </c>
      <c r="J759" s="53">
        <f t="shared" si="47"/>
        <v>213</v>
      </c>
      <c r="K759" s="50">
        <f t="shared" si="49"/>
        <v>264.12</v>
      </c>
      <c r="L759" s="50"/>
    </row>
    <row r="760" spans="1:12" x14ac:dyDescent="0.25">
      <c r="A760" s="76" t="s">
        <v>503</v>
      </c>
      <c r="B760" s="76" t="s">
        <v>347</v>
      </c>
      <c r="C760" s="51"/>
      <c r="D760" s="51"/>
      <c r="E760" s="51">
        <f t="shared" si="48"/>
        <v>45.88</v>
      </c>
      <c r="F760" s="51">
        <v>37</v>
      </c>
      <c r="G760" s="51"/>
      <c r="H760" s="51"/>
      <c r="I760" s="52">
        <f t="shared" si="47"/>
        <v>45.88</v>
      </c>
      <c r="J760" s="53">
        <f t="shared" si="47"/>
        <v>37</v>
      </c>
      <c r="K760" s="50">
        <f t="shared" si="49"/>
        <v>45.88</v>
      </c>
      <c r="L760" s="50"/>
    </row>
    <row r="761" spans="1:12" x14ac:dyDescent="0.25">
      <c r="A761" s="76" t="s">
        <v>503</v>
      </c>
      <c r="B761" s="76" t="s">
        <v>367</v>
      </c>
      <c r="C761" s="51"/>
      <c r="D761" s="51"/>
      <c r="E761" s="51">
        <f t="shared" si="48"/>
        <v>0</v>
      </c>
      <c r="F761" s="51"/>
      <c r="G761" s="51">
        <f t="shared" si="50"/>
        <v>29.2</v>
      </c>
      <c r="H761" s="51">
        <v>40</v>
      </c>
      <c r="I761" s="52">
        <f t="shared" si="47"/>
        <v>29.2</v>
      </c>
      <c r="J761" s="53">
        <f t="shared" si="47"/>
        <v>40</v>
      </c>
      <c r="K761" s="50">
        <f t="shared" si="49"/>
        <v>29.2</v>
      </c>
      <c r="L761" s="50"/>
    </row>
    <row r="762" spans="1:12" ht="31.5" x14ac:dyDescent="0.25">
      <c r="A762" s="76" t="s">
        <v>503</v>
      </c>
      <c r="B762" s="76" t="s">
        <v>368</v>
      </c>
      <c r="C762" s="51"/>
      <c r="D762" s="51"/>
      <c r="E762" s="51">
        <f t="shared" si="48"/>
        <v>469.96</v>
      </c>
      <c r="F762" s="51">
        <v>379</v>
      </c>
      <c r="G762" s="51">
        <f t="shared" si="50"/>
        <v>44.53</v>
      </c>
      <c r="H762" s="51">
        <v>61</v>
      </c>
      <c r="I762" s="52">
        <f t="shared" si="47"/>
        <v>514.49</v>
      </c>
      <c r="J762" s="53">
        <f t="shared" si="47"/>
        <v>440</v>
      </c>
      <c r="K762" s="50">
        <f t="shared" si="49"/>
        <v>514.49</v>
      </c>
      <c r="L762" s="50"/>
    </row>
    <row r="763" spans="1:12" ht="31.5" x14ac:dyDescent="0.25">
      <c r="A763" s="76" t="s">
        <v>504</v>
      </c>
      <c r="B763" s="76" t="s">
        <v>315</v>
      </c>
      <c r="C763" s="51"/>
      <c r="D763" s="51"/>
      <c r="E763" s="51">
        <f t="shared" si="48"/>
        <v>4.96</v>
      </c>
      <c r="F763" s="51">
        <v>4</v>
      </c>
      <c r="G763" s="51">
        <f t="shared" si="50"/>
        <v>1.46</v>
      </c>
      <c r="H763" s="51">
        <v>2</v>
      </c>
      <c r="I763" s="52">
        <f t="shared" si="47"/>
        <v>6.42</v>
      </c>
      <c r="J763" s="53">
        <f t="shared" si="47"/>
        <v>6</v>
      </c>
      <c r="K763" s="50">
        <f t="shared" si="49"/>
        <v>6.42</v>
      </c>
      <c r="L763" s="50"/>
    </row>
    <row r="764" spans="1:12" ht="31.5" x14ac:dyDescent="0.25">
      <c r="A764" s="76" t="s">
        <v>504</v>
      </c>
      <c r="B764" s="76" t="s">
        <v>312</v>
      </c>
      <c r="C764" s="51"/>
      <c r="D764" s="51"/>
      <c r="E764" s="51">
        <f t="shared" si="48"/>
        <v>384.4</v>
      </c>
      <c r="F764" s="51">
        <v>310</v>
      </c>
      <c r="G764" s="51">
        <f t="shared" si="50"/>
        <v>90.52</v>
      </c>
      <c r="H764" s="51">
        <v>124</v>
      </c>
      <c r="I764" s="52">
        <f t="shared" si="47"/>
        <v>474.91999999999996</v>
      </c>
      <c r="J764" s="53">
        <f t="shared" si="47"/>
        <v>434</v>
      </c>
      <c r="K764" s="50">
        <f t="shared" si="49"/>
        <v>474.91999999999996</v>
      </c>
      <c r="L764" s="50"/>
    </row>
    <row r="765" spans="1:12" ht="31.5" x14ac:dyDescent="0.25">
      <c r="A765" s="76" t="s">
        <v>505</v>
      </c>
      <c r="B765" s="76" t="s">
        <v>317</v>
      </c>
      <c r="C765" s="51"/>
      <c r="D765" s="51"/>
      <c r="E765" s="51">
        <f t="shared" si="48"/>
        <v>158.72</v>
      </c>
      <c r="F765" s="51">
        <v>128</v>
      </c>
      <c r="G765" s="51">
        <f t="shared" si="50"/>
        <v>67.16</v>
      </c>
      <c r="H765" s="51">
        <v>92</v>
      </c>
      <c r="I765" s="52">
        <f t="shared" si="47"/>
        <v>225.88</v>
      </c>
      <c r="J765" s="53">
        <f t="shared" si="47"/>
        <v>220</v>
      </c>
      <c r="K765" s="50">
        <f t="shared" si="49"/>
        <v>225.88</v>
      </c>
      <c r="L765" s="50"/>
    </row>
    <row r="766" spans="1:12" ht="31.5" x14ac:dyDescent="0.25">
      <c r="A766" s="76" t="s">
        <v>506</v>
      </c>
      <c r="B766" s="76" t="s">
        <v>328</v>
      </c>
      <c r="C766" s="51"/>
      <c r="D766" s="51"/>
      <c r="E766" s="51">
        <f t="shared" si="48"/>
        <v>508.4</v>
      </c>
      <c r="F766" s="51">
        <v>410</v>
      </c>
      <c r="G766" s="51"/>
      <c r="H766" s="51"/>
      <c r="I766" s="52">
        <f t="shared" si="47"/>
        <v>508.4</v>
      </c>
      <c r="J766" s="53">
        <f t="shared" si="47"/>
        <v>410</v>
      </c>
      <c r="K766" s="50">
        <f t="shared" si="49"/>
        <v>508.4</v>
      </c>
      <c r="L766" s="50"/>
    </row>
    <row r="767" spans="1:12" ht="31.5" x14ac:dyDescent="0.25">
      <c r="A767" s="76" t="s">
        <v>506</v>
      </c>
      <c r="B767" s="76" t="s">
        <v>344</v>
      </c>
      <c r="C767" s="51"/>
      <c r="D767" s="51"/>
      <c r="E767" s="51">
        <f t="shared" si="48"/>
        <v>4.96</v>
      </c>
      <c r="F767" s="51">
        <v>4</v>
      </c>
      <c r="G767" s="51"/>
      <c r="H767" s="51"/>
      <c r="I767" s="52">
        <f t="shared" ref="I767:J814" si="51">C767+E767+G767</f>
        <v>4.96</v>
      </c>
      <c r="J767" s="53">
        <f t="shared" si="51"/>
        <v>4</v>
      </c>
      <c r="K767" s="50">
        <f t="shared" si="49"/>
        <v>4.96</v>
      </c>
      <c r="L767" s="50"/>
    </row>
    <row r="768" spans="1:12" ht="31.5" x14ac:dyDescent="0.25">
      <c r="A768" s="76" t="s">
        <v>506</v>
      </c>
      <c r="B768" s="76" t="s">
        <v>345</v>
      </c>
      <c r="C768" s="51"/>
      <c r="D768" s="51"/>
      <c r="E768" s="51">
        <f t="shared" si="48"/>
        <v>49.6</v>
      </c>
      <c r="F768" s="51">
        <v>40</v>
      </c>
      <c r="G768" s="51"/>
      <c r="H768" s="51"/>
      <c r="I768" s="52">
        <f t="shared" si="51"/>
        <v>49.6</v>
      </c>
      <c r="J768" s="53">
        <f t="shared" si="51"/>
        <v>40</v>
      </c>
      <c r="K768" s="50">
        <f t="shared" si="49"/>
        <v>49.6</v>
      </c>
      <c r="L768" s="50"/>
    </row>
    <row r="769" spans="1:12" ht="31.5" x14ac:dyDescent="0.25">
      <c r="A769" s="76" t="s">
        <v>506</v>
      </c>
      <c r="B769" s="76" t="s">
        <v>317</v>
      </c>
      <c r="C769" s="51"/>
      <c r="D769" s="51"/>
      <c r="E769" s="51">
        <f t="shared" si="48"/>
        <v>612.55999999999995</v>
      </c>
      <c r="F769" s="51">
        <v>494</v>
      </c>
      <c r="G769" s="51"/>
      <c r="H769" s="51"/>
      <c r="I769" s="52">
        <f t="shared" si="51"/>
        <v>612.55999999999995</v>
      </c>
      <c r="J769" s="53">
        <f t="shared" si="51"/>
        <v>494</v>
      </c>
      <c r="K769" s="50">
        <f t="shared" si="49"/>
        <v>612.55999999999995</v>
      </c>
      <c r="L769" s="50"/>
    </row>
    <row r="770" spans="1:12" ht="31.5" x14ac:dyDescent="0.25">
      <c r="A770" s="76" t="s">
        <v>506</v>
      </c>
      <c r="B770" s="76" t="s">
        <v>360</v>
      </c>
      <c r="C770" s="51"/>
      <c r="D770" s="51"/>
      <c r="E770" s="51">
        <f t="shared" si="48"/>
        <v>244.28</v>
      </c>
      <c r="F770" s="51">
        <v>197</v>
      </c>
      <c r="G770" s="51"/>
      <c r="H770" s="51"/>
      <c r="I770" s="52">
        <f t="shared" si="51"/>
        <v>244.28</v>
      </c>
      <c r="J770" s="53">
        <f t="shared" si="51"/>
        <v>197</v>
      </c>
      <c r="K770" s="50">
        <f t="shared" si="49"/>
        <v>244.28</v>
      </c>
      <c r="L770" s="50"/>
    </row>
    <row r="771" spans="1:12" ht="31.5" x14ac:dyDescent="0.25">
      <c r="A771" s="76" t="s">
        <v>506</v>
      </c>
      <c r="B771" s="76" t="s">
        <v>364</v>
      </c>
      <c r="C771" s="51"/>
      <c r="D771" s="51"/>
      <c r="E771" s="51">
        <f t="shared" si="48"/>
        <v>2.48</v>
      </c>
      <c r="F771" s="51">
        <v>2</v>
      </c>
      <c r="G771" s="51"/>
      <c r="H771" s="51"/>
      <c r="I771" s="52">
        <f t="shared" si="51"/>
        <v>2.48</v>
      </c>
      <c r="J771" s="53">
        <f t="shared" si="51"/>
        <v>2</v>
      </c>
      <c r="K771" s="50">
        <f t="shared" si="49"/>
        <v>2.48</v>
      </c>
      <c r="L771" s="50"/>
    </row>
    <row r="772" spans="1:12" ht="31.5" x14ac:dyDescent="0.25">
      <c r="A772" s="76" t="s">
        <v>507</v>
      </c>
      <c r="B772" s="76" t="s">
        <v>315</v>
      </c>
      <c r="C772" s="51"/>
      <c r="D772" s="51"/>
      <c r="E772" s="51">
        <f t="shared" si="48"/>
        <v>11.16</v>
      </c>
      <c r="F772" s="51">
        <v>9</v>
      </c>
      <c r="G772" s="51"/>
      <c r="H772" s="51"/>
      <c r="I772" s="52">
        <f t="shared" si="51"/>
        <v>11.16</v>
      </c>
      <c r="J772" s="53">
        <f t="shared" si="51"/>
        <v>9</v>
      </c>
      <c r="K772" s="50">
        <f t="shared" si="49"/>
        <v>11.16</v>
      </c>
      <c r="L772" s="50"/>
    </row>
    <row r="773" spans="1:12" x14ac:dyDescent="0.25">
      <c r="A773" s="76" t="s">
        <v>507</v>
      </c>
      <c r="B773" s="76" t="s">
        <v>312</v>
      </c>
      <c r="C773" s="51"/>
      <c r="D773" s="51"/>
      <c r="E773" s="51">
        <f t="shared" si="48"/>
        <v>83.08</v>
      </c>
      <c r="F773" s="51">
        <v>67</v>
      </c>
      <c r="G773" s="51">
        <f t="shared" si="50"/>
        <v>16.059999999999999</v>
      </c>
      <c r="H773" s="51">
        <v>22</v>
      </c>
      <c r="I773" s="52">
        <f t="shared" si="51"/>
        <v>99.14</v>
      </c>
      <c r="J773" s="53">
        <f t="shared" si="51"/>
        <v>89</v>
      </c>
      <c r="K773" s="50">
        <f t="shared" si="49"/>
        <v>99.14</v>
      </c>
      <c r="L773" s="50"/>
    </row>
    <row r="774" spans="1:12" ht="31.5" x14ac:dyDescent="0.25">
      <c r="A774" s="76" t="s">
        <v>508</v>
      </c>
      <c r="B774" s="76" t="s">
        <v>330</v>
      </c>
      <c r="C774" s="51"/>
      <c r="D774" s="51"/>
      <c r="E774" s="51">
        <f t="shared" ref="E774:E837" si="52">F774*1.24</f>
        <v>148.80000000000001</v>
      </c>
      <c r="F774" s="51">
        <v>120</v>
      </c>
      <c r="G774" s="51"/>
      <c r="H774" s="51"/>
      <c r="I774" s="52">
        <f t="shared" si="51"/>
        <v>148.80000000000001</v>
      </c>
      <c r="J774" s="53">
        <f t="shared" si="51"/>
        <v>120</v>
      </c>
      <c r="K774" s="50">
        <f t="shared" si="49"/>
        <v>148.80000000000001</v>
      </c>
      <c r="L774" s="50"/>
    </row>
    <row r="775" spans="1:12" ht="31.5" x14ac:dyDescent="0.25">
      <c r="A775" s="76" t="s">
        <v>508</v>
      </c>
      <c r="B775" s="76" t="s">
        <v>351</v>
      </c>
      <c r="C775" s="51"/>
      <c r="D775" s="51"/>
      <c r="E775" s="51">
        <f t="shared" si="52"/>
        <v>2.48</v>
      </c>
      <c r="F775" s="51">
        <v>2</v>
      </c>
      <c r="G775" s="51"/>
      <c r="H775" s="51"/>
      <c r="I775" s="52">
        <f t="shared" si="51"/>
        <v>2.48</v>
      </c>
      <c r="J775" s="53">
        <f t="shared" si="51"/>
        <v>2</v>
      </c>
      <c r="K775" s="50">
        <f t="shared" si="49"/>
        <v>2.48</v>
      </c>
      <c r="L775" s="50"/>
    </row>
    <row r="776" spans="1:12" ht="31.5" x14ac:dyDescent="0.25">
      <c r="A776" s="76" t="s">
        <v>508</v>
      </c>
      <c r="B776" s="76" t="s">
        <v>352</v>
      </c>
      <c r="C776" s="51"/>
      <c r="D776" s="51"/>
      <c r="E776" s="51">
        <f t="shared" si="52"/>
        <v>4.96</v>
      </c>
      <c r="F776" s="51">
        <v>4</v>
      </c>
      <c r="G776" s="51"/>
      <c r="H776" s="51"/>
      <c r="I776" s="52">
        <f t="shared" si="51"/>
        <v>4.96</v>
      </c>
      <c r="J776" s="53">
        <f t="shared" si="51"/>
        <v>4</v>
      </c>
      <c r="K776" s="50">
        <f t="shared" si="49"/>
        <v>4.96</v>
      </c>
      <c r="L776" s="50"/>
    </row>
    <row r="777" spans="1:12" ht="31.5" x14ac:dyDescent="0.25">
      <c r="A777" s="76" t="s">
        <v>508</v>
      </c>
      <c r="B777" s="76" t="s">
        <v>360</v>
      </c>
      <c r="C777" s="51"/>
      <c r="D777" s="51"/>
      <c r="E777" s="51">
        <f t="shared" si="52"/>
        <v>12.4</v>
      </c>
      <c r="F777" s="51">
        <v>10</v>
      </c>
      <c r="G777" s="51"/>
      <c r="H777" s="51"/>
      <c r="I777" s="52">
        <f t="shared" si="51"/>
        <v>12.4</v>
      </c>
      <c r="J777" s="53">
        <f t="shared" si="51"/>
        <v>10</v>
      </c>
      <c r="K777" s="50">
        <f t="shared" ref="K777:K840" si="53">I777</f>
        <v>12.4</v>
      </c>
      <c r="L777" s="50"/>
    </row>
    <row r="778" spans="1:12" ht="31.5" x14ac:dyDescent="0.25">
      <c r="A778" s="76" t="s">
        <v>508</v>
      </c>
      <c r="B778" s="76" t="s">
        <v>362</v>
      </c>
      <c r="C778" s="51"/>
      <c r="D778" s="51"/>
      <c r="E778" s="51">
        <f t="shared" si="52"/>
        <v>19.84</v>
      </c>
      <c r="F778" s="51">
        <v>16</v>
      </c>
      <c r="G778" s="51">
        <f t="shared" si="50"/>
        <v>11.68</v>
      </c>
      <c r="H778" s="51">
        <v>16</v>
      </c>
      <c r="I778" s="52">
        <f t="shared" si="51"/>
        <v>31.52</v>
      </c>
      <c r="J778" s="53">
        <f t="shared" si="51"/>
        <v>32</v>
      </c>
      <c r="K778" s="50">
        <f t="shared" si="53"/>
        <v>31.52</v>
      </c>
      <c r="L778" s="50"/>
    </row>
    <row r="779" spans="1:12" ht="31.5" x14ac:dyDescent="0.25">
      <c r="A779" s="76" t="s">
        <v>508</v>
      </c>
      <c r="B779" s="76" t="s">
        <v>368</v>
      </c>
      <c r="C779" s="51"/>
      <c r="D779" s="51"/>
      <c r="E779" s="51">
        <f t="shared" si="52"/>
        <v>221.96</v>
      </c>
      <c r="F779" s="51">
        <v>179</v>
      </c>
      <c r="G779" s="51"/>
      <c r="H779" s="51"/>
      <c r="I779" s="52">
        <f t="shared" si="51"/>
        <v>221.96</v>
      </c>
      <c r="J779" s="53">
        <f t="shared" si="51"/>
        <v>179</v>
      </c>
      <c r="K779" s="50">
        <f t="shared" si="53"/>
        <v>221.96</v>
      </c>
      <c r="L779" s="50"/>
    </row>
    <row r="780" spans="1:12" ht="31.5" x14ac:dyDescent="0.25">
      <c r="A780" s="76" t="s">
        <v>509</v>
      </c>
      <c r="B780" s="76" t="s">
        <v>317</v>
      </c>
      <c r="C780" s="51"/>
      <c r="D780" s="51"/>
      <c r="E780" s="51">
        <f t="shared" si="52"/>
        <v>79.36</v>
      </c>
      <c r="F780" s="51">
        <v>64</v>
      </c>
      <c r="G780" s="51"/>
      <c r="H780" s="51"/>
      <c r="I780" s="52">
        <f t="shared" si="51"/>
        <v>79.36</v>
      </c>
      <c r="J780" s="53">
        <f t="shared" si="51"/>
        <v>64</v>
      </c>
      <c r="K780" s="50">
        <f t="shared" si="53"/>
        <v>79.36</v>
      </c>
      <c r="L780" s="50"/>
    </row>
    <row r="781" spans="1:12" ht="31.5" x14ac:dyDescent="0.25">
      <c r="A781" s="76" t="s">
        <v>510</v>
      </c>
      <c r="B781" s="76" t="s">
        <v>317</v>
      </c>
      <c r="C781" s="51"/>
      <c r="D781" s="51"/>
      <c r="E781" s="51">
        <f t="shared" si="52"/>
        <v>26.04</v>
      </c>
      <c r="F781" s="51">
        <v>21</v>
      </c>
      <c r="G781" s="51"/>
      <c r="H781" s="51"/>
      <c r="I781" s="52">
        <f t="shared" si="51"/>
        <v>26.04</v>
      </c>
      <c r="J781" s="53">
        <f t="shared" si="51"/>
        <v>21</v>
      </c>
      <c r="K781" s="50">
        <f t="shared" si="53"/>
        <v>26.04</v>
      </c>
      <c r="L781" s="50"/>
    </row>
    <row r="782" spans="1:12" ht="31.5" x14ac:dyDescent="0.25">
      <c r="A782" s="76" t="s">
        <v>511</v>
      </c>
      <c r="B782" s="76" t="s">
        <v>317</v>
      </c>
      <c r="C782" s="51"/>
      <c r="D782" s="51"/>
      <c r="E782" s="51">
        <f t="shared" si="52"/>
        <v>32.24</v>
      </c>
      <c r="F782" s="51">
        <v>26</v>
      </c>
      <c r="G782" s="51"/>
      <c r="H782" s="51"/>
      <c r="I782" s="52">
        <f t="shared" si="51"/>
        <v>32.24</v>
      </c>
      <c r="J782" s="53">
        <f t="shared" si="51"/>
        <v>26</v>
      </c>
      <c r="K782" s="50">
        <f t="shared" si="53"/>
        <v>32.24</v>
      </c>
      <c r="L782" s="50"/>
    </row>
    <row r="783" spans="1:12" ht="31.5" x14ac:dyDescent="0.25">
      <c r="A783" s="76" t="s">
        <v>512</v>
      </c>
      <c r="B783" s="76" t="s">
        <v>317</v>
      </c>
      <c r="C783" s="51"/>
      <c r="D783" s="51"/>
      <c r="E783" s="51">
        <f t="shared" si="52"/>
        <v>64.48</v>
      </c>
      <c r="F783" s="51">
        <v>52</v>
      </c>
      <c r="G783" s="51"/>
      <c r="H783" s="51"/>
      <c r="I783" s="52">
        <f t="shared" si="51"/>
        <v>64.48</v>
      </c>
      <c r="J783" s="53">
        <f t="shared" si="51"/>
        <v>52</v>
      </c>
      <c r="K783" s="50">
        <f t="shared" si="53"/>
        <v>64.48</v>
      </c>
      <c r="L783" s="50"/>
    </row>
    <row r="784" spans="1:12" ht="31.5" x14ac:dyDescent="0.25">
      <c r="A784" s="76" t="s">
        <v>513</v>
      </c>
      <c r="B784" s="76" t="s">
        <v>317</v>
      </c>
      <c r="C784" s="51"/>
      <c r="D784" s="51"/>
      <c r="E784" s="51">
        <f t="shared" si="52"/>
        <v>80.599999999999994</v>
      </c>
      <c r="F784" s="51">
        <v>65</v>
      </c>
      <c r="G784" s="51"/>
      <c r="H784" s="51"/>
      <c r="I784" s="52">
        <f t="shared" si="51"/>
        <v>80.599999999999994</v>
      </c>
      <c r="J784" s="53">
        <f t="shared" si="51"/>
        <v>65</v>
      </c>
      <c r="K784" s="50">
        <f t="shared" si="53"/>
        <v>80.599999999999994</v>
      </c>
      <c r="L784" s="50"/>
    </row>
    <row r="785" spans="1:12" ht="31.5" x14ac:dyDescent="0.25">
      <c r="A785" s="76" t="s">
        <v>514</v>
      </c>
      <c r="B785" s="76" t="s">
        <v>317</v>
      </c>
      <c r="C785" s="51"/>
      <c r="D785" s="51"/>
      <c r="E785" s="51">
        <f t="shared" si="52"/>
        <v>62</v>
      </c>
      <c r="F785" s="51">
        <v>50</v>
      </c>
      <c r="G785" s="51">
        <f t="shared" ref="G785:G842" si="54">H785*0.73</f>
        <v>0.73</v>
      </c>
      <c r="H785" s="51">
        <v>1</v>
      </c>
      <c r="I785" s="52">
        <f t="shared" si="51"/>
        <v>62.73</v>
      </c>
      <c r="J785" s="53">
        <f t="shared" si="51"/>
        <v>51</v>
      </c>
      <c r="K785" s="50">
        <f t="shared" si="53"/>
        <v>62.73</v>
      </c>
      <c r="L785" s="50"/>
    </row>
    <row r="786" spans="1:12" ht="31.5" x14ac:dyDescent="0.25">
      <c r="A786" s="76" t="s">
        <v>515</v>
      </c>
      <c r="B786" s="76" t="s">
        <v>317</v>
      </c>
      <c r="C786" s="51"/>
      <c r="D786" s="51"/>
      <c r="E786" s="51">
        <f t="shared" si="52"/>
        <v>58.28</v>
      </c>
      <c r="F786" s="51">
        <v>47</v>
      </c>
      <c r="G786" s="51"/>
      <c r="H786" s="51"/>
      <c r="I786" s="52">
        <f t="shared" si="51"/>
        <v>58.28</v>
      </c>
      <c r="J786" s="53">
        <f t="shared" si="51"/>
        <v>47</v>
      </c>
      <c r="K786" s="50">
        <f t="shared" si="53"/>
        <v>58.28</v>
      </c>
      <c r="L786" s="50"/>
    </row>
    <row r="787" spans="1:12" ht="31.5" x14ac:dyDescent="0.25">
      <c r="A787" s="76" t="s">
        <v>516</v>
      </c>
      <c r="B787" s="76" t="s">
        <v>317</v>
      </c>
      <c r="C787" s="51"/>
      <c r="D787" s="51"/>
      <c r="E787" s="51">
        <f t="shared" si="52"/>
        <v>104.16</v>
      </c>
      <c r="F787" s="51">
        <v>84</v>
      </c>
      <c r="G787" s="51"/>
      <c r="H787" s="51"/>
      <c r="I787" s="52">
        <f t="shared" si="51"/>
        <v>104.16</v>
      </c>
      <c r="J787" s="53">
        <f t="shared" si="51"/>
        <v>84</v>
      </c>
      <c r="K787" s="50">
        <f t="shared" si="53"/>
        <v>104.16</v>
      </c>
      <c r="L787" s="50"/>
    </row>
    <row r="788" spans="1:12" ht="31.5" x14ac:dyDescent="0.25">
      <c r="A788" s="76" t="s">
        <v>517</v>
      </c>
      <c r="B788" s="76" t="s">
        <v>317</v>
      </c>
      <c r="C788" s="51"/>
      <c r="D788" s="51"/>
      <c r="E788" s="51">
        <f t="shared" si="52"/>
        <v>43.4</v>
      </c>
      <c r="F788" s="51">
        <v>35</v>
      </c>
      <c r="G788" s="51"/>
      <c r="H788" s="51"/>
      <c r="I788" s="52">
        <f t="shared" si="51"/>
        <v>43.4</v>
      </c>
      <c r="J788" s="53">
        <f t="shared" si="51"/>
        <v>35</v>
      </c>
      <c r="K788" s="50">
        <f t="shared" si="53"/>
        <v>43.4</v>
      </c>
      <c r="L788" s="50"/>
    </row>
    <row r="789" spans="1:12" x14ac:dyDescent="0.25">
      <c r="A789" s="76" t="s">
        <v>518</v>
      </c>
      <c r="B789" s="76" t="s">
        <v>326</v>
      </c>
      <c r="C789" s="51"/>
      <c r="D789" s="51"/>
      <c r="E789" s="51"/>
      <c r="F789" s="51"/>
      <c r="G789" s="51">
        <f t="shared" si="54"/>
        <v>1115.44</v>
      </c>
      <c r="H789" s="51">
        <v>1528</v>
      </c>
      <c r="I789" s="52">
        <f t="shared" si="51"/>
        <v>1115.44</v>
      </c>
      <c r="J789" s="53">
        <f t="shared" si="51"/>
        <v>1528</v>
      </c>
      <c r="K789" s="50">
        <f t="shared" si="53"/>
        <v>1115.44</v>
      </c>
      <c r="L789" s="50"/>
    </row>
    <row r="790" spans="1:12" x14ac:dyDescent="0.25">
      <c r="A790" s="76" t="s">
        <v>518</v>
      </c>
      <c r="B790" s="76" t="s">
        <v>328</v>
      </c>
      <c r="C790" s="51"/>
      <c r="D790" s="51"/>
      <c r="E790" s="51">
        <f t="shared" si="52"/>
        <v>1542.56</v>
      </c>
      <c r="F790" s="51">
        <v>1244</v>
      </c>
      <c r="G790" s="51">
        <f t="shared" si="54"/>
        <v>37.229999999999997</v>
      </c>
      <c r="H790" s="51">
        <v>51</v>
      </c>
      <c r="I790" s="52">
        <f t="shared" si="51"/>
        <v>1579.79</v>
      </c>
      <c r="J790" s="53">
        <f t="shared" si="51"/>
        <v>1295</v>
      </c>
      <c r="K790" s="50">
        <f t="shared" si="53"/>
        <v>1579.79</v>
      </c>
      <c r="L790" s="50"/>
    </row>
    <row r="791" spans="1:12" x14ac:dyDescent="0.25">
      <c r="A791" s="76" t="s">
        <v>518</v>
      </c>
      <c r="B791" s="76" t="s">
        <v>330</v>
      </c>
      <c r="C791" s="51"/>
      <c r="D791" s="51"/>
      <c r="E791" s="51">
        <f t="shared" si="52"/>
        <v>117.8</v>
      </c>
      <c r="F791" s="51">
        <v>95</v>
      </c>
      <c r="G791" s="51"/>
      <c r="H791" s="51"/>
      <c r="I791" s="52">
        <f t="shared" si="51"/>
        <v>117.8</v>
      </c>
      <c r="J791" s="53">
        <f t="shared" si="51"/>
        <v>95</v>
      </c>
      <c r="K791" s="50">
        <f t="shared" si="53"/>
        <v>117.8</v>
      </c>
      <c r="L791" s="50"/>
    </row>
    <row r="792" spans="1:12" ht="31.5" x14ac:dyDescent="0.25">
      <c r="A792" s="76" t="s">
        <v>518</v>
      </c>
      <c r="B792" s="76" t="s">
        <v>315</v>
      </c>
      <c r="C792" s="51"/>
      <c r="D792" s="51"/>
      <c r="E792" s="51">
        <f t="shared" si="52"/>
        <v>50.839999999999996</v>
      </c>
      <c r="F792" s="51">
        <v>41</v>
      </c>
      <c r="G792" s="51">
        <f t="shared" si="54"/>
        <v>10.219999999999999</v>
      </c>
      <c r="H792" s="51">
        <v>14</v>
      </c>
      <c r="I792" s="52">
        <f t="shared" si="51"/>
        <v>61.059999999999995</v>
      </c>
      <c r="J792" s="53">
        <f t="shared" si="51"/>
        <v>55</v>
      </c>
      <c r="K792" s="50">
        <f t="shared" si="53"/>
        <v>61.059999999999995</v>
      </c>
      <c r="L792" s="50"/>
    </row>
    <row r="793" spans="1:12" ht="31.5" x14ac:dyDescent="0.25">
      <c r="A793" s="76" t="s">
        <v>518</v>
      </c>
      <c r="B793" s="76" t="s">
        <v>345</v>
      </c>
      <c r="C793" s="51"/>
      <c r="D793" s="51"/>
      <c r="E793" s="51">
        <f t="shared" si="52"/>
        <v>52.08</v>
      </c>
      <c r="F793" s="51">
        <v>42</v>
      </c>
      <c r="G793" s="51">
        <f t="shared" si="54"/>
        <v>14.6</v>
      </c>
      <c r="H793" s="51">
        <v>20</v>
      </c>
      <c r="I793" s="52">
        <f t="shared" si="51"/>
        <v>66.679999999999993</v>
      </c>
      <c r="J793" s="53">
        <f t="shared" si="51"/>
        <v>62</v>
      </c>
      <c r="K793" s="50">
        <f t="shared" si="53"/>
        <v>66.679999999999993</v>
      </c>
      <c r="L793" s="50"/>
    </row>
    <row r="794" spans="1:12" ht="31.5" x14ac:dyDescent="0.25">
      <c r="A794" s="76" t="s">
        <v>518</v>
      </c>
      <c r="B794" s="76" t="s">
        <v>317</v>
      </c>
      <c r="C794" s="51"/>
      <c r="D794" s="51"/>
      <c r="E794" s="51">
        <f t="shared" si="52"/>
        <v>344.71999999999997</v>
      </c>
      <c r="F794" s="51">
        <v>278</v>
      </c>
      <c r="G794" s="51">
        <f t="shared" si="54"/>
        <v>54.019999999999996</v>
      </c>
      <c r="H794" s="51">
        <v>74</v>
      </c>
      <c r="I794" s="52">
        <f t="shared" si="51"/>
        <v>398.73999999999995</v>
      </c>
      <c r="J794" s="53">
        <f t="shared" si="51"/>
        <v>352</v>
      </c>
      <c r="K794" s="50">
        <f t="shared" si="53"/>
        <v>398.73999999999995</v>
      </c>
      <c r="L794" s="50"/>
    </row>
    <row r="795" spans="1:12" x14ac:dyDescent="0.25">
      <c r="A795" s="76" t="s">
        <v>518</v>
      </c>
      <c r="B795" s="76" t="s">
        <v>347</v>
      </c>
      <c r="C795" s="51"/>
      <c r="D795" s="51"/>
      <c r="E795" s="51">
        <f t="shared" si="52"/>
        <v>326.12</v>
      </c>
      <c r="F795" s="51">
        <v>263</v>
      </c>
      <c r="G795" s="51"/>
      <c r="H795" s="51"/>
      <c r="I795" s="52">
        <f t="shared" si="51"/>
        <v>326.12</v>
      </c>
      <c r="J795" s="53">
        <f t="shared" si="51"/>
        <v>263</v>
      </c>
      <c r="K795" s="50">
        <f t="shared" si="53"/>
        <v>326.12</v>
      </c>
      <c r="L795" s="50"/>
    </row>
    <row r="796" spans="1:12" x14ac:dyDescent="0.25">
      <c r="A796" s="76" t="s">
        <v>518</v>
      </c>
      <c r="B796" s="76" t="s">
        <v>312</v>
      </c>
      <c r="C796" s="51"/>
      <c r="D796" s="51"/>
      <c r="E796" s="51">
        <f t="shared" si="52"/>
        <v>1711.2</v>
      </c>
      <c r="F796" s="51">
        <v>1380</v>
      </c>
      <c r="G796" s="51">
        <f t="shared" si="54"/>
        <v>466.46999999999997</v>
      </c>
      <c r="H796" s="51">
        <v>639</v>
      </c>
      <c r="I796" s="52">
        <f t="shared" si="51"/>
        <v>2177.67</v>
      </c>
      <c r="J796" s="53">
        <f t="shared" si="51"/>
        <v>2019</v>
      </c>
      <c r="K796" s="50">
        <f t="shared" si="53"/>
        <v>2177.67</v>
      </c>
      <c r="L796" s="50"/>
    </row>
    <row r="797" spans="1:12" x14ac:dyDescent="0.25">
      <c r="A797" s="76" t="s">
        <v>518</v>
      </c>
      <c r="B797" s="76" t="s">
        <v>321</v>
      </c>
      <c r="C797" s="51"/>
      <c r="D797" s="51"/>
      <c r="E797" s="51">
        <f t="shared" si="52"/>
        <v>1025.48</v>
      </c>
      <c r="F797" s="51">
        <v>827</v>
      </c>
      <c r="G797" s="51">
        <f t="shared" si="54"/>
        <v>169.35999999999999</v>
      </c>
      <c r="H797" s="51">
        <v>232</v>
      </c>
      <c r="I797" s="52">
        <f t="shared" si="51"/>
        <v>1194.8399999999999</v>
      </c>
      <c r="J797" s="53">
        <f t="shared" si="51"/>
        <v>1059</v>
      </c>
      <c r="K797" s="50">
        <f t="shared" si="53"/>
        <v>1194.8399999999999</v>
      </c>
      <c r="L797" s="50"/>
    </row>
    <row r="798" spans="1:12" x14ac:dyDescent="0.25">
      <c r="A798" s="76" t="s">
        <v>518</v>
      </c>
      <c r="B798" s="76" t="s">
        <v>375</v>
      </c>
      <c r="C798" s="51"/>
      <c r="D798" s="51"/>
      <c r="E798" s="51">
        <f t="shared" si="52"/>
        <v>930</v>
      </c>
      <c r="F798" s="51">
        <v>750</v>
      </c>
      <c r="G798" s="51"/>
      <c r="H798" s="51"/>
      <c r="I798" s="52">
        <f t="shared" si="51"/>
        <v>930</v>
      </c>
      <c r="J798" s="53">
        <f t="shared" si="51"/>
        <v>750</v>
      </c>
      <c r="K798" s="50">
        <f t="shared" si="53"/>
        <v>930</v>
      </c>
      <c r="L798" s="50"/>
    </row>
    <row r="799" spans="1:12" x14ac:dyDescent="0.25">
      <c r="A799" s="76" t="s">
        <v>518</v>
      </c>
      <c r="B799" s="76" t="s">
        <v>385</v>
      </c>
      <c r="C799" s="51"/>
      <c r="D799" s="51"/>
      <c r="E799" s="51">
        <f t="shared" si="52"/>
        <v>1.24</v>
      </c>
      <c r="F799" s="51">
        <v>1</v>
      </c>
      <c r="G799" s="51"/>
      <c r="H799" s="51"/>
      <c r="I799" s="52">
        <f t="shared" si="51"/>
        <v>1.24</v>
      </c>
      <c r="J799" s="53">
        <f t="shared" si="51"/>
        <v>1</v>
      </c>
      <c r="K799" s="50">
        <f t="shared" si="53"/>
        <v>1.24</v>
      </c>
      <c r="L799" s="50"/>
    </row>
    <row r="800" spans="1:12" x14ac:dyDescent="0.25">
      <c r="A800" s="76" t="s">
        <v>518</v>
      </c>
      <c r="B800" s="76" t="s">
        <v>394</v>
      </c>
      <c r="C800" s="51"/>
      <c r="D800" s="51"/>
      <c r="E800" s="51">
        <f t="shared" si="52"/>
        <v>85.56</v>
      </c>
      <c r="F800" s="51">
        <v>69</v>
      </c>
      <c r="G800" s="51">
        <f t="shared" si="54"/>
        <v>34.31</v>
      </c>
      <c r="H800" s="51">
        <v>47</v>
      </c>
      <c r="I800" s="52">
        <f t="shared" si="51"/>
        <v>119.87</v>
      </c>
      <c r="J800" s="53">
        <f t="shared" si="51"/>
        <v>116</v>
      </c>
      <c r="K800" s="50">
        <f t="shared" si="53"/>
        <v>119.87</v>
      </c>
      <c r="L800" s="50"/>
    </row>
    <row r="801" spans="1:12" x14ac:dyDescent="0.25">
      <c r="A801" s="76" t="s">
        <v>518</v>
      </c>
      <c r="B801" s="76" t="s">
        <v>377</v>
      </c>
      <c r="C801" s="51"/>
      <c r="D801" s="51"/>
      <c r="E801" s="51">
        <f t="shared" si="52"/>
        <v>783.68</v>
      </c>
      <c r="F801" s="51">
        <v>632</v>
      </c>
      <c r="G801" s="51">
        <f t="shared" si="54"/>
        <v>214.62</v>
      </c>
      <c r="H801" s="51">
        <v>294</v>
      </c>
      <c r="I801" s="52">
        <f t="shared" si="51"/>
        <v>998.3</v>
      </c>
      <c r="J801" s="53">
        <f t="shared" si="51"/>
        <v>926</v>
      </c>
      <c r="K801" s="50">
        <f t="shared" si="53"/>
        <v>998.3</v>
      </c>
      <c r="L801" s="50"/>
    </row>
    <row r="802" spans="1:12" x14ac:dyDescent="0.25">
      <c r="A802" s="76" t="s">
        <v>518</v>
      </c>
      <c r="B802" s="76" t="s">
        <v>357</v>
      </c>
      <c r="C802" s="51"/>
      <c r="D802" s="51"/>
      <c r="E802" s="51">
        <f t="shared" si="52"/>
        <v>1070.1199999999999</v>
      </c>
      <c r="F802" s="51">
        <v>863</v>
      </c>
      <c r="G802" s="51">
        <f t="shared" si="54"/>
        <v>221.19</v>
      </c>
      <c r="H802" s="51">
        <v>303</v>
      </c>
      <c r="I802" s="52">
        <f t="shared" si="51"/>
        <v>1291.31</v>
      </c>
      <c r="J802" s="53">
        <f t="shared" si="51"/>
        <v>1166</v>
      </c>
      <c r="K802" s="50">
        <f t="shared" si="53"/>
        <v>1291.31</v>
      </c>
      <c r="L802" s="50"/>
    </row>
    <row r="803" spans="1:12" x14ac:dyDescent="0.25">
      <c r="A803" s="76" t="s">
        <v>518</v>
      </c>
      <c r="B803" s="76" t="s">
        <v>358</v>
      </c>
      <c r="C803" s="51"/>
      <c r="D803" s="51"/>
      <c r="E803" s="51">
        <f t="shared" si="52"/>
        <v>279</v>
      </c>
      <c r="F803" s="51">
        <v>225</v>
      </c>
      <c r="G803" s="51"/>
      <c r="H803" s="51"/>
      <c r="I803" s="52">
        <f t="shared" si="51"/>
        <v>279</v>
      </c>
      <c r="J803" s="53">
        <f t="shared" si="51"/>
        <v>225</v>
      </c>
      <c r="K803" s="50">
        <f t="shared" si="53"/>
        <v>279</v>
      </c>
      <c r="L803" s="50"/>
    </row>
    <row r="804" spans="1:12" x14ac:dyDescent="0.25">
      <c r="A804" s="76" t="s">
        <v>518</v>
      </c>
      <c r="B804" s="76" t="s">
        <v>359</v>
      </c>
      <c r="C804" s="51"/>
      <c r="D804" s="51"/>
      <c r="E804" s="51">
        <f t="shared" si="52"/>
        <v>507.15999999999997</v>
      </c>
      <c r="F804" s="51">
        <v>409</v>
      </c>
      <c r="G804" s="51">
        <f t="shared" si="54"/>
        <v>89.789999999999992</v>
      </c>
      <c r="H804" s="51">
        <v>123</v>
      </c>
      <c r="I804" s="52">
        <f t="shared" si="51"/>
        <v>596.94999999999993</v>
      </c>
      <c r="J804" s="53">
        <f t="shared" si="51"/>
        <v>532</v>
      </c>
      <c r="K804" s="50">
        <f t="shared" si="53"/>
        <v>596.94999999999993</v>
      </c>
      <c r="L804" s="50"/>
    </row>
    <row r="805" spans="1:12" x14ac:dyDescent="0.25">
      <c r="A805" s="76" t="s">
        <v>518</v>
      </c>
      <c r="B805" s="76" t="s">
        <v>360</v>
      </c>
      <c r="C805" s="51"/>
      <c r="D805" s="51"/>
      <c r="E805" s="51">
        <f t="shared" si="52"/>
        <v>1568.6</v>
      </c>
      <c r="F805" s="51">
        <v>1265</v>
      </c>
      <c r="G805" s="51">
        <f t="shared" si="54"/>
        <v>193.45</v>
      </c>
      <c r="H805" s="51">
        <v>265</v>
      </c>
      <c r="I805" s="52">
        <f t="shared" si="51"/>
        <v>1762.05</v>
      </c>
      <c r="J805" s="53">
        <f t="shared" si="51"/>
        <v>1530</v>
      </c>
      <c r="K805" s="50">
        <f t="shared" si="53"/>
        <v>1762.05</v>
      </c>
      <c r="L805" s="50"/>
    </row>
    <row r="806" spans="1:12" x14ac:dyDescent="0.25">
      <c r="A806" s="76" t="s">
        <v>518</v>
      </c>
      <c r="B806" s="76" t="s">
        <v>362</v>
      </c>
      <c r="C806" s="51"/>
      <c r="D806" s="51"/>
      <c r="E806" s="51">
        <f t="shared" si="52"/>
        <v>1189.1600000000001</v>
      </c>
      <c r="F806" s="51">
        <v>959</v>
      </c>
      <c r="G806" s="51"/>
      <c r="H806" s="51"/>
      <c r="I806" s="52">
        <f t="shared" si="51"/>
        <v>1189.1600000000001</v>
      </c>
      <c r="J806" s="53">
        <f t="shared" si="51"/>
        <v>959</v>
      </c>
      <c r="K806" s="50">
        <f t="shared" si="53"/>
        <v>1189.1600000000001</v>
      </c>
      <c r="L806" s="50"/>
    </row>
    <row r="807" spans="1:12" x14ac:dyDescent="0.25">
      <c r="A807" s="76" t="s">
        <v>518</v>
      </c>
      <c r="B807" s="76" t="s">
        <v>367</v>
      </c>
      <c r="C807" s="51"/>
      <c r="D807" s="51"/>
      <c r="E807" s="51"/>
      <c r="F807" s="51"/>
      <c r="G807" s="51">
        <f t="shared" si="54"/>
        <v>467.93</v>
      </c>
      <c r="H807" s="51">
        <v>641</v>
      </c>
      <c r="I807" s="52">
        <f t="shared" si="51"/>
        <v>467.93</v>
      </c>
      <c r="J807" s="53">
        <f t="shared" si="51"/>
        <v>641</v>
      </c>
      <c r="K807" s="50">
        <f t="shared" si="53"/>
        <v>467.93</v>
      </c>
      <c r="L807" s="50"/>
    </row>
    <row r="808" spans="1:12" ht="31.5" x14ac:dyDescent="0.25">
      <c r="A808" s="76" t="s">
        <v>518</v>
      </c>
      <c r="B808" s="76" t="s">
        <v>368</v>
      </c>
      <c r="C808" s="51"/>
      <c r="D808" s="51"/>
      <c r="E808" s="51">
        <f t="shared" si="52"/>
        <v>198.4</v>
      </c>
      <c r="F808" s="51">
        <v>160</v>
      </c>
      <c r="G808" s="51">
        <f t="shared" si="54"/>
        <v>30.66</v>
      </c>
      <c r="H808" s="51">
        <v>42</v>
      </c>
      <c r="I808" s="52">
        <f t="shared" si="51"/>
        <v>229.06</v>
      </c>
      <c r="J808" s="53">
        <f t="shared" si="51"/>
        <v>202</v>
      </c>
      <c r="K808" s="50">
        <f t="shared" si="53"/>
        <v>229.06</v>
      </c>
      <c r="L808" s="50"/>
    </row>
    <row r="809" spans="1:12" x14ac:dyDescent="0.25">
      <c r="A809" s="76" t="s">
        <v>518</v>
      </c>
      <c r="B809" s="76" t="s">
        <v>372</v>
      </c>
      <c r="C809" s="51"/>
      <c r="D809" s="51"/>
      <c r="E809" s="51">
        <f t="shared" si="52"/>
        <v>2657.32</v>
      </c>
      <c r="F809" s="51">
        <v>2143</v>
      </c>
      <c r="G809" s="51">
        <f t="shared" si="54"/>
        <v>731.46</v>
      </c>
      <c r="H809" s="51">
        <v>1002</v>
      </c>
      <c r="I809" s="52">
        <f t="shared" si="51"/>
        <v>3388.78</v>
      </c>
      <c r="J809" s="53">
        <f t="shared" si="51"/>
        <v>3145</v>
      </c>
      <c r="K809" s="50">
        <f t="shared" si="53"/>
        <v>3388.78</v>
      </c>
      <c r="L809" s="50"/>
    </row>
    <row r="810" spans="1:12" ht="31.5" x14ac:dyDescent="0.25">
      <c r="A810" s="76" t="s">
        <v>518</v>
      </c>
      <c r="B810" s="76" t="s">
        <v>373</v>
      </c>
      <c r="C810" s="51"/>
      <c r="D810" s="51"/>
      <c r="E810" s="51">
        <f t="shared" si="52"/>
        <v>2114.1999999999998</v>
      </c>
      <c r="F810" s="51">
        <v>1705</v>
      </c>
      <c r="G810" s="51">
        <f t="shared" si="54"/>
        <v>3.65</v>
      </c>
      <c r="H810" s="51">
        <v>5</v>
      </c>
      <c r="I810" s="52">
        <f t="shared" si="51"/>
        <v>2117.85</v>
      </c>
      <c r="J810" s="53">
        <f t="shared" si="51"/>
        <v>1710</v>
      </c>
      <c r="K810" s="50">
        <f t="shared" si="53"/>
        <v>2117.85</v>
      </c>
      <c r="L810" s="50"/>
    </row>
    <row r="811" spans="1:12" ht="31.5" x14ac:dyDescent="0.25">
      <c r="A811" s="76" t="s">
        <v>519</v>
      </c>
      <c r="B811" s="76" t="s">
        <v>326</v>
      </c>
      <c r="C811" s="51"/>
      <c r="D811" s="51"/>
      <c r="E811" s="51"/>
      <c r="F811" s="51"/>
      <c r="G811" s="51">
        <f t="shared" si="54"/>
        <v>1289.9100000000001</v>
      </c>
      <c r="H811" s="51">
        <v>1767</v>
      </c>
      <c r="I811" s="52">
        <f t="shared" si="51"/>
        <v>1289.9100000000001</v>
      </c>
      <c r="J811" s="53">
        <f t="shared" si="51"/>
        <v>1767</v>
      </c>
      <c r="K811" s="50">
        <f t="shared" si="53"/>
        <v>1289.9100000000001</v>
      </c>
      <c r="L811" s="50"/>
    </row>
    <row r="812" spans="1:12" ht="31.5" x14ac:dyDescent="0.25">
      <c r="A812" s="76" t="s">
        <v>519</v>
      </c>
      <c r="B812" s="76" t="s">
        <v>327</v>
      </c>
      <c r="C812" s="51"/>
      <c r="D812" s="51"/>
      <c r="E812" s="51"/>
      <c r="F812" s="51"/>
      <c r="G812" s="51">
        <f t="shared" si="54"/>
        <v>69.349999999999994</v>
      </c>
      <c r="H812" s="51">
        <v>95</v>
      </c>
      <c r="I812" s="52">
        <f t="shared" si="51"/>
        <v>69.349999999999994</v>
      </c>
      <c r="J812" s="53">
        <f t="shared" si="51"/>
        <v>95</v>
      </c>
      <c r="K812" s="50">
        <f t="shared" si="53"/>
        <v>69.349999999999994</v>
      </c>
      <c r="L812" s="50"/>
    </row>
    <row r="813" spans="1:12" ht="47.25" x14ac:dyDescent="0.25">
      <c r="A813" s="76" t="s">
        <v>519</v>
      </c>
      <c r="B813" s="76" t="s">
        <v>342</v>
      </c>
      <c r="C813" s="51"/>
      <c r="D813" s="51"/>
      <c r="E813" s="51">
        <f t="shared" si="52"/>
        <v>7.4399999999999995</v>
      </c>
      <c r="F813" s="51">
        <v>6</v>
      </c>
      <c r="G813" s="51">
        <f t="shared" si="54"/>
        <v>4.38</v>
      </c>
      <c r="H813" s="51">
        <v>6</v>
      </c>
      <c r="I813" s="52">
        <f t="shared" si="51"/>
        <v>11.82</v>
      </c>
      <c r="J813" s="53">
        <f t="shared" si="51"/>
        <v>12</v>
      </c>
      <c r="K813" s="50">
        <f t="shared" si="53"/>
        <v>11.82</v>
      </c>
      <c r="L813" s="50"/>
    </row>
    <row r="814" spans="1:12" ht="31.5" x14ac:dyDescent="0.25">
      <c r="A814" s="76" t="s">
        <v>519</v>
      </c>
      <c r="B814" s="76" t="s">
        <v>349</v>
      </c>
      <c r="C814" s="51"/>
      <c r="D814" s="51"/>
      <c r="E814" s="51">
        <f t="shared" si="52"/>
        <v>155</v>
      </c>
      <c r="F814" s="51">
        <v>125</v>
      </c>
      <c r="G814" s="51">
        <f t="shared" si="54"/>
        <v>0.73</v>
      </c>
      <c r="H814" s="51">
        <v>1</v>
      </c>
      <c r="I814" s="52">
        <f t="shared" si="51"/>
        <v>155.72999999999999</v>
      </c>
      <c r="J814" s="53">
        <f t="shared" si="51"/>
        <v>126</v>
      </c>
      <c r="K814" s="50">
        <f t="shared" si="53"/>
        <v>155.72999999999999</v>
      </c>
      <c r="L814" s="50"/>
    </row>
    <row r="815" spans="1:12" ht="31.5" x14ac:dyDescent="0.25">
      <c r="A815" s="76" t="s">
        <v>519</v>
      </c>
      <c r="B815" s="76" t="s">
        <v>351</v>
      </c>
      <c r="C815" s="51"/>
      <c r="D815" s="51"/>
      <c r="E815" s="51">
        <f t="shared" si="52"/>
        <v>110.36</v>
      </c>
      <c r="F815" s="51">
        <v>89</v>
      </c>
      <c r="G815" s="51">
        <f t="shared" si="54"/>
        <v>64.97</v>
      </c>
      <c r="H815" s="51">
        <v>89</v>
      </c>
      <c r="I815" s="52">
        <f t="shared" ref="I815:J872" si="55">C815+E815+G815</f>
        <v>175.32999999999998</v>
      </c>
      <c r="J815" s="53">
        <f t="shared" si="55"/>
        <v>178</v>
      </c>
      <c r="K815" s="50">
        <f t="shared" si="53"/>
        <v>175.32999999999998</v>
      </c>
      <c r="L815" s="50"/>
    </row>
    <row r="816" spans="1:12" ht="31.5" x14ac:dyDescent="0.25">
      <c r="A816" s="76" t="s">
        <v>519</v>
      </c>
      <c r="B816" s="76" t="s">
        <v>359</v>
      </c>
      <c r="C816" s="51"/>
      <c r="D816" s="51"/>
      <c r="E816" s="51">
        <f t="shared" si="52"/>
        <v>1356.56</v>
      </c>
      <c r="F816" s="51">
        <v>1094</v>
      </c>
      <c r="G816" s="51">
        <f t="shared" si="54"/>
        <v>75.19</v>
      </c>
      <c r="H816" s="51">
        <v>103</v>
      </c>
      <c r="I816" s="52">
        <f t="shared" si="55"/>
        <v>1431.75</v>
      </c>
      <c r="J816" s="53">
        <f t="shared" si="55"/>
        <v>1197</v>
      </c>
      <c r="K816" s="50">
        <f t="shared" si="53"/>
        <v>1431.75</v>
      </c>
      <c r="L816" s="50"/>
    </row>
    <row r="817" spans="1:12" ht="31.5" x14ac:dyDescent="0.25">
      <c r="A817" s="76" t="s">
        <v>519</v>
      </c>
      <c r="B817" s="76" t="s">
        <v>362</v>
      </c>
      <c r="C817" s="51"/>
      <c r="D817" s="51"/>
      <c r="E817" s="51">
        <f t="shared" si="52"/>
        <v>18.600000000000001</v>
      </c>
      <c r="F817" s="51">
        <v>15</v>
      </c>
      <c r="G817" s="51"/>
      <c r="H817" s="51"/>
      <c r="I817" s="52">
        <f t="shared" si="55"/>
        <v>18.600000000000001</v>
      </c>
      <c r="J817" s="53">
        <f t="shared" si="55"/>
        <v>15</v>
      </c>
      <c r="K817" s="50">
        <f t="shared" si="53"/>
        <v>18.600000000000001</v>
      </c>
      <c r="L817" s="50"/>
    </row>
    <row r="818" spans="1:12" ht="31.5" x14ac:dyDescent="0.25">
      <c r="A818" s="76" t="s">
        <v>519</v>
      </c>
      <c r="B818" s="76" t="s">
        <v>372</v>
      </c>
      <c r="C818" s="51"/>
      <c r="D818" s="51"/>
      <c r="E818" s="51">
        <f t="shared" si="52"/>
        <v>3.7199999999999998</v>
      </c>
      <c r="F818" s="51">
        <v>3</v>
      </c>
      <c r="G818" s="51"/>
      <c r="H818" s="51"/>
      <c r="I818" s="52">
        <f t="shared" si="55"/>
        <v>3.7199999999999998</v>
      </c>
      <c r="J818" s="53">
        <f t="shared" si="55"/>
        <v>3</v>
      </c>
      <c r="K818" s="50">
        <f t="shared" si="53"/>
        <v>3.7199999999999998</v>
      </c>
      <c r="L818" s="50"/>
    </row>
    <row r="819" spans="1:12" ht="31.5" x14ac:dyDescent="0.25">
      <c r="A819" s="76" t="s">
        <v>519</v>
      </c>
      <c r="B819" s="76" t="s">
        <v>373</v>
      </c>
      <c r="C819" s="51"/>
      <c r="D819" s="51"/>
      <c r="E819" s="51">
        <f t="shared" si="52"/>
        <v>285.2</v>
      </c>
      <c r="F819" s="51">
        <v>230</v>
      </c>
      <c r="G819" s="51"/>
      <c r="H819" s="51"/>
      <c r="I819" s="52">
        <f t="shared" si="55"/>
        <v>285.2</v>
      </c>
      <c r="J819" s="53">
        <f t="shared" si="55"/>
        <v>230</v>
      </c>
      <c r="K819" s="50">
        <f t="shared" si="53"/>
        <v>285.2</v>
      </c>
      <c r="L819" s="50"/>
    </row>
    <row r="820" spans="1:12" ht="31.5" x14ac:dyDescent="0.25">
      <c r="A820" s="76" t="s">
        <v>520</v>
      </c>
      <c r="B820" s="76" t="s">
        <v>326</v>
      </c>
      <c r="C820" s="51"/>
      <c r="D820" s="51"/>
      <c r="E820" s="51"/>
      <c r="F820" s="51"/>
      <c r="G820" s="51">
        <f t="shared" si="54"/>
        <v>329.23</v>
      </c>
      <c r="H820" s="51">
        <v>451</v>
      </c>
      <c r="I820" s="52">
        <f t="shared" si="55"/>
        <v>329.23</v>
      </c>
      <c r="J820" s="53">
        <f t="shared" si="55"/>
        <v>451</v>
      </c>
      <c r="K820" s="50">
        <f t="shared" si="53"/>
        <v>329.23</v>
      </c>
      <c r="L820" s="50"/>
    </row>
    <row r="821" spans="1:12" ht="31.5" x14ac:dyDescent="0.25">
      <c r="A821" s="76" t="s">
        <v>520</v>
      </c>
      <c r="B821" s="76" t="s">
        <v>390</v>
      </c>
      <c r="C821" s="51"/>
      <c r="D821" s="51"/>
      <c r="E821" s="51"/>
      <c r="F821" s="51"/>
      <c r="G821" s="51">
        <f t="shared" si="54"/>
        <v>175.2</v>
      </c>
      <c r="H821" s="51">
        <v>240</v>
      </c>
      <c r="I821" s="52">
        <f t="shared" si="55"/>
        <v>175.2</v>
      </c>
      <c r="J821" s="53">
        <f t="shared" si="55"/>
        <v>240</v>
      </c>
      <c r="K821" s="50">
        <f t="shared" si="53"/>
        <v>175.2</v>
      </c>
      <c r="L821" s="50"/>
    </row>
    <row r="822" spans="1:12" ht="31.5" x14ac:dyDescent="0.25">
      <c r="A822" s="76" t="s">
        <v>520</v>
      </c>
      <c r="B822" s="76" t="s">
        <v>327</v>
      </c>
      <c r="C822" s="51"/>
      <c r="D822" s="51"/>
      <c r="E822" s="51"/>
      <c r="F822" s="51"/>
      <c r="G822" s="51">
        <f t="shared" si="54"/>
        <v>1052.6600000000001</v>
      </c>
      <c r="H822" s="51">
        <v>1442</v>
      </c>
      <c r="I822" s="52">
        <f t="shared" si="55"/>
        <v>1052.6600000000001</v>
      </c>
      <c r="J822" s="53">
        <f t="shared" si="55"/>
        <v>1442</v>
      </c>
      <c r="K822" s="50">
        <f t="shared" si="53"/>
        <v>1052.6600000000001</v>
      </c>
      <c r="L822" s="50"/>
    </row>
    <row r="823" spans="1:12" ht="31.5" x14ac:dyDescent="0.25">
      <c r="A823" s="76" t="s">
        <v>520</v>
      </c>
      <c r="B823" s="76" t="s">
        <v>328</v>
      </c>
      <c r="C823" s="51"/>
      <c r="D823" s="51"/>
      <c r="E823" s="51">
        <f t="shared" si="52"/>
        <v>784.92</v>
      </c>
      <c r="F823" s="51">
        <v>633</v>
      </c>
      <c r="G823" s="51">
        <f t="shared" si="54"/>
        <v>5.84</v>
      </c>
      <c r="H823" s="51">
        <v>8</v>
      </c>
      <c r="I823" s="52">
        <f t="shared" si="55"/>
        <v>790.76</v>
      </c>
      <c r="J823" s="53">
        <f t="shared" si="55"/>
        <v>641</v>
      </c>
      <c r="K823" s="50">
        <f t="shared" si="53"/>
        <v>790.76</v>
      </c>
      <c r="L823" s="50"/>
    </row>
    <row r="824" spans="1:12" ht="31.5" x14ac:dyDescent="0.25">
      <c r="A824" s="76" t="s">
        <v>520</v>
      </c>
      <c r="B824" s="76" t="s">
        <v>487</v>
      </c>
      <c r="C824" s="51"/>
      <c r="D824" s="51"/>
      <c r="E824" s="51">
        <f t="shared" si="52"/>
        <v>43.4</v>
      </c>
      <c r="F824" s="51">
        <v>35</v>
      </c>
      <c r="G824" s="51">
        <f t="shared" si="54"/>
        <v>141.62</v>
      </c>
      <c r="H824" s="51">
        <v>194</v>
      </c>
      <c r="I824" s="52">
        <f t="shared" si="55"/>
        <v>185.02</v>
      </c>
      <c r="J824" s="53">
        <f t="shared" si="55"/>
        <v>229</v>
      </c>
      <c r="K824" s="50">
        <f t="shared" si="53"/>
        <v>185.02</v>
      </c>
      <c r="L824" s="50"/>
    </row>
    <row r="825" spans="1:12" ht="31.5" x14ac:dyDescent="0.25">
      <c r="A825" s="76" t="s">
        <v>520</v>
      </c>
      <c r="B825" s="76" t="s">
        <v>393</v>
      </c>
      <c r="C825" s="51"/>
      <c r="D825" s="51"/>
      <c r="E825" s="51"/>
      <c r="F825" s="51"/>
      <c r="G825" s="51">
        <f t="shared" si="54"/>
        <v>35.04</v>
      </c>
      <c r="H825" s="51">
        <v>48</v>
      </c>
      <c r="I825" s="52">
        <f t="shared" si="55"/>
        <v>35.04</v>
      </c>
      <c r="J825" s="53">
        <f t="shared" si="55"/>
        <v>48</v>
      </c>
      <c r="K825" s="50">
        <f t="shared" si="53"/>
        <v>35.04</v>
      </c>
      <c r="L825" s="50"/>
    </row>
    <row r="826" spans="1:12" ht="31.5" x14ac:dyDescent="0.25">
      <c r="A826" s="76" t="s">
        <v>520</v>
      </c>
      <c r="B826" s="76" t="s">
        <v>329</v>
      </c>
      <c r="C826" s="51"/>
      <c r="D826" s="51"/>
      <c r="E826" s="51">
        <f t="shared" si="52"/>
        <v>255.44</v>
      </c>
      <c r="F826" s="51">
        <v>206</v>
      </c>
      <c r="G826" s="51">
        <f t="shared" si="54"/>
        <v>150.38</v>
      </c>
      <c r="H826" s="51">
        <v>206</v>
      </c>
      <c r="I826" s="52">
        <f t="shared" si="55"/>
        <v>405.82</v>
      </c>
      <c r="J826" s="53">
        <f t="shared" si="55"/>
        <v>412</v>
      </c>
      <c r="K826" s="50">
        <f t="shared" si="53"/>
        <v>405.82</v>
      </c>
      <c r="L826" s="50"/>
    </row>
    <row r="827" spans="1:12" ht="31.5" x14ac:dyDescent="0.25">
      <c r="A827" s="76" t="s">
        <v>520</v>
      </c>
      <c r="B827" s="76" t="s">
        <v>426</v>
      </c>
      <c r="C827" s="51"/>
      <c r="D827" s="51"/>
      <c r="E827" s="51">
        <f t="shared" si="52"/>
        <v>99.2</v>
      </c>
      <c r="F827" s="51">
        <v>80</v>
      </c>
      <c r="G827" s="51">
        <f t="shared" si="54"/>
        <v>36.5</v>
      </c>
      <c r="H827" s="51">
        <v>50</v>
      </c>
      <c r="I827" s="52">
        <f t="shared" si="55"/>
        <v>135.69999999999999</v>
      </c>
      <c r="J827" s="53">
        <f t="shared" si="55"/>
        <v>130</v>
      </c>
      <c r="K827" s="50">
        <f t="shared" si="53"/>
        <v>135.69999999999999</v>
      </c>
      <c r="L827" s="50"/>
    </row>
    <row r="828" spans="1:12" ht="31.5" x14ac:dyDescent="0.25">
      <c r="A828" s="76" t="s">
        <v>520</v>
      </c>
      <c r="B828" s="76" t="s">
        <v>330</v>
      </c>
      <c r="C828" s="51"/>
      <c r="D828" s="51"/>
      <c r="E828" s="51">
        <f t="shared" si="52"/>
        <v>114.08</v>
      </c>
      <c r="F828" s="51">
        <v>92</v>
      </c>
      <c r="G828" s="51">
        <f t="shared" si="54"/>
        <v>2.92</v>
      </c>
      <c r="H828" s="51">
        <v>4</v>
      </c>
      <c r="I828" s="52">
        <f t="shared" si="55"/>
        <v>117</v>
      </c>
      <c r="J828" s="53">
        <f t="shared" si="55"/>
        <v>96</v>
      </c>
      <c r="K828" s="50">
        <f t="shared" si="53"/>
        <v>117</v>
      </c>
      <c r="L828" s="50"/>
    </row>
    <row r="829" spans="1:12" ht="31.5" x14ac:dyDescent="0.25">
      <c r="A829" s="76" t="s">
        <v>520</v>
      </c>
      <c r="B829" s="76" t="s">
        <v>331</v>
      </c>
      <c r="C829" s="51"/>
      <c r="D829" s="51"/>
      <c r="E829" s="51"/>
      <c r="F829" s="51"/>
      <c r="G829" s="51">
        <f t="shared" si="54"/>
        <v>46.72</v>
      </c>
      <c r="H829" s="51">
        <v>64</v>
      </c>
      <c r="I829" s="52">
        <f t="shared" si="55"/>
        <v>46.72</v>
      </c>
      <c r="J829" s="53">
        <f t="shared" si="55"/>
        <v>64</v>
      </c>
      <c r="K829" s="50">
        <f t="shared" si="53"/>
        <v>46.72</v>
      </c>
      <c r="L829" s="50"/>
    </row>
    <row r="830" spans="1:12" ht="31.5" x14ac:dyDescent="0.25">
      <c r="A830" s="76" t="s">
        <v>520</v>
      </c>
      <c r="B830" s="76" t="s">
        <v>333</v>
      </c>
      <c r="C830" s="51"/>
      <c r="D830" s="51"/>
      <c r="E830" s="51">
        <f t="shared" si="52"/>
        <v>550.55999999999995</v>
      </c>
      <c r="F830" s="51">
        <v>444</v>
      </c>
      <c r="G830" s="51">
        <f t="shared" si="54"/>
        <v>325.58</v>
      </c>
      <c r="H830" s="51">
        <v>446</v>
      </c>
      <c r="I830" s="52">
        <f t="shared" si="55"/>
        <v>876.13999999999987</v>
      </c>
      <c r="J830" s="53">
        <f t="shared" si="55"/>
        <v>890</v>
      </c>
      <c r="K830" s="50">
        <f t="shared" si="53"/>
        <v>876.13999999999987</v>
      </c>
      <c r="L830" s="50"/>
    </row>
    <row r="831" spans="1:12" ht="31.5" x14ac:dyDescent="0.25">
      <c r="A831" s="76" t="s">
        <v>520</v>
      </c>
      <c r="B831" s="76" t="s">
        <v>391</v>
      </c>
      <c r="C831" s="51"/>
      <c r="D831" s="51"/>
      <c r="E831" s="51">
        <f t="shared" si="52"/>
        <v>1344.16</v>
      </c>
      <c r="F831" s="51">
        <v>1084</v>
      </c>
      <c r="G831" s="51">
        <f t="shared" si="54"/>
        <v>791.31999999999994</v>
      </c>
      <c r="H831" s="51">
        <v>1084</v>
      </c>
      <c r="I831" s="52">
        <f t="shared" si="55"/>
        <v>2135.48</v>
      </c>
      <c r="J831" s="53">
        <f t="shared" si="55"/>
        <v>2168</v>
      </c>
      <c r="K831" s="50">
        <f t="shared" si="53"/>
        <v>2135.48</v>
      </c>
      <c r="L831" s="50"/>
    </row>
    <row r="832" spans="1:12" ht="31.5" x14ac:dyDescent="0.25">
      <c r="A832" s="76" t="s">
        <v>520</v>
      </c>
      <c r="B832" s="76" t="s">
        <v>334</v>
      </c>
      <c r="C832" s="51"/>
      <c r="D832" s="51"/>
      <c r="E832" s="51">
        <f t="shared" si="52"/>
        <v>530.72</v>
      </c>
      <c r="F832" s="51">
        <v>428</v>
      </c>
      <c r="G832" s="51">
        <f t="shared" si="54"/>
        <v>456.97999999999996</v>
      </c>
      <c r="H832" s="51">
        <v>626</v>
      </c>
      <c r="I832" s="52">
        <f t="shared" si="55"/>
        <v>987.7</v>
      </c>
      <c r="J832" s="53">
        <f t="shared" si="55"/>
        <v>1054</v>
      </c>
      <c r="K832" s="50">
        <f t="shared" si="53"/>
        <v>987.7</v>
      </c>
      <c r="L832" s="50"/>
    </row>
    <row r="833" spans="1:12" ht="31.5" x14ac:dyDescent="0.25">
      <c r="A833" s="76" t="s">
        <v>520</v>
      </c>
      <c r="B833" s="76" t="s">
        <v>488</v>
      </c>
      <c r="C833" s="51"/>
      <c r="D833" s="51"/>
      <c r="E833" s="51">
        <f t="shared" si="52"/>
        <v>169.88</v>
      </c>
      <c r="F833" s="51">
        <v>137</v>
      </c>
      <c r="G833" s="51">
        <f t="shared" si="54"/>
        <v>58.4</v>
      </c>
      <c r="H833" s="51">
        <v>80</v>
      </c>
      <c r="I833" s="52">
        <f t="shared" si="55"/>
        <v>228.28</v>
      </c>
      <c r="J833" s="53">
        <f t="shared" si="55"/>
        <v>217</v>
      </c>
      <c r="K833" s="50">
        <f t="shared" si="53"/>
        <v>228.28</v>
      </c>
      <c r="L833" s="50"/>
    </row>
    <row r="834" spans="1:12" ht="31.5" x14ac:dyDescent="0.25">
      <c r="A834" s="76" t="s">
        <v>520</v>
      </c>
      <c r="B834" s="76" t="s">
        <v>336</v>
      </c>
      <c r="C834" s="51"/>
      <c r="D834" s="51"/>
      <c r="E834" s="51">
        <f t="shared" si="52"/>
        <v>683.24</v>
      </c>
      <c r="F834" s="51">
        <v>551</v>
      </c>
      <c r="G834" s="51">
        <f t="shared" si="54"/>
        <v>510.27</v>
      </c>
      <c r="H834" s="51">
        <v>699</v>
      </c>
      <c r="I834" s="52">
        <f t="shared" si="55"/>
        <v>1193.51</v>
      </c>
      <c r="J834" s="53">
        <f t="shared" si="55"/>
        <v>1250</v>
      </c>
      <c r="K834" s="50">
        <f t="shared" si="53"/>
        <v>1193.51</v>
      </c>
      <c r="L834" s="50"/>
    </row>
    <row r="835" spans="1:12" ht="31.5" x14ac:dyDescent="0.25">
      <c r="A835" s="76" t="s">
        <v>520</v>
      </c>
      <c r="B835" s="76" t="s">
        <v>521</v>
      </c>
      <c r="C835" s="51"/>
      <c r="D835" s="51"/>
      <c r="E835" s="51">
        <f t="shared" si="52"/>
        <v>49.6</v>
      </c>
      <c r="F835" s="51">
        <v>40</v>
      </c>
      <c r="G835" s="51">
        <f t="shared" si="54"/>
        <v>28.47</v>
      </c>
      <c r="H835" s="51">
        <v>39</v>
      </c>
      <c r="I835" s="52">
        <f t="shared" si="55"/>
        <v>78.069999999999993</v>
      </c>
      <c r="J835" s="53">
        <f t="shared" si="55"/>
        <v>79</v>
      </c>
      <c r="K835" s="50">
        <f t="shared" si="53"/>
        <v>78.069999999999993</v>
      </c>
      <c r="L835" s="50"/>
    </row>
    <row r="836" spans="1:12" ht="31.5" x14ac:dyDescent="0.25">
      <c r="A836" s="76" t="s">
        <v>520</v>
      </c>
      <c r="B836" s="76" t="s">
        <v>337</v>
      </c>
      <c r="C836" s="51"/>
      <c r="D836" s="51"/>
      <c r="E836" s="51">
        <f t="shared" si="52"/>
        <v>14.879999999999999</v>
      </c>
      <c r="F836" s="51">
        <v>12</v>
      </c>
      <c r="G836" s="51">
        <f t="shared" si="54"/>
        <v>8.76</v>
      </c>
      <c r="H836" s="51">
        <v>12</v>
      </c>
      <c r="I836" s="52">
        <f t="shared" si="55"/>
        <v>23.64</v>
      </c>
      <c r="J836" s="53">
        <f t="shared" si="55"/>
        <v>24</v>
      </c>
      <c r="K836" s="50">
        <f t="shared" si="53"/>
        <v>23.64</v>
      </c>
      <c r="L836" s="50"/>
    </row>
    <row r="837" spans="1:12" ht="31.5" x14ac:dyDescent="0.25">
      <c r="A837" s="76" t="s">
        <v>520</v>
      </c>
      <c r="B837" s="76" t="s">
        <v>338</v>
      </c>
      <c r="C837" s="51"/>
      <c r="D837" s="51"/>
      <c r="E837" s="51">
        <f t="shared" si="52"/>
        <v>32.24</v>
      </c>
      <c r="F837" s="51">
        <v>26</v>
      </c>
      <c r="G837" s="51">
        <f t="shared" si="54"/>
        <v>18.98</v>
      </c>
      <c r="H837" s="51">
        <v>26</v>
      </c>
      <c r="I837" s="52">
        <f t="shared" si="55"/>
        <v>51.22</v>
      </c>
      <c r="J837" s="53">
        <f t="shared" si="55"/>
        <v>52</v>
      </c>
      <c r="K837" s="50">
        <f t="shared" si="53"/>
        <v>51.22</v>
      </c>
      <c r="L837" s="50"/>
    </row>
    <row r="838" spans="1:12" ht="31.5" x14ac:dyDescent="0.25">
      <c r="A838" s="76" t="s">
        <v>520</v>
      </c>
      <c r="B838" s="76" t="s">
        <v>339</v>
      </c>
      <c r="C838" s="51"/>
      <c r="D838" s="51"/>
      <c r="E838" s="51">
        <f t="shared" ref="E838:E901" si="56">F838*1.24</f>
        <v>79.36</v>
      </c>
      <c r="F838" s="51">
        <v>64</v>
      </c>
      <c r="G838" s="51">
        <f t="shared" si="54"/>
        <v>36.5</v>
      </c>
      <c r="H838" s="51">
        <v>50</v>
      </c>
      <c r="I838" s="52">
        <f t="shared" si="55"/>
        <v>115.86</v>
      </c>
      <c r="J838" s="53">
        <f t="shared" si="55"/>
        <v>114</v>
      </c>
      <c r="K838" s="50">
        <f t="shared" si="53"/>
        <v>115.86</v>
      </c>
      <c r="L838" s="50"/>
    </row>
    <row r="839" spans="1:12" ht="31.5" x14ac:dyDescent="0.25">
      <c r="A839" s="76" t="s">
        <v>520</v>
      </c>
      <c r="B839" s="76" t="s">
        <v>341</v>
      </c>
      <c r="C839" s="51"/>
      <c r="D839" s="51"/>
      <c r="E839" s="51">
        <f t="shared" si="56"/>
        <v>23.56</v>
      </c>
      <c r="F839" s="51">
        <v>19</v>
      </c>
      <c r="G839" s="51">
        <f t="shared" si="54"/>
        <v>13.87</v>
      </c>
      <c r="H839" s="51">
        <v>19</v>
      </c>
      <c r="I839" s="52">
        <f t="shared" si="55"/>
        <v>37.43</v>
      </c>
      <c r="J839" s="53">
        <f t="shared" si="55"/>
        <v>38</v>
      </c>
      <c r="K839" s="50">
        <f t="shared" si="53"/>
        <v>37.43</v>
      </c>
      <c r="L839" s="50"/>
    </row>
    <row r="840" spans="1:12" ht="31.5" x14ac:dyDescent="0.25">
      <c r="A840" s="76" t="s">
        <v>520</v>
      </c>
      <c r="B840" s="76" t="s">
        <v>343</v>
      </c>
      <c r="C840" s="51"/>
      <c r="D840" s="51"/>
      <c r="E840" s="51">
        <f t="shared" si="56"/>
        <v>55.8</v>
      </c>
      <c r="F840" s="51">
        <v>45</v>
      </c>
      <c r="G840" s="51">
        <f t="shared" si="54"/>
        <v>35.04</v>
      </c>
      <c r="H840" s="51">
        <v>48</v>
      </c>
      <c r="I840" s="52">
        <f t="shared" si="55"/>
        <v>90.84</v>
      </c>
      <c r="J840" s="53">
        <f t="shared" si="55"/>
        <v>93</v>
      </c>
      <c r="K840" s="50">
        <f t="shared" si="53"/>
        <v>90.84</v>
      </c>
      <c r="L840" s="50"/>
    </row>
    <row r="841" spans="1:12" ht="31.5" x14ac:dyDescent="0.25">
      <c r="A841" s="76" t="s">
        <v>520</v>
      </c>
      <c r="B841" s="76" t="s">
        <v>522</v>
      </c>
      <c r="C841" s="51"/>
      <c r="D841" s="51"/>
      <c r="E841" s="51">
        <f t="shared" si="56"/>
        <v>99.2</v>
      </c>
      <c r="F841" s="51">
        <v>80</v>
      </c>
      <c r="G841" s="51">
        <f t="shared" si="54"/>
        <v>19.71</v>
      </c>
      <c r="H841" s="51">
        <v>27</v>
      </c>
      <c r="I841" s="52">
        <f t="shared" si="55"/>
        <v>118.91</v>
      </c>
      <c r="J841" s="53">
        <f t="shared" si="55"/>
        <v>107</v>
      </c>
      <c r="K841" s="50">
        <f t="shared" ref="K841:K904" si="57">I841</f>
        <v>118.91</v>
      </c>
      <c r="L841" s="50"/>
    </row>
    <row r="842" spans="1:12" ht="31.5" x14ac:dyDescent="0.25">
      <c r="A842" s="76" t="s">
        <v>520</v>
      </c>
      <c r="B842" s="76" t="s">
        <v>523</v>
      </c>
      <c r="C842" s="51"/>
      <c r="D842" s="51"/>
      <c r="E842" s="51">
        <f t="shared" si="56"/>
        <v>45.88</v>
      </c>
      <c r="F842" s="51">
        <v>37</v>
      </c>
      <c r="G842" s="51">
        <f t="shared" si="54"/>
        <v>27.74</v>
      </c>
      <c r="H842" s="51">
        <v>38</v>
      </c>
      <c r="I842" s="52">
        <f t="shared" si="55"/>
        <v>73.62</v>
      </c>
      <c r="J842" s="53">
        <f t="shared" si="55"/>
        <v>75</v>
      </c>
      <c r="K842" s="50">
        <f t="shared" si="57"/>
        <v>73.62</v>
      </c>
      <c r="L842" s="50"/>
    </row>
    <row r="843" spans="1:12" ht="31.5" x14ac:dyDescent="0.25">
      <c r="A843" s="76" t="s">
        <v>520</v>
      </c>
      <c r="B843" s="76" t="s">
        <v>345</v>
      </c>
      <c r="C843" s="51"/>
      <c r="D843" s="51"/>
      <c r="E843" s="51">
        <f t="shared" si="56"/>
        <v>24.8</v>
      </c>
      <c r="F843" s="51">
        <v>20</v>
      </c>
      <c r="G843" s="51">
        <f t="shared" ref="G843:G906" si="58">H843*0.73</f>
        <v>14.6</v>
      </c>
      <c r="H843" s="51">
        <v>20</v>
      </c>
      <c r="I843" s="52">
        <f t="shared" si="55"/>
        <v>39.4</v>
      </c>
      <c r="J843" s="53">
        <f t="shared" si="55"/>
        <v>40</v>
      </c>
      <c r="K843" s="50">
        <f t="shared" si="57"/>
        <v>39.4</v>
      </c>
      <c r="L843" s="50"/>
    </row>
    <row r="844" spans="1:12" ht="31.5" x14ac:dyDescent="0.25">
      <c r="A844" s="76" t="s">
        <v>520</v>
      </c>
      <c r="B844" s="76" t="s">
        <v>346</v>
      </c>
      <c r="C844" s="51"/>
      <c r="D844" s="51"/>
      <c r="E844" s="51"/>
      <c r="F844" s="51"/>
      <c r="G844" s="51">
        <f t="shared" si="58"/>
        <v>2.19</v>
      </c>
      <c r="H844" s="51">
        <v>3</v>
      </c>
      <c r="I844" s="52">
        <f t="shared" si="55"/>
        <v>2.19</v>
      </c>
      <c r="J844" s="53">
        <f t="shared" si="55"/>
        <v>3</v>
      </c>
      <c r="K844" s="50">
        <f t="shared" si="57"/>
        <v>2.19</v>
      </c>
      <c r="L844" s="50"/>
    </row>
    <row r="845" spans="1:12" ht="31.5" x14ac:dyDescent="0.25">
      <c r="A845" s="76" t="s">
        <v>520</v>
      </c>
      <c r="B845" s="76" t="s">
        <v>317</v>
      </c>
      <c r="C845" s="51"/>
      <c r="D845" s="51"/>
      <c r="E845" s="51">
        <f t="shared" si="56"/>
        <v>158.72</v>
      </c>
      <c r="F845" s="51">
        <v>128</v>
      </c>
      <c r="G845" s="51">
        <f t="shared" si="58"/>
        <v>75.19</v>
      </c>
      <c r="H845" s="51">
        <v>103</v>
      </c>
      <c r="I845" s="52">
        <f t="shared" si="55"/>
        <v>233.91</v>
      </c>
      <c r="J845" s="53">
        <f t="shared" si="55"/>
        <v>231</v>
      </c>
      <c r="K845" s="50">
        <f t="shared" si="57"/>
        <v>233.91</v>
      </c>
      <c r="L845" s="50"/>
    </row>
    <row r="846" spans="1:12" ht="31.5" x14ac:dyDescent="0.25">
      <c r="A846" s="76" t="s">
        <v>520</v>
      </c>
      <c r="B846" s="76" t="s">
        <v>347</v>
      </c>
      <c r="C846" s="51"/>
      <c r="D846" s="51"/>
      <c r="E846" s="51">
        <f t="shared" si="56"/>
        <v>658.43999999999994</v>
      </c>
      <c r="F846" s="51">
        <v>531</v>
      </c>
      <c r="G846" s="51">
        <f t="shared" si="58"/>
        <v>324.12</v>
      </c>
      <c r="H846" s="51">
        <v>444</v>
      </c>
      <c r="I846" s="52">
        <f t="shared" si="55"/>
        <v>982.56</v>
      </c>
      <c r="J846" s="53">
        <f t="shared" si="55"/>
        <v>975</v>
      </c>
      <c r="K846" s="50">
        <f t="shared" si="57"/>
        <v>982.56</v>
      </c>
      <c r="L846" s="50"/>
    </row>
    <row r="847" spans="1:12" ht="31.5" x14ac:dyDescent="0.25">
      <c r="A847" s="76" t="s">
        <v>520</v>
      </c>
      <c r="B847" s="76" t="s">
        <v>312</v>
      </c>
      <c r="C847" s="51"/>
      <c r="D847" s="51"/>
      <c r="E847" s="51">
        <f t="shared" si="56"/>
        <v>939.92</v>
      </c>
      <c r="F847" s="51">
        <v>758</v>
      </c>
      <c r="G847" s="51">
        <f t="shared" si="58"/>
        <v>462.82</v>
      </c>
      <c r="H847" s="51">
        <v>634</v>
      </c>
      <c r="I847" s="52">
        <f t="shared" si="55"/>
        <v>1402.74</v>
      </c>
      <c r="J847" s="53">
        <f t="shared" si="55"/>
        <v>1392</v>
      </c>
      <c r="K847" s="50">
        <f t="shared" si="57"/>
        <v>1402.74</v>
      </c>
      <c r="L847" s="50"/>
    </row>
    <row r="848" spans="1:12" ht="31.5" x14ac:dyDescent="0.25">
      <c r="A848" s="76" t="s">
        <v>520</v>
      </c>
      <c r="B848" s="76" t="s">
        <v>321</v>
      </c>
      <c r="C848" s="51"/>
      <c r="D848" s="51"/>
      <c r="E848" s="51">
        <f t="shared" si="56"/>
        <v>585.28</v>
      </c>
      <c r="F848" s="51">
        <v>472</v>
      </c>
      <c r="G848" s="51">
        <f t="shared" si="58"/>
        <v>286.89</v>
      </c>
      <c r="H848" s="51">
        <v>393</v>
      </c>
      <c r="I848" s="52">
        <f t="shared" si="55"/>
        <v>872.17</v>
      </c>
      <c r="J848" s="53">
        <f t="shared" si="55"/>
        <v>865</v>
      </c>
      <c r="K848" s="50">
        <f t="shared" si="57"/>
        <v>872.17</v>
      </c>
      <c r="L848" s="50"/>
    </row>
    <row r="849" spans="1:12" ht="31.5" x14ac:dyDescent="0.25">
      <c r="A849" s="76" t="s">
        <v>520</v>
      </c>
      <c r="B849" s="76" t="s">
        <v>375</v>
      </c>
      <c r="C849" s="51"/>
      <c r="D849" s="51"/>
      <c r="E849" s="51">
        <f t="shared" si="56"/>
        <v>208.32</v>
      </c>
      <c r="F849" s="51">
        <v>168</v>
      </c>
      <c r="G849" s="51">
        <f t="shared" si="58"/>
        <v>72.27</v>
      </c>
      <c r="H849" s="51">
        <v>99</v>
      </c>
      <c r="I849" s="52">
        <f t="shared" si="55"/>
        <v>280.58999999999997</v>
      </c>
      <c r="J849" s="53">
        <f t="shared" si="55"/>
        <v>267</v>
      </c>
      <c r="K849" s="50">
        <f t="shared" si="57"/>
        <v>280.58999999999997</v>
      </c>
      <c r="L849" s="50"/>
    </row>
    <row r="850" spans="1:12" ht="31.5" x14ac:dyDescent="0.25">
      <c r="A850" s="76" t="s">
        <v>520</v>
      </c>
      <c r="B850" s="76" t="s">
        <v>349</v>
      </c>
      <c r="C850" s="51"/>
      <c r="D850" s="51"/>
      <c r="E850" s="51">
        <f t="shared" si="56"/>
        <v>142.6</v>
      </c>
      <c r="F850" s="51">
        <v>115</v>
      </c>
      <c r="G850" s="51">
        <f t="shared" si="58"/>
        <v>81.03</v>
      </c>
      <c r="H850" s="51">
        <v>111</v>
      </c>
      <c r="I850" s="52">
        <f t="shared" si="55"/>
        <v>223.63</v>
      </c>
      <c r="J850" s="53">
        <f t="shared" si="55"/>
        <v>226</v>
      </c>
      <c r="K850" s="50">
        <f t="shared" si="57"/>
        <v>223.63</v>
      </c>
      <c r="L850" s="50"/>
    </row>
    <row r="851" spans="1:12" ht="31.5" x14ac:dyDescent="0.25">
      <c r="A851" s="76" t="s">
        <v>520</v>
      </c>
      <c r="B851" s="76" t="s">
        <v>385</v>
      </c>
      <c r="C851" s="51"/>
      <c r="D851" s="51"/>
      <c r="E851" s="51">
        <f t="shared" si="56"/>
        <v>507.15999999999997</v>
      </c>
      <c r="F851" s="51">
        <v>409</v>
      </c>
      <c r="G851" s="51">
        <f t="shared" si="58"/>
        <v>1.46</v>
      </c>
      <c r="H851" s="51">
        <v>2</v>
      </c>
      <c r="I851" s="52">
        <f t="shared" si="55"/>
        <v>508.61999999999995</v>
      </c>
      <c r="J851" s="53">
        <f t="shared" si="55"/>
        <v>411</v>
      </c>
      <c r="K851" s="50">
        <f t="shared" si="57"/>
        <v>508.61999999999995</v>
      </c>
      <c r="L851" s="50"/>
    </row>
    <row r="852" spans="1:12" ht="31.5" x14ac:dyDescent="0.25">
      <c r="A852" s="76" t="s">
        <v>520</v>
      </c>
      <c r="B852" s="76" t="s">
        <v>350</v>
      </c>
      <c r="C852" s="51"/>
      <c r="D852" s="51"/>
      <c r="E852" s="51">
        <f t="shared" si="56"/>
        <v>1.24</v>
      </c>
      <c r="F852" s="51">
        <v>1</v>
      </c>
      <c r="G852" s="51"/>
      <c r="H852" s="51"/>
      <c r="I852" s="52">
        <f t="shared" si="55"/>
        <v>1.24</v>
      </c>
      <c r="J852" s="53">
        <f t="shared" si="55"/>
        <v>1</v>
      </c>
      <c r="K852" s="50">
        <f t="shared" si="57"/>
        <v>1.24</v>
      </c>
      <c r="L852" s="50"/>
    </row>
    <row r="853" spans="1:12" ht="31.5" x14ac:dyDescent="0.25">
      <c r="A853" s="76" t="s">
        <v>520</v>
      </c>
      <c r="B853" s="76" t="s">
        <v>351</v>
      </c>
      <c r="C853" s="51"/>
      <c r="D853" s="51"/>
      <c r="E853" s="51">
        <f t="shared" si="56"/>
        <v>1.24</v>
      </c>
      <c r="F853" s="51">
        <v>1</v>
      </c>
      <c r="G853" s="51">
        <f t="shared" si="58"/>
        <v>0.73</v>
      </c>
      <c r="H853" s="51">
        <v>1</v>
      </c>
      <c r="I853" s="52">
        <f t="shared" si="55"/>
        <v>1.97</v>
      </c>
      <c r="J853" s="53">
        <f t="shared" si="55"/>
        <v>2</v>
      </c>
      <c r="K853" s="50">
        <f t="shared" si="57"/>
        <v>1.97</v>
      </c>
      <c r="L853" s="50"/>
    </row>
    <row r="854" spans="1:12" ht="31.5" x14ac:dyDescent="0.25">
      <c r="A854" s="76" t="s">
        <v>520</v>
      </c>
      <c r="B854" s="76" t="s">
        <v>434</v>
      </c>
      <c r="C854" s="51"/>
      <c r="D854" s="51"/>
      <c r="E854" s="51">
        <f t="shared" si="56"/>
        <v>489.8</v>
      </c>
      <c r="F854" s="51">
        <v>395</v>
      </c>
      <c r="G854" s="51">
        <f t="shared" si="58"/>
        <v>286.89</v>
      </c>
      <c r="H854" s="51">
        <v>393</v>
      </c>
      <c r="I854" s="52">
        <f t="shared" si="55"/>
        <v>776.69</v>
      </c>
      <c r="J854" s="53">
        <f t="shared" si="55"/>
        <v>788</v>
      </c>
      <c r="K854" s="50">
        <f t="shared" si="57"/>
        <v>776.69</v>
      </c>
      <c r="L854" s="50"/>
    </row>
    <row r="855" spans="1:12" ht="31.5" x14ac:dyDescent="0.25">
      <c r="A855" s="76" t="s">
        <v>520</v>
      </c>
      <c r="B855" s="76" t="s">
        <v>352</v>
      </c>
      <c r="C855" s="51"/>
      <c r="D855" s="51"/>
      <c r="E855" s="51">
        <f t="shared" si="56"/>
        <v>212.04</v>
      </c>
      <c r="F855" s="51">
        <v>171</v>
      </c>
      <c r="G855" s="51">
        <f t="shared" si="58"/>
        <v>48.18</v>
      </c>
      <c r="H855" s="51">
        <v>66</v>
      </c>
      <c r="I855" s="52">
        <f t="shared" si="55"/>
        <v>260.21999999999997</v>
      </c>
      <c r="J855" s="53">
        <f t="shared" si="55"/>
        <v>237</v>
      </c>
      <c r="K855" s="50">
        <f t="shared" si="57"/>
        <v>260.21999999999997</v>
      </c>
      <c r="L855" s="50"/>
    </row>
    <row r="856" spans="1:12" ht="31.5" x14ac:dyDescent="0.25">
      <c r="A856" s="76" t="s">
        <v>520</v>
      </c>
      <c r="B856" s="76" t="s">
        <v>354</v>
      </c>
      <c r="C856" s="51"/>
      <c r="D856" s="51"/>
      <c r="E856" s="51">
        <f t="shared" si="56"/>
        <v>127.72</v>
      </c>
      <c r="F856" s="51">
        <v>103</v>
      </c>
      <c r="G856" s="51">
        <f t="shared" si="58"/>
        <v>97.82</v>
      </c>
      <c r="H856" s="51">
        <v>134</v>
      </c>
      <c r="I856" s="52">
        <f t="shared" si="55"/>
        <v>225.54</v>
      </c>
      <c r="J856" s="53">
        <f t="shared" si="55"/>
        <v>237</v>
      </c>
      <c r="K856" s="50">
        <f t="shared" si="57"/>
        <v>225.54</v>
      </c>
      <c r="L856" s="50"/>
    </row>
    <row r="857" spans="1:12" ht="31.5" x14ac:dyDescent="0.25">
      <c r="A857" s="76" t="s">
        <v>520</v>
      </c>
      <c r="B857" s="76" t="s">
        <v>355</v>
      </c>
      <c r="C857" s="51"/>
      <c r="D857" s="51"/>
      <c r="E857" s="51">
        <f t="shared" si="56"/>
        <v>219.48</v>
      </c>
      <c r="F857" s="51">
        <v>177</v>
      </c>
      <c r="G857" s="51">
        <f t="shared" si="58"/>
        <v>128.47999999999999</v>
      </c>
      <c r="H857" s="51">
        <v>176</v>
      </c>
      <c r="I857" s="52">
        <f t="shared" si="55"/>
        <v>347.96</v>
      </c>
      <c r="J857" s="53">
        <f t="shared" si="55"/>
        <v>353</v>
      </c>
      <c r="K857" s="50">
        <f t="shared" si="57"/>
        <v>347.96</v>
      </c>
      <c r="L857" s="50"/>
    </row>
    <row r="858" spans="1:12" ht="31.5" x14ac:dyDescent="0.25">
      <c r="A858" s="76" t="s">
        <v>520</v>
      </c>
      <c r="B858" s="76" t="s">
        <v>356</v>
      </c>
      <c r="C858" s="51"/>
      <c r="D858" s="51"/>
      <c r="E858" s="51">
        <f t="shared" si="56"/>
        <v>100.44</v>
      </c>
      <c r="F858" s="51">
        <v>81</v>
      </c>
      <c r="G858" s="51">
        <f t="shared" si="58"/>
        <v>59.129999999999995</v>
      </c>
      <c r="H858" s="51">
        <v>81</v>
      </c>
      <c r="I858" s="52">
        <f t="shared" si="55"/>
        <v>159.57</v>
      </c>
      <c r="J858" s="53">
        <f t="shared" si="55"/>
        <v>162</v>
      </c>
      <c r="K858" s="50">
        <f t="shared" si="57"/>
        <v>159.57</v>
      </c>
      <c r="L858" s="50"/>
    </row>
    <row r="859" spans="1:12" ht="31.5" x14ac:dyDescent="0.25">
      <c r="A859" s="76" t="s">
        <v>520</v>
      </c>
      <c r="B859" s="76" t="s">
        <v>394</v>
      </c>
      <c r="C859" s="51"/>
      <c r="D859" s="51"/>
      <c r="E859" s="51">
        <f t="shared" si="56"/>
        <v>75.64</v>
      </c>
      <c r="F859" s="51">
        <v>61</v>
      </c>
      <c r="G859" s="51">
        <f t="shared" si="58"/>
        <v>20.439999999999998</v>
      </c>
      <c r="H859" s="51">
        <v>28</v>
      </c>
      <c r="I859" s="52">
        <f t="shared" si="55"/>
        <v>96.08</v>
      </c>
      <c r="J859" s="53">
        <f t="shared" si="55"/>
        <v>89</v>
      </c>
      <c r="K859" s="50">
        <f t="shared" si="57"/>
        <v>96.08</v>
      </c>
      <c r="L859" s="50"/>
    </row>
    <row r="860" spans="1:12" ht="31.5" x14ac:dyDescent="0.25">
      <c r="A860" s="76" t="s">
        <v>520</v>
      </c>
      <c r="B860" s="76" t="s">
        <v>435</v>
      </c>
      <c r="C860" s="51"/>
      <c r="D860" s="51"/>
      <c r="E860" s="51">
        <f t="shared" si="56"/>
        <v>19.84</v>
      </c>
      <c r="F860" s="51">
        <v>16</v>
      </c>
      <c r="G860" s="51"/>
      <c r="H860" s="51"/>
      <c r="I860" s="52">
        <f t="shared" si="55"/>
        <v>19.84</v>
      </c>
      <c r="J860" s="53">
        <f t="shared" si="55"/>
        <v>16</v>
      </c>
      <c r="K860" s="50">
        <f t="shared" si="57"/>
        <v>19.84</v>
      </c>
      <c r="L860" s="50"/>
    </row>
    <row r="861" spans="1:12" ht="31.5" x14ac:dyDescent="0.25">
      <c r="A861" s="76" t="s">
        <v>520</v>
      </c>
      <c r="B861" s="76" t="s">
        <v>377</v>
      </c>
      <c r="C861" s="51"/>
      <c r="D861" s="51"/>
      <c r="E861" s="51">
        <f t="shared" si="56"/>
        <v>519.55999999999995</v>
      </c>
      <c r="F861" s="51">
        <v>419</v>
      </c>
      <c r="G861" s="51">
        <f t="shared" si="58"/>
        <v>302.21999999999997</v>
      </c>
      <c r="H861" s="51">
        <v>414</v>
      </c>
      <c r="I861" s="52">
        <f t="shared" si="55"/>
        <v>821.78</v>
      </c>
      <c r="J861" s="53">
        <f t="shared" si="55"/>
        <v>833</v>
      </c>
      <c r="K861" s="50">
        <f t="shared" si="57"/>
        <v>821.78</v>
      </c>
      <c r="L861" s="50"/>
    </row>
    <row r="862" spans="1:12" ht="31.5" x14ac:dyDescent="0.25">
      <c r="A862" s="76" t="s">
        <v>520</v>
      </c>
      <c r="B862" s="76" t="s">
        <v>357</v>
      </c>
      <c r="C862" s="51"/>
      <c r="D862" s="51"/>
      <c r="E862" s="51">
        <f t="shared" si="56"/>
        <v>1402.44</v>
      </c>
      <c r="F862" s="51">
        <v>1131</v>
      </c>
      <c r="G862" s="51">
        <f t="shared" si="58"/>
        <v>842.42</v>
      </c>
      <c r="H862" s="51">
        <v>1154</v>
      </c>
      <c r="I862" s="52">
        <f t="shared" si="55"/>
        <v>2244.86</v>
      </c>
      <c r="J862" s="53">
        <f t="shared" si="55"/>
        <v>2285</v>
      </c>
      <c r="K862" s="50">
        <f t="shared" si="57"/>
        <v>2244.86</v>
      </c>
      <c r="L862" s="50"/>
    </row>
    <row r="863" spans="1:12" ht="31.5" x14ac:dyDescent="0.25">
      <c r="A863" s="76" t="s">
        <v>520</v>
      </c>
      <c r="B863" s="76" t="s">
        <v>358</v>
      </c>
      <c r="C863" s="51"/>
      <c r="D863" s="51"/>
      <c r="E863" s="51">
        <f t="shared" si="56"/>
        <v>683.24</v>
      </c>
      <c r="F863" s="51">
        <v>551</v>
      </c>
      <c r="G863" s="51">
        <f t="shared" si="58"/>
        <v>108.77</v>
      </c>
      <c r="H863" s="51">
        <v>149</v>
      </c>
      <c r="I863" s="52">
        <f t="shared" si="55"/>
        <v>792.01</v>
      </c>
      <c r="J863" s="53">
        <f t="shared" si="55"/>
        <v>700</v>
      </c>
      <c r="K863" s="50">
        <f t="shared" si="57"/>
        <v>792.01</v>
      </c>
      <c r="L863" s="50"/>
    </row>
    <row r="864" spans="1:12" ht="31.5" x14ac:dyDescent="0.25">
      <c r="A864" s="76" t="s">
        <v>520</v>
      </c>
      <c r="B864" s="76" t="s">
        <v>360</v>
      </c>
      <c r="C864" s="51"/>
      <c r="D864" s="51"/>
      <c r="E864" s="51">
        <f t="shared" si="56"/>
        <v>210.8</v>
      </c>
      <c r="F864" s="51">
        <v>170</v>
      </c>
      <c r="G864" s="51">
        <f t="shared" si="58"/>
        <v>108.03999999999999</v>
      </c>
      <c r="H864" s="51">
        <v>148</v>
      </c>
      <c r="I864" s="52">
        <f t="shared" si="55"/>
        <v>318.84000000000003</v>
      </c>
      <c r="J864" s="53">
        <f t="shared" si="55"/>
        <v>318</v>
      </c>
      <c r="K864" s="50">
        <f t="shared" si="57"/>
        <v>318.84000000000003</v>
      </c>
      <c r="L864" s="50"/>
    </row>
    <row r="865" spans="1:12" ht="31.5" x14ac:dyDescent="0.25">
      <c r="A865" s="76" t="s">
        <v>520</v>
      </c>
      <c r="B865" s="76" t="s">
        <v>361</v>
      </c>
      <c r="C865" s="51"/>
      <c r="D865" s="51"/>
      <c r="E865" s="51">
        <f t="shared" si="56"/>
        <v>240.56</v>
      </c>
      <c r="F865" s="51">
        <v>194</v>
      </c>
      <c r="G865" s="51"/>
      <c r="H865" s="51"/>
      <c r="I865" s="52">
        <f t="shared" si="55"/>
        <v>240.56</v>
      </c>
      <c r="J865" s="53">
        <f t="shared" si="55"/>
        <v>194</v>
      </c>
      <c r="K865" s="50">
        <f t="shared" si="57"/>
        <v>240.56</v>
      </c>
      <c r="L865" s="50"/>
    </row>
    <row r="866" spans="1:12" ht="31.5" x14ac:dyDescent="0.25">
      <c r="A866" s="76" t="s">
        <v>520</v>
      </c>
      <c r="B866" s="76" t="s">
        <v>362</v>
      </c>
      <c r="C866" s="51"/>
      <c r="D866" s="51"/>
      <c r="E866" s="51">
        <f t="shared" si="56"/>
        <v>500.96</v>
      </c>
      <c r="F866" s="51">
        <v>404</v>
      </c>
      <c r="G866" s="51">
        <f t="shared" si="58"/>
        <v>63.51</v>
      </c>
      <c r="H866" s="51">
        <v>87</v>
      </c>
      <c r="I866" s="52">
        <f t="shared" si="55"/>
        <v>564.47</v>
      </c>
      <c r="J866" s="53">
        <f t="shared" si="55"/>
        <v>491</v>
      </c>
      <c r="K866" s="50">
        <f t="shared" si="57"/>
        <v>564.47</v>
      </c>
      <c r="L866" s="50"/>
    </row>
    <row r="867" spans="1:12" ht="31.5" x14ac:dyDescent="0.25">
      <c r="A867" s="76" t="s">
        <v>520</v>
      </c>
      <c r="B867" s="76" t="s">
        <v>489</v>
      </c>
      <c r="C867" s="51"/>
      <c r="D867" s="51"/>
      <c r="E867" s="51">
        <f t="shared" si="56"/>
        <v>181.04</v>
      </c>
      <c r="F867" s="51">
        <v>146</v>
      </c>
      <c r="G867" s="51">
        <f t="shared" si="58"/>
        <v>0.73</v>
      </c>
      <c r="H867" s="51">
        <v>1</v>
      </c>
      <c r="I867" s="52">
        <f t="shared" si="55"/>
        <v>181.76999999999998</v>
      </c>
      <c r="J867" s="53">
        <f t="shared" si="55"/>
        <v>147</v>
      </c>
      <c r="K867" s="50">
        <f t="shared" si="57"/>
        <v>181.76999999999998</v>
      </c>
      <c r="L867" s="50"/>
    </row>
    <row r="868" spans="1:12" ht="31.5" x14ac:dyDescent="0.25">
      <c r="A868" s="76" t="s">
        <v>520</v>
      </c>
      <c r="B868" s="76" t="s">
        <v>363</v>
      </c>
      <c r="C868" s="51"/>
      <c r="D868" s="51"/>
      <c r="E868" s="51">
        <f t="shared" si="56"/>
        <v>324.88</v>
      </c>
      <c r="F868" s="51">
        <v>262</v>
      </c>
      <c r="G868" s="51">
        <f t="shared" si="58"/>
        <v>335.8</v>
      </c>
      <c r="H868" s="51">
        <v>460</v>
      </c>
      <c r="I868" s="52">
        <f t="shared" si="55"/>
        <v>660.68000000000006</v>
      </c>
      <c r="J868" s="53">
        <f t="shared" si="55"/>
        <v>722</v>
      </c>
      <c r="K868" s="50">
        <f t="shared" si="57"/>
        <v>660.68000000000006</v>
      </c>
      <c r="L868" s="50"/>
    </row>
    <row r="869" spans="1:12" ht="31.5" x14ac:dyDescent="0.25">
      <c r="A869" s="76" t="s">
        <v>520</v>
      </c>
      <c r="B869" s="76" t="s">
        <v>364</v>
      </c>
      <c r="C869" s="51"/>
      <c r="D869" s="51"/>
      <c r="E869" s="51">
        <f t="shared" si="56"/>
        <v>186</v>
      </c>
      <c r="F869" s="51">
        <v>150</v>
      </c>
      <c r="G869" s="51">
        <f t="shared" si="58"/>
        <v>146</v>
      </c>
      <c r="H869" s="51">
        <v>200</v>
      </c>
      <c r="I869" s="52">
        <f t="shared" si="55"/>
        <v>332</v>
      </c>
      <c r="J869" s="53">
        <f t="shared" si="55"/>
        <v>350</v>
      </c>
      <c r="K869" s="50">
        <f t="shared" si="57"/>
        <v>332</v>
      </c>
      <c r="L869" s="50"/>
    </row>
    <row r="870" spans="1:12" ht="31.5" x14ac:dyDescent="0.25">
      <c r="A870" s="76" t="s">
        <v>520</v>
      </c>
      <c r="B870" s="76" t="s">
        <v>365</v>
      </c>
      <c r="C870" s="51"/>
      <c r="D870" s="51"/>
      <c r="E870" s="51">
        <f t="shared" si="56"/>
        <v>125.24</v>
      </c>
      <c r="F870" s="51">
        <v>101</v>
      </c>
      <c r="G870" s="51">
        <f t="shared" si="58"/>
        <v>63.51</v>
      </c>
      <c r="H870" s="51">
        <v>87</v>
      </c>
      <c r="I870" s="52">
        <f t="shared" si="55"/>
        <v>188.75</v>
      </c>
      <c r="J870" s="53">
        <f t="shared" si="55"/>
        <v>188</v>
      </c>
      <c r="K870" s="50">
        <f t="shared" si="57"/>
        <v>188.75</v>
      </c>
      <c r="L870" s="50"/>
    </row>
    <row r="871" spans="1:12" ht="31.5" x14ac:dyDescent="0.25">
      <c r="A871" s="76" t="s">
        <v>520</v>
      </c>
      <c r="B871" s="76" t="s">
        <v>367</v>
      </c>
      <c r="C871" s="51"/>
      <c r="D871" s="51"/>
      <c r="E871" s="51">
        <f t="shared" si="56"/>
        <v>1.24</v>
      </c>
      <c r="F871" s="51">
        <v>1</v>
      </c>
      <c r="G871" s="51">
        <f t="shared" si="58"/>
        <v>6.57</v>
      </c>
      <c r="H871" s="51">
        <v>9</v>
      </c>
      <c r="I871" s="52">
        <f t="shared" si="55"/>
        <v>7.8100000000000005</v>
      </c>
      <c r="J871" s="53">
        <f t="shared" si="55"/>
        <v>10</v>
      </c>
      <c r="K871" s="50">
        <f t="shared" si="57"/>
        <v>7.8100000000000005</v>
      </c>
      <c r="L871" s="50"/>
    </row>
    <row r="872" spans="1:12" ht="31.5" x14ac:dyDescent="0.25">
      <c r="A872" s="76" t="s">
        <v>520</v>
      </c>
      <c r="B872" s="76" t="s">
        <v>368</v>
      </c>
      <c r="C872" s="51"/>
      <c r="D872" s="51"/>
      <c r="E872" s="51">
        <f t="shared" si="56"/>
        <v>987.04</v>
      </c>
      <c r="F872" s="51">
        <v>796</v>
      </c>
      <c r="G872" s="51">
        <f t="shared" si="58"/>
        <v>562.83000000000004</v>
      </c>
      <c r="H872" s="51">
        <v>771</v>
      </c>
      <c r="I872" s="52">
        <f t="shared" si="55"/>
        <v>1549.87</v>
      </c>
      <c r="J872" s="53">
        <f t="shared" si="55"/>
        <v>1567</v>
      </c>
      <c r="K872" s="50">
        <f t="shared" si="57"/>
        <v>1549.87</v>
      </c>
      <c r="L872" s="50"/>
    </row>
    <row r="873" spans="1:12" ht="31.5" x14ac:dyDescent="0.25">
      <c r="A873" s="76" t="s">
        <v>520</v>
      </c>
      <c r="B873" s="76" t="s">
        <v>524</v>
      </c>
      <c r="C873" s="51"/>
      <c r="D873" s="51"/>
      <c r="E873" s="51">
        <f t="shared" si="56"/>
        <v>23.56</v>
      </c>
      <c r="F873" s="51">
        <v>19</v>
      </c>
      <c r="G873" s="51">
        <f t="shared" si="58"/>
        <v>4.38</v>
      </c>
      <c r="H873" s="51">
        <v>6</v>
      </c>
      <c r="I873" s="52">
        <f t="shared" ref="I873:J931" si="59">C873+E873+G873</f>
        <v>27.939999999999998</v>
      </c>
      <c r="J873" s="53">
        <f t="shared" si="59"/>
        <v>25</v>
      </c>
      <c r="K873" s="50">
        <f t="shared" si="57"/>
        <v>27.939999999999998</v>
      </c>
      <c r="L873" s="50"/>
    </row>
    <row r="874" spans="1:12" ht="31.5" x14ac:dyDescent="0.25">
      <c r="A874" s="76" t="s">
        <v>520</v>
      </c>
      <c r="B874" s="76" t="s">
        <v>373</v>
      </c>
      <c r="C874" s="51"/>
      <c r="D874" s="51"/>
      <c r="E874" s="51">
        <f t="shared" si="56"/>
        <v>3.7199999999999998</v>
      </c>
      <c r="F874" s="51">
        <v>3</v>
      </c>
      <c r="G874" s="51"/>
      <c r="H874" s="51"/>
      <c r="I874" s="52">
        <f t="shared" si="59"/>
        <v>3.7199999999999998</v>
      </c>
      <c r="J874" s="53">
        <f t="shared" si="59"/>
        <v>3</v>
      </c>
      <c r="K874" s="50">
        <f t="shared" si="57"/>
        <v>3.7199999999999998</v>
      </c>
      <c r="L874" s="50"/>
    </row>
    <row r="875" spans="1:12" ht="31.5" x14ac:dyDescent="0.25">
      <c r="A875" s="76" t="s">
        <v>525</v>
      </c>
      <c r="B875" s="76" t="s">
        <v>326</v>
      </c>
      <c r="C875" s="51"/>
      <c r="D875" s="51"/>
      <c r="E875" s="51">
        <f t="shared" si="56"/>
        <v>2.48</v>
      </c>
      <c r="F875" s="51">
        <v>2</v>
      </c>
      <c r="G875" s="51">
        <f t="shared" si="58"/>
        <v>1099.3799999999999</v>
      </c>
      <c r="H875" s="51">
        <v>1506</v>
      </c>
      <c r="I875" s="52">
        <f t="shared" si="59"/>
        <v>1101.8599999999999</v>
      </c>
      <c r="J875" s="53">
        <f t="shared" si="59"/>
        <v>1508</v>
      </c>
      <c r="K875" s="50">
        <f t="shared" si="57"/>
        <v>1101.8599999999999</v>
      </c>
      <c r="L875" s="50"/>
    </row>
    <row r="876" spans="1:12" ht="31.5" x14ac:dyDescent="0.25">
      <c r="A876" s="76" t="s">
        <v>525</v>
      </c>
      <c r="B876" s="76" t="s">
        <v>390</v>
      </c>
      <c r="C876" s="51"/>
      <c r="D876" s="51"/>
      <c r="E876" s="51"/>
      <c r="F876" s="51"/>
      <c r="G876" s="51">
        <f t="shared" si="58"/>
        <v>139.43</v>
      </c>
      <c r="H876" s="51">
        <v>191</v>
      </c>
      <c r="I876" s="52">
        <f t="shared" si="59"/>
        <v>139.43</v>
      </c>
      <c r="J876" s="53">
        <f t="shared" si="59"/>
        <v>191</v>
      </c>
      <c r="K876" s="50">
        <f t="shared" si="57"/>
        <v>139.43</v>
      </c>
      <c r="L876" s="50"/>
    </row>
    <row r="877" spans="1:12" ht="31.5" x14ac:dyDescent="0.25">
      <c r="A877" s="76" t="s">
        <v>525</v>
      </c>
      <c r="B877" s="76" t="s">
        <v>327</v>
      </c>
      <c r="C877" s="51"/>
      <c r="D877" s="51"/>
      <c r="E877" s="51"/>
      <c r="F877" s="51"/>
      <c r="G877" s="51">
        <f t="shared" si="58"/>
        <v>89.06</v>
      </c>
      <c r="H877" s="51">
        <v>122</v>
      </c>
      <c r="I877" s="52">
        <f t="shared" si="59"/>
        <v>89.06</v>
      </c>
      <c r="J877" s="53">
        <f t="shared" si="59"/>
        <v>122</v>
      </c>
      <c r="K877" s="50">
        <f t="shared" si="57"/>
        <v>89.06</v>
      </c>
      <c r="L877" s="50"/>
    </row>
    <row r="878" spans="1:12" ht="31.5" x14ac:dyDescent="0.25">
      <c r="A878" s="76" t="s">
        <v>525</v>
      </c>
      <c r="B878" s="76" t="s">
        <v>328</v>
      </c>
      <c r="C878" s="51"/>
      <c r="D878" s="51"/>
      <c r="E878" s="51">
        <f t="shared" si="56"/>
        <v>1302</v>
      </c>
      <c r="F878" s="51">
        <v>1050</v>
      </c>
      <c r="G878" s="51">
        <f t="shared" si="58"/>
        <v>0.73</v>
      </c>
      <c r="H878" s="51">
        <v>1</v>
      </c>
      <c r="I878" s="52">
        <f t="shared" si="59"/>
        <v>1302.73</v>
      </c>
      <c r="J878" s="53">
        <f t="shared" si="59"/>
        <v>1051</v>
      </c>
      <c r="K878" s="50">
        <f t="shared" si="57"/>
        <v>1302.73</v>
      </c>
      <c r="L878" s="50"/>
    </row>
    <row r="879" spans="1:12" ht="31.5" x14ac:dyDescent="0.25">
      <c r="A879" s="76" t="s">
        <v>525</v>
      </c>
      <c r="B879" s="76" t="s">
        <v>329</v>
      </c>
      <c r="C879" s="51"/>
      <c r="D879" s="51"/>
      <c r="E879" s="51">
        <f t="shared" si="56"/>
        <v>3.7199999999999998</v>
      </c>
      <c r="F879" s="51">
        <v>3</v>
      </c>
      <c r="G879" s="51">
        <f t="shared" si="58"/>
        <v>1.46</v>
      </c>
      <c r="H879" s="51">
        <v>2</v>
      </c>
      <c r="I879" s="52">
        <f t="shared" si="59"/>
        <v>5.18</v>
      </c>
      <c r="J879" s="53">
        <f t="shared" si="59"/>
        <v>5</v>
      </c>
      <c r="K879" s="50">
        <f t="shared" si="57"/>
        <v>5.18</v>
      </c>
      <c r="L879" s="50"/>
    </row>
    <row r="880" spans="1:12" ht="31.5" x14ac:dyDescent="0.25">
      <c r="A880" s="76" t="s">
        <v>525</v>
      </c>
      <c r="B880" s="76" t="s">
        <v>426</v>
      </c>
      <c r="C880" s="51"/>
      <c r="D880" s="51"/>
      <c r="E880" s="51">
        <f t="shared" si="56"/>
        <v>17.36</v>
      </c>
      <c r="F880" s="51">
        <v>14</v>
      </c>
      <c r="G880" s="51">
        <f t="shared" si="58"/>
        <v>178.12</v>
      </c>
      <c r="H880" s="51">
        <v>244</v>
      </c>
      <c r="I880" s="52">
        <f t="shared" si="59"/>
        <v>195.48000000000002</v>
      </c>
      <c r="J880" s="53">
        <f t="shared" si="59"/>
        <v>258</v>
      </c>
      <c r="K880" s="50">
        <f t="shared" si="57"/>
        <v>195.48000000000002</v>
      </c>
      <c r="L880" s="50"/>
    </row>
    <row r="881" spans="1:12" ht="31.5" x14ac:dyDescent="0.25">
      <c r="A881" s="76" t="s">
        <v>525</v>
      </c>
      <c r="B881" s="76" t="s">
        <v>330</v>
      </c>
      <c r="C881" s="51"/>
      <c r="D881" s="51"/>
      <c r="E881" s="51">
        <f t="shared" si="56"/>
        <v>104.16</v>
      </c>
      <c r="F881" s="51">
        <v>84</v>
      </c>
      <c r="G881" s="51"/>
      <c r="H881" s="51"/>
      <c r="I881" s="52">
        <f t="shared" si="59"/>
        <v>104.16</v>
      </c>
      <c r="J881" s="53">
        <f t="shared" si="59"/>
        <v>84</v>
      </c>
      <c r="K881" s="50">
        <f t="shared" si="57"/>
        <v>104.16</v>
      </c>
      <c r="L881" s="50"/>
    </row>
    <row r="882" spans="1:12" ht="31.5" x14ac:dyDescent="0.25">
      <c r="A882" s="76" t="s">
        <v>525</v>
      </c>
      <c r="B882" s="76" t="s">
        <v>404</v>
      </c>
      <c r="C882" s="51">
        <f>D882*3.74</f>
        <v>1256.6400000000001</v>
      </c>
      <c r="D882" s="51">
        <v>336</v>
      </c>
      <c r="E882" s="51"/>
      <c r="F882" s="51"/>
      <c r="G882" s="51"/>
      <c r="H882" s="51"/>
      <c r="I882" s="52">
        <f t="shared" si="59"/>
        <v>1256.6400000000001</v>
      </c>
      <c r="J882" s="53">
        <f t="shared" si="59"/>
        <v>336</v>
      </c>
      <c r="K882" s="50">
        <f t="shared" si="57"/>
        <v>1256.6400000000001</v>
      </c>
      <c r="L882" s="50"/>
    </row>
    <row r="883" spans="1:12" ht="31.5" x14ac:dyDescent="0.25">
      <c r="A883" s="76" t="s">
        <v>525</v>
      </c>
      <c r="B883" s="76" t="s">
        <v>391</v>
      </c>
      <c r="C883" s="51"/>
      <c r="D883" s="51"/>
      <c r="E883" s="51">
        <f t="shared" si="56"/>
        <v>19.84</v>
      </c>
      <c r="F883" s="51">
        <v>16</v>
      </c>
      <c r="G883" s="51">
        <f t="shared" si="58"/>
        <v>12.41</v>
      </c>
      <c r="H883" s="51">
        <v>17</v>
      </c>
      <c r="I883" s="52">
        <f t="shared" si="59"/>
        <v>32.25</v>
      </c>
      <c r="J883" s="53">
        <f t="shared" si="59"/>
        <v>33</v>
      </c>
      <c r="K883" s="50">
        <f t="shared" si="57"/>
        <v>32.25</v>
      </c>
      <c r="L883" s="50"/>
    </row>
    <row r="884" spans="1:12" ht="31.5" x14ac:dyDescent="0.25">
      <c r="A884" s="76" t="s">
        <v>525</v>
      </c>
      <c r="B884" s="76" t="s">
        <v>334</v>
      </c>
      <c r="C884" s="51"/>
      <c r="D884" s="51"/>
      <c r="E884" s="51">
        <f t="shared" si="56"/>
        <v>1.24</v>
      </c>
      <c r="F884" s="51">
        <v>1</v>
      </c>
      <c r="G884" s="51">
        <f t="shared" si="58"/>
        <v>0.73</v>
      </c>
      <c r="H884" s="51">
        <v>1</v>
      </c>
      <c r="I884" s="52">
        <f t="shared" si="59"/>
        <v>1.97</v>
      </c>
      <c r="J884" s="53">
        <f t="shared" si="59"/>
        <v>2</v>
      </c>
      <c r="K884" s="50">
        <f t="shared" si="57"/>
        <v>1.97</v>
      </c>
      <c r="L884" s="50"/>
    </row>
    <row r="885" spans="1:12" ht="31.5" x14ac:dyDescent="0.25">
      <c r="A885" s="76" t="s">
        <v>525</v>
      </c>
      <c r="B885" s="76" t="s">
        <v>323</v>
      </c>
      <c r="C885" s="51">
        <f>D885*3.74</f>
        <v>819.06000000000006</v>
      </c>
      <c r="D885" s="51">
        <v>219</v>
      </c>
      <c r="E885" s="51"/>
      <c r="F885" s="51"/>
      <c r="G885" s="51">
        <f t="shared" si="58"/>
        <v>0.73</v>
      </c>
      <c r="H885" s="51">
        <v>1</v>
      </c>
      <c r="I885" s="52">
        <f t="shared" si="59"/>
        <v>819.79000000000008</v>
      </c>
      <c r="J885" s="53">
        <f t="shared" si="59"/>
        <v>220</v>
      </c>
      <c r="K885" s="50">
        <f t="shared" si="57"/>
        <v>819.79000000000008</v>
      </c>
      <c r="L885" s="50"/>
    </row>
    <row r="886" spans="1:12" ht="31.5" x14ac:dyDescent="0.25">
      <c r="A886" s="76" t="s">
        <v>525</v>
      </c>
      <c r="B886" s="76" t="s">
        <v>336</v>
      </c>
      <c r="C886" s="51"/>
      <c r="D886" s="51"/>
      <c r="E886" s="51">
        <f t="shared" si="56"/>
        <v>220.72</v>
      </c>
      <c r="F886" s="51">
        <v>178</v>
      </c>
      <c r="G886" s="51">
        <f t="shared" si="58"/>
        <v>131.4</v>
      </c>
      <c r="H886" s="51">
        <v>180</v>
      </c>
      <c r="I886" s="52">
        <f t="shared" si="59"/>
        <v>352.12</v>
      </c>
      <c r="J886" s="53">
        <f t="shared" si="59"/>
        <v>358</v>
      </c>
      <c r="K886" s="50">
        <f t="shared" si="57"/>
        <v>352.12</v>
      </c>
      <c r="L886" s="50"/>
    </row>
    <row r="887" spans="1:12" ht="31.5" x14ac:dyDescent="0.25">
      <c r="A887" s="76" t="s">
        <v>525</v>
      </c>
      <c r="B887" s="76" t="s">
        <v>338</v>
      </c>
      <c r="C887" s="51"/>
      <c r="D887" s="51"/>
      <c r="E887" s="51">
        <f t="shared" si="56"/>
        <v>59.519999999999996</v>
      </c>
      <c r="F887" s="51">
        <v>48</v>
      </c>
      <c r="G887" s="51">
        <f t="shared" si="58"/>
        <v>35.04</v>
      </c>
      <c r="H887" s="51">
        <v>48</v>
      </c>
      <c r="I887" s="52">
        <f t="shared" si="59"/>
        <v>94.56</v>
      </c>
      <c r="J887" s="53">
        <f t="shared" si="59"/>
        <v>96</v>
      </c>
      <c r="K887" s="50">
        <f t="shared" si="57"/>
        <v>94.56</v>
      </c>
      <c r="L887" s="50"/>
    </row>
    <row r="888" spans="1:12" ht="31.5" x14ac:dyDescent="0.25">
      <c r="A888" s="76" t="s">
        <v>525</v>
      </c>
      <c r="B888" s="76" t="s">
        <v>340</v>
      </c>
      <c r="C888" s="51"/>
      <c r="D888" s="51"/>
      <c r="E888" s="51">
        <f t="shared" si="56"/>
        <v>120.28</v>
      </c>
      <c r="F888" s="51">
        <v>97</v>
      </c>
      <c r="G888" s="51">
        <f t="shared" si="58"/>
        <v>70.81</v>
      </c>
      <c r="H888" s="51">
        <v>97</v>
      </c>
      <c r="I888" s="52">
        <f t="shared" si="59"/>
        <v>191.09</v>
      </c>
      <c r="J888" s="53">
        <f t="shared" si="59"/>
        <v>194</v>
      </c>
      <c r="K888" s="50">
        <f t="shared" si="57"/>
        <v>191.09</v>
      </c>
      <c r="L888" s="50"/>
    </row>
    <row r="889" spans="1:12" ht="47.25" x14ac:dyDescent="0.25">
      <c r="A889" s="76" t="s">
        <v>525</v>
      </c>
      <c r="B889" s="76" t="s">
        <v>342</v>
      </c>
      <c r="C889" s="51"/>
      <c r="D889" s="51"/>
      <c r="E889" s="51">
        <f t="shared" si="56"/>
        <v>22.32</v>
      </c>
      <c r="F889" s="51">
        <v>18</v>
      </c>
      <c r="G889" s="51">
        <f t="shared" si="58"/>
        <v>13.14</v>
      </c>
      <c r="H889" s="51">
        <v>18</v>
      </c>
      <c r="I889" s="52">
        <f t="shared" si="59"/>
        <v>35.46</v>
      </c>
      <c r="J889" s="53">
        <f t="shared" si="59"/>
        <v>36</v>
      </c>
      <c r="K889" s="50">
        <f t="shared" si="57"/>
        <v>35.46</v>
      </c>
      <c r="L889" s="50"/>
    </row>
    <row r="890" spans="1:12" ht="31.5" x14ac:dyDescent="0.25">
      <c r="A890" s="76" t="s">
        <v>525</v>
      </c>
      <c r="B890" s="76" t="s">
        <v>343</v>
      </c>
      <c r="C890" s="51"/>
      <c r="D890" s="51"/>
      <c r="E890" s="51">
        <f t="shared" si="56"/>
        <v>2.48</v>
      </c>
      <c r="F890" s="51">
        <v>2</v>
      </c>
      <c r="G890" s="51">
        <f t="shared" si="58"/>
        <v>1.46</v>
      </c>
      <c r="H890" s="51">
        <v>2</v>
      </c>
      <c r="I890" s="52">
        <f t="shared" si="59"/>
        <v>3.94</v>
      </c>
      <c r="J890" s="53">
        <f t="shared" si="59"/>
        <v>4</v>
      </c>
      <c r="K890" s="50">
        <f t="shared" si="57"/>
        <v>3.94</v>
      </c>
      <c r="L890" s="50"/>
    </row>
    <row r="891" spans="1:12" ht="31.5" x14ac:dyDescent="0.25">
      <c r="A891" s="76" t="s">
        <v>525</v>
      </c>
      <c r="B891" s="76" t="s">
        <v>526</v>
      </c>
      <c r="C891" s="51"/>
      <c r="D891" s="51"/>
      <c r="E891" s="51">
        <f t="shared" si="56"/>
        <v>107.88</v>
      </c>
      <c r="F891" s="51">
        <v>87</v>
      </c>
      <c r="G891" s="51">
        <f t="shared" si="58"/>
        <v>63.51</v>
      </c>
      <c r="H891" s="51">
        <v>87</v>
      </c>
      <c r="I891" s="52">
        <f t="shared" si="59"/>
        <v>171.39</v>
      </c>
      <c r="J891" s="53">
        <f t="shared" si="59"/>
        <v>174</v>
      </c>
      <c r="K891" s="50">
        <f t="shared" si="57"/>
        <v>171.39</v>
      </c>
      <c r="L891" s="50"/>
    </row>
    <row r="892" spans="1:12" ht="31.5" x14ac:dyDescent="0.25">
      <c r="A892" s="76" t="s">
        <v>525</v>
      </c>
      <c r="B892" s="76" t="s">
        <v>315</v>
      </c>
      <c r="C892" s="51"/>
      <c r="D892" s="51"/>
      <c r="E892" s="51">
        <f t="shared" si="56"/>
        <v>45.88</v>
      </c>
      <c r="F892" s="51">
        <v>37</v>
      </c>
      <c r="G892" s="51">
        <f t="shared" si="58"/>
        <v>27.009999999999998</v>
      </c>
      <c r="H892" s="51">
        <v>37</v>
      </c>
      <c r="I892" s="52">
        <f t="shared" si="59"/>
        <v>72.89</v>
      </c>
      <c r="J892" s="53">
        <f t="shared" si="59"/>
        <v>74</v>
      </c>
      <c r="K892" s="50">
        <f t="shared" si="57"/>
        <v>72.89</v>
      </c>
      <c r="L892" s="50"/>
    </row>
    <row r="893" spans="1:12" ht="31.5" x14ac:dyDescent="0.25">
      <c r="A893" s="76" t="s">
        <v>525</v>
      </c>
      <c r="B893" s="76" t="s">
        <v>317</v>
      </c>
      <c r="C893" s="51"/>
      <c r="D893" s="51"/>
      <c r="E893" s="51">
        <f t="shared" si="56"/>
        <v>469.96</v>
      </c>
      <c r="F893" s="51">
        <v>379</v>
      </c>
      <c r="G893" s="51">
        <f t="shared" si="58"/>
        <v>257.69</v>
      </c>
      <c r="H893" s="51">
        <v>353</v>
      </c>
      <c r="I893" s="52">
        <f t="shared" si="59"/>
        <v>727.65</v>
      </c>
      <c r="J893" s="53">
        <f t="shared" si="59"/>
        <v>732</v>
      </c>
      <c r="K893" s="50">
        <f t="shared" si="57"/>
        <v>727.65</v>
      </c>
      <c r="L893" s="50"/>
    </row>
    <row r="894" spans="1:12" ht="31.5" x14ac:dyDescent="0.25">
      <c r="A894" s="76" t="s">
        <v>525</v>
      </c>
      <c r="B894" s="76" t="s">
        <v>347</v>
      </c>
      <c r="C894" s="51"/>
      <c r="D894" s="51"/>
      <c r="E894" s="51">
        <f t="shared" si="56"/>
        <v>291.39999999999998</v>
      </c>
      <c r="F894" s="51">
        <v>235</v>
      </c>
      <c r="G894" s="51">
        <f t="shared" si="58"/>
        <v>173.74</v>
      </c>
      <c r="H894" s="51">
        <v>238</v>
      </c>
      <c r="I894" s="52">
        <f t="shared" si="59"/>
        <v>465.14</v>
      </c>
      <c r="J894" s="53">
        <f t="shared" si="59"/>
        <v>473</v>
      </c>
      <c r="K894" s="50">
        <f t="shared" si="57"/>
        <v>465.14</v>
      </c>
      <c r="L894" s="50"/>
    </row>
    <row r="895" spans="1:12" ht="31.5" x14ac:dyDescent="0.25">
      <c r="A895" s="76" t="s">
        <v>525</v>
      </c>
      <c r="B895" s="76" t="s">
        <v>312</v>
      </c>
      <c r="C895" s="51"/>
      <c r="D895" s="51"/>
      <c r="E895" s="51">
        <f t="shared" si="56"/>
        <v>1016.8</v>
      </c>
      <c r="F895" s="51">
        <v>820</v>
      </c>
      <c r="G895" s="51">
        <f t="shared" si="58"/>
        <v>600.05999999999995</v>
      </c>
      <c r="H895" s="51">
        <v>822</v>
      </c>
      <c r="I895" s="52">
        <f t="shared" si="59"/>
        <v>1616.86</v>
      </c>
      <c r="J895" s="53">
        <f t="shared" si="59"/>
        <v>1642</v>
      </c>
      <c r="K895" s="50">
        <f t="shared" si="57"/>
        <v>1616.86</v>
      </c>
      <c r="L895" s="50"/>
    </row>
    <row r="896" spans="1:12" ht="31.5" x14ac:dyDescent="0.25">
      <c r="A896" s="76" t="s">
        <v>525</v>
      </c>
      <c r="B896" s="76" t="s">
        <v>321</v>
      </c>
      <c r="C896" s="51"/>
      <c r="D896" s="51"/>
      <c r="E896" s="51">
        <f t="shared" si="56"/>
        <v>993.24</v>
      </c>
      <c r="F896" s="51">
        <v>801</v>
      </c>
      <c r="G896" s="51">
        <f t="shared" si="58"/>
        <v>584</v>
      </c>
      <c r="H896" s="51">
        <v>800</v>
      </c>
      <c r="I896" s="52">
        <f t="shared" si="59"/>
        <v>1577.24</v>
      </c>
      <c r="J896" s="53">
        <f t="shared" si="59"/>
        <v>1601</v>
      </c>
      <c r="K896" s="50">
        <f t="shared" si="57"/>
        <v>1577.24</v>
      </c>
      <c r="L896" s="50"/>
    </row>
    <row r="897" spans="1:12" ht="31.5" x14ac:dyDescent="0.25">
      <c r="A897" s="76" t="s">
        <v>525</v>
      </c>
      <c r="B897" s="76" t="s">
        <v>375</v>
      </c>
      <c r="C897" s="51"/>
      <c r="D897" s="51"/>
      <c r="E897" s="51">
        <f t="shared" si="56"/>
        <v>582.79999999999995</v>
      </c>
      <c r="F897" s="51">
        <v>470</v>
      </c>
      <c r="G897" s="51">
        <f t="shared" si="58"/>
        <v>321.2</v>
      </c>
      <c r="H897" s="51">
        <v>440</v>
      </c>
      <c r="I897" s="52">
        <f t="shared" si="59"/>
        <v>904</v>
      </c>
      <c r="J897" s="53">
        <f t="shared" si="59"/>
        <v>910</v>
      </c>
      <c r="K897" s="50">
        <f t="shared" si="57"/>
        <v>904</v>
      </c>
      <c r="L897" s="50"/>
    </row>
    <row r="898" spans="1:12" ht="31.5" x14ac:dyDescent="0.25">
      <c r="A898" s="76" t="s">
        <v>525</v>
      </c>
      <c r="B898" s="76" t="s">
        <v>349</v>
      </c>
      <c r="C898" s="51"/>
      <c r="D898" s="51"/>
      <c r="E898" s="51">
        <f t="shared" si="56"/>
        <v>331.08</v>
      </c>
      <c r="F898" s="51">
        <v>267</v>
      </c>
      <c r="G898" s="51"/>
      <c r="H898" s="51"/>
      <c r="I898" s="52">
        <f t="shared" si="59"/>
        <v>331.08</v>
      </c>
      <c r="J898" s="53">
        <f t="shared" si="59"/>
        <v>267</v>
      </c>
      <c r="K898" s="50">
        <f t="shared" si="57"/>
        <v>331.08</v>
      </c>
      <c r="L898" s="50"/>
    </row>
    <row r="899" spans="1:12" ht="31.5" x14ac:dyDescent="0.25">
      <c r="A899" s="76" t="s">
        <v>525</v>
      </c>
      <c r="B899" s="76" t="s">
        <v>385</v>
      </c>
      <c r="C899" s="51"/>
      <c r="D899" s="51"/>
      <c r="E899" s="51">
        <f t="shared" si="56"/>
        <v>259.16000000000003</v>
      </c>
      <c r="F899" s="51">
        <v>209</v>
      </c>
      <c r="G899" s="51">
        <f t="shared" si="58"/>
        <v>148.19</v>
      </c>
      <c r="H899" s="51">
        <v>203</v>
      </c>
      <c r="I899" s="52">
        <f t="shared" si="59"/>
        <v>407.35</v>
      </c>
      <c r="J899" s="53">
        <f t="shared" si="59"/>
        <v>412</v>
      </c>
      <c r="K899" s="50">
        <f t="shared" si="57"/>
        <v>407.35</v>
      </c>
      <c r="L899" s="50"/>
    </row>
    <row r="900" spans="1:12" ht="31.5" x14ac:dyDescent="0.25">
      <c r="A900" s="76" t="s">
        <v>525</v>
      </c>
      <c r="B900" s="76" t="s">
        <v>350</v>
      </c>
      <c r="C900" s="51"/>
      <c r="D900" s="51"/>
      <c r="E900" s="51">
        <f t="shared" si="56"/>
        <v>174.84</v>
      </c>
      <c r="F900" s="51">
        <v>141</v>
      </c>
      <c r="G900" s="51">
        <f t="shared" si="58"/>
        <v>102.2</v>
      </c>
      <c r="H900" s="51">
        <v>140</v>
      </c>
      <c r="I900" s="52">
        <f t="shared" si="59"/>
        <v>277.04000000000002</v>
      </c>
      <c r="J900" s="53">
        <f t="shared" si="59"/>
        <v>281</v>
      </c>
      <c r="K900" s="50">
        <f t="shared" si="57"/>
        <v>277.04000000000002</v>
      </c>
      <c r="L900" s="50"/>
    </row>
    <row r="901" spans="1:12" ht="31.5" x14ac:dyDescent="0.25">
      <c r="A901" s="76" t="s">
        <v>525</v>
      </c>
      <c r="B901" s="76" t="s">
        <v>352</v>
      </c>
      <c r="C901" s="51"/>
      <c r="D901" s="51"/>
      <c r="E901" s="51">
        <f t="shared" si="56"/>
        <v>239.32</v>
      </c>
      <c r="F901" s="51">
        <v>193</v>
      </c>
      <c r="G901" s="51">
        <f t="shared" si="58"/>
        <v>140.88999999999999</v>
      </c>
      <c r="H901" s="51">
        <v>193</v>
      </c>
      <c r="I901" s="52">
        <f t="shared" si="59"/>
        <v>380.21</v>
      </c>
      <c r="J901" s="53">
        <f t="shared" si="59"/>
        <v>386</v>
      </c>
      <c r="K901" s="50">
        <f t="shared" si="57"/>
        <v>380.21</v>
      </c>
      <c r="L901" s="50"/>
    </row>
    <row r="902" spans="1:12" ht="31.5" x14ac:dyDescent="0.25">
      <c r="A902" s="76" t="s">
        <v>525</v>
      </c>
      <c r="B902" s="76" t="s">
        <v>353</v>
      </c>
      <c r="C902" s="51"/>
      <c r="D902" s="51"/>
      <c r="E902" s="51">
        <f t="shared" ref="E902:E965" si="60">F902*1.24</f>
        <v>969.68</v>
      </c>
      <c r="F902" s="51">
        <v>782</v>
      </c>
      <c r="G902" s="51">
        <f t="shared" si="58"/>
        <v>294.92</v>
      </c>
      <c r="H902" s="51">
        <v>404</v>
      </c>
      <c r="I902" s="52">
        <f t="shared" si="59"/>
        <v>1264.5999999999999</v>
      </c>
      <c r="J902" s="53">
        <f t="shared" si="59"/>
        <v>1186</v>
      </c>
      <c r="K902" s="50">
        <f t="shared" si="57"/>
        <v>1264.5999999999999</v>
      </c>
      <c r="L902" s="50"/>
    </row>
    <row r="903" spans="1:12" ht="31.5" x14ac:dyDescent="0.25">
      <c r="A903" s="76" t="s">
        <v>525</v>
      </c>
      <c r="B903" s="76" t="s">
        <v>354</v>
      </c>
      <c r="C903" s="51"/>
      <c r="D903" s="51"/>
      <c r="E903" s="51">
        <f t="shared" si="60"/>
        <v>127.72</v>
      </c>
      <c r="F903" s="51">
        <v>103</v>
      </c>
      <c r="G903" s="51">
        <f t="shared" si="58"/>
        <v>72.27</v>
      </c>
      <c r="H903" s="51">
        <v>99</v>
      </c>
      <c r="I903" s="52">
        <f t="shared" si="59"/>
        <v>199.99</v>
      </c>
      <c r="J903" s="53">
        <f t="shared" si="59"/>
        <v>202</v>
      </c>
      <c r="K903" s="50">
        <f t="shared" si="57"/>
        <v>199.99</v>
      </c>
      <c r="L903" s="50"/>
    </row>
    <row r="904" spans="1:12" ht="31.5" x14ac:dyDescent="0.25">
      <c r="A904" s="76" t="s">
        <v>525</v>
      </c>
      <c r="B904" s="76" t="s">
        <v>355</v>
      </c>
      <c r="C904" s="51"/>
      <c r="D904" s="51"/>
      <c r="E904" s="51">
        <f t="shared" si="60"/>
        <v>512.12</v>
      </c>
      <c r="F904" s="51">
        <v>413</v>
      </c>
      <c r="G904" s="51">
        <f t="shared" si="58"/>
        <v>301.49</v>
      </c>
      <c r="H904" s="51">
        <v>413</v>
      </c>
      <c r="I904" s="52">
        <f t="shared" si="59"/>
        <v>813.61</v>
      </c>
      <c r="J904" s="53">
        <f t="shared" si="59"/>
        <v>826</v>
      </c>
      <c r="K904" s="50">
        <f t="shared" si="57"/>
        <v>813.61</v>
      </c>
      <c r="L904" s="50"/>
    </row>
    <row r="905" spans="1:12" ht="31.5" x14ac:dyDescent="0.25">
      <c r="A905" s="76" t="s">
        <v>525</v>
      </c>
      <c r="B905" s="76" t="s">
        <v>356</v>
      </c>
      <c r="C905" s="51"/>
      <c r="D905" s="51"/>
      <c r="E905" s="51">
        <f t="shared" si="60"/>
        <v>93</v>
      </c>
      <c r="F905" s="51">
        <v>75</v>
      </c>
      <c r="G905" s="51">
        <f t="shared" si="58"/>
        <v>54.75</v>
      </c>
      <c r="H905" s="51">
        <v>75</v>
      </c>
      <c r="I905" s="52">
        <f t="shared" si="59"/>
        <v>147.75</v>
      </c>
      <c r="J905" s="53">
        <f t="shared" si="59"/>
        <v>150</v>
      </c>
      <c r="K905" s="50">
        <f t="shared" ref="K905:K968" si="61">I905</f>
        <v>147.75</v>
      </c>
      <c r="L905" s="50"/>
    </row>
    <row r="906" spans="1:12" ht="31.5" x14ac:dyDescent="0.25">
      <c r="A906" s="76" t="s">
        <v>525</v>
      </c>
      <c r="B906" s="76" t="s">
        <v>394</v>
      </c>
      <c r="C906" s="51"/>
      <c r="D906" s="51"/>
      <c r="E906" s="51">
        <f t="shared" si="60"/>
        <v>624.96</v>
      </c>
      <c r="F906" s="51">
        <v>504</v>
      </c>
      <c r="G906" s="51">
        <f t="shared" si="58"/>
        <v>356.24</v>
      </c>
      <c r="H906" s="51">
        <v>488</v>
      </c>
      <c r="I906" s="52">
        <f t="shared" si="59"/>
        <v>981.2</v>
      </c>
      <c r="J906" s="53">
        <f t="shared" si="59"/>
        <v>992</v>
      </c>
      <c r="K906" s="50">
        <f t="shared" si="61"/>
        <v>981.2</v>
      </c>
      <c r="L906" s="50"/>
    </row>
    <row r="907" spans="1:12" ht="31.5" x14ac:dyDescent="0.25">
      <c r="A907" s="76" t="s">
        <v>525</v>
      </c>
      <c r="B907" s="76" t="s">
        <v>435</v>
      </c>
      <c r="C907" s="51"/>
      <c r="D907" s="51"/>
      <c r="E907" s="51">
        <f t="shared" si="60"/>
        <v>3.7199999999999998</v>
      </c>
      <c r="F907" s="51">
        <v>3</v>
      </c>
      <c r="G907" s="51"/>
      <c r="H907" s="51"/>
      <c r="I907" s="52">
        <f t="shared" si="59"/>
        <v>3.7199999999999998</v>
      </c>
      <c r="J907" s="53">
        <f t="shared" si="59"/>
        <v>3</v>
      </c>
      <c r="K907" s="50">
        <f t="shared" si="61"/>
        <v>3.7199999999999998</v>
      </c>
      <c r="L907" s="50"/>
    </row>
    <row r="908" spans="1:12" ht="31.5" x14ac:dyDescent="0.25">
      <c r="A908" s="76" t="s">
        <v>525</v>
      </c>
      <c r="B908" s="76" t="s">
        <v>377</v>
      </c>
      <c r="C908" s="51"/>
      <c r="D908" s="51"/>
      <c r="E908" s="51">
        <f t="shared" si="60"/>
        <v>534.43999999999994</v>
      </c>
      <c r="F908" s="51">
        <v>431</v>
      </c>
      <c r="G908" s="51">
        <f t="shared" ref="G908:G969" si="62">H908*0.73</f>
        <v>314.63</v>
      </c>
      <c r="H908" s="51">
        <v>431</v>
      </c>
      <c r="I908" s="52">
        <f t="shared" si="59"/>
        <v>849.06999999999994</v>
      </c>
      <c r="J908" s="53">
        <f t="shared" si="59"/>
        <v>862</v>
      </c>
      <c r="K908" s="50">
        <f t="shared" si="61"/>
        <v>849.06999999999994</v>
      </c>
      <c r="L908" s="50"/>
    </row>
    <row r="909" spans="1:12" ht="31.5" x14ac:dyDescent="0.25">
      <c r="A909" s="76" t="s">
        <v>525</v>
      </c>
      <c r="B909" s="76" t="s">
        <v>357</v>
      </c>
      <c r="C909" s="51"/>
      <c r="D909" s="51"/>
      <c r="E909" s="51">
        <f t="shared" si="60"/>
        <v>2460.16</v>
      </c>
      <c r="F909" s="51">
        <v>1984</v>
      </c>
      <c r="G909" s="51">
        <f t="shared" si="62"/>
        <v>1440.29</v>
      </c>
      <c r="H909" s="51">
        <v>1973</v>
      </c>
      <c r="I909" s="52">
        <f t="shared" si="59"/>
        <v>3900.45</v>
      </c>
      <c r="J909" s="53">
        <f t="shared" si="59"/>
        <v>3957</v>
      </c>
      <c r="K909" s="50">
        <f t="shared" si="61"/>
        <v>3900.45</v>
      </c>
      <c r="L909" s="50"/>
    </row>
    <row r="910" spans="1:12" ht="31.5" x14ac:dyDescent="0.25">
      <c r="A910" s="76" t="s">
        <v>525</v>
      </c>
      <c r="B910" s="76" t="s">
        <v>358</v>
      </c>
      <c r="C910" s="51"/>
      <c r="D910" s="51"/>
      <c r="E910" s="51">
        <f t="shared" si="60"/>
        <v>22.32</v>
      </c>
      <c r="F910" s="51">
        <v>18</v>
      </c>
      <c r="G910" s="51">
        <f t="shared" si="62"/>
        <v>13.14</v>
      </c>
      <c r="H910" s="51">
        <v>18</v>
      </c>
      <c r="I910" s="52">
        <f t="shared" si="59"/>
        <v>35.46</v>
      </c>
      <c r="J910" s="53">
        <f t="shared" si="59"/>
        <v>36</v>
      </c>
      <c r="K910" s="50">
        <f t="shared" si="61"/>
        <v>35.46</v>
      </c>
      <c r="L910" s="50"/>
    </row>
    <row r="911" spans="1:12" ht="31.5" x14ac:dyDescent="0.25">
      <c r="A911" s="76" t="s">
        <v>525</v>
      </c>
      <c r="B911" s="76" t="s">
        <v>359</v>
      </c>
      <c r="C911" s="51"/>
      <c r="D911" s="51"/>
      <c r="E911" s="51">
        <f t="shared" si="60"/>
        <v>493.52</v>
      </c>
      <c r="F911" s="51">
        <v>398</v>
      </c>
      <c r="G911" s="51">
        <f t="shared" si="62"/>
        <v>290.54000000000002</v>
      </c>
      <c r="H911" s="51">
        <v>398</v>
      </c>
      <c r="I911" s="52">
        <f t="shared" si="59"/>
        <v>784.06</v>
      </c>
      <c r="J911" s="53">
        <f t="shared" si="59"/>
        <v>796</v>
      </c>
      <c r="K911" s="50">
        <f t="shared" si="61"/>
        <v>784.06</v>
      </c>
      <c r="L911" s="50"/>
    </row>
    <row r="912" spans="1:12" ht="31.5" x14ac:dyDescent="0.25">
      <c r="A912" s="76" t="s">
        <v>525</v>
      </c>
      <c r="B912" s="76" t="s">
        <v>360</v>
      </c>
      <c r="C912" s="51"/>
      <c r="D912" s="51"/>
      <c r="E912" s="51">
        <f t="shared" si="60"/>
        <v>157.47999999999999</v>
      </c>
      <c r="F912" s="51">
        <v>127</v>
      </c>
      <c r="G912" s="51">
        <f t="shared" si="62"/>
        <v>92.71</v>
      </c>
      <c r="H912" s="51">
        <v>127</v>
      </c>
      <c r="I912" s="52">
        <f t="shared" si="59"/>
        <v>250.19</v>
      </c>
      <c r="J912" s="53">
        <f t="shared" si="59"/>
        <v>254</v>
      </c>
      <c r="K912" s="50">
        <f t="shared" si="61"/>
        <v>250.19</v>
      </c>
      <c r="L912" s="50"/>
    </row>
    <row r="913" spans="1:12" ht="31.5" x14ac:dyDescent="0.25">
      <c r="A913" s="76" t="s">
        <v>525</v>
      </c>
      <c r="B913" s="76" t="s">
        <v>362</v>
      </c>
      <c r="C913" s="51"/>
      <c r="D913" s="51"/>
      <c r="E913" s="51">
        <f t="shared" si="60"/>
        <v>913.88</v>
      </c>
      <c r="F913" s="51">
        <v>737</v>
      </c>
      <c r="G913" s="51">
        <f t="shared" si="62"/>
        <v>502.96999999999997</v>
      </c>
      <c r="H913" s="51">
        <v>689</v>
      </c>
      <c r="I913" s="52">
        <f t="shared" si="59"/>
        <v>1416.85</v>
      </c>
      <c r="J913" s="53">
        <f t="shared" si="59"/>
        <v>1426</v>
      </c>
      <c r="K913" s="50">
        <f t="shared" si="61"/>
        <v>1416.85</v>
      </c>
      <c r="L913" s="50"/>
    </row>
    <row r="914" spans="1:12" ht="31.5" x14ac:dyDescent="0.25">
      <c r="A914" s="76" t="s">
        <v>525</v>
      </c>
      <c r="B914" s="76" t="s">
        <v>489</v>
      </c>
      <c r="C914" s="51"/>
      <c r="D914" s="51"/>
      <c r="E914" s="51">
        <f t="shared" si="60"/>
        <v>43.4</v>
      </c>
      <c r="F914" s="51">
        <v>35</v>
      </c>
      <c r="G914" s="51">
        <f t="shared" si="62"/>
        <v>25.55</v>
      </c>
      <c r="H914" s="51">
        <v>35</v>
      </c>
      <c r="I914" s="52">
        <f t="shared" si="59"/>
        <v>68.95</v>
      </c>
      <c r="J914" s="53">
        <f t="shared" si="59"/>
        <v>70</v>
      </c>
      <c r="K914" s="50">
        <f t="shared" si="61"/>
        <v>68.95</v>
      </c>
      <c r="L914" s="50"/>
    </row>
    <row r="915" spans="1:12" ht="31.5" x14ac:dyDescent="0.25">
      <c r="A915" s="76" t="s">
        <v>525</v>
      </c>
      <c r="B915" s="76" t="s">
        <v>437</v>
      </c>
      <c r="C915" s="51"/>
      <c r="D915" s="51"/>
      <c r="E915" s="51">
        <f t="shared" si="60"/>
        <v>110.36</v>
      </c>
      <c r="F915" s="51">
        <v>89</v>
      </c>
      <c r="G915" s="51">
        <f t="shared" si="62"/>
        <v>63.51</v>
      </c>
      <c r="H915" s="51">
        <v>87</v>
      </c>
      <c r="I915" s="52">
        <f t="shared" si="59"/>
        <v>173.87</v>
      </c>
      <c r="J915" s="53">
        <f t="shared" si="59"/>
        <v>176</v>
      </c>
      <c r="K915" s="50">
        <f t="shared" si="61"/>
        <v>173.87</v>
      </c>
      <c r="L915" s="50"/>
    </row>
    <row r="916" spans="1:12" ht="31.5" x14ac:dyDescent="0.25">
      <c r="A916" s="76" t="s">
        <v>525</v>
      </c>
      <c r="B916" s="76" t="s">
        <v>367</v>
      </c>
      <c r="C916" s="51"/>
      <c r="D916" s="51"/>
      <c r="E916" s="51"/>
      <c r="F916" s="51"/>
      <c r="G916" s="51">
        <f t="shared" si="62"/>
        <v>354.78</v>
      </c>
      <c r="H916" s="51">
        <v>486</v>
      </c>
      <c r="I916" s="52">
        <f t="shared" si="59"/>
        <v>354.78</v>
      </c>
      <c r="J916" s="53">
        <f t="shared" si="59"/>
        <v>486</v>
      </c>
      <c r="K916" s="50">
        <f t="shared" si="61"/>
        <v>354.78</v>
      </c>
      <c r="L916" s="50"/>
    </row>
    <row r="917" spans="1:12" ht="31.5" x14ac:dyDescent="0.25">
      <c r="A917" s="76" t="s">
        <v>525</v>
      </c>
      <c r="B917" s="76" t="s">
        <v>368</v>
      </c>
      <c r="C917" s="51"/>
      <c r="D917" s="51"/>
      <c r="E917" s="51">
        <f t="shared" si="60"/>
        <v>248</v>
      </c>
      <c r="F917" s="51">
        <v>200</v>
      </c>
      <c r="G917" s="51">
        <f t="shared" si="62"/>
        <v>148.19</v>
      </c>
      <c r="H917" s="51">
        <v>203</v>
      </c>
      <c r="I917" s="52">
        <f t="shared" si="59"/>
        <v>396.19</v>
      </c>
      <c r="J917" s="53">
        <f t="shared" si="59"/>
        <v>403</v>
      </c>
      <c r="K917" s="50">
        <f t="shared" si="61"/>
        <v>396.19</v>
      </c>
      <c r="L917" s="50"/>
    </row>
    <row r="918" spans="1:12" ht="31.5" x14ac:dyDescent="0.25">
      <c r="A918" s="76" t="s">
        <v>525</v>
      </c>
      <c r="B918" s="76" t="s">
        <v>369</v>
      </c>
      <c r="C918" s="51"/>
      <c r="D918" s="51"/>
      <c r="E918" s="51">
        <f t="shared" si="60"/>
        <v>78.12</v>
      </c>
      <c r="F918" s="51">
        <v>63</v>
      </c>
      <c r="G918" s="51">
        <f t="shared" si="62"/>
        <v>45.99</v>
      </c>
      <c r="H918" s="51">
        <v>63</v>
      </c>
      <c r="I918" s="52">
        <f t="shared" si="59"/>
        <v>124.11000000000001</v>
      </c>
      <c r="J918" s="53">
        <f t="shared" si="59"/>
        <v>126</v>
      </c>
      <c r="K918" s="50">
        <f t="shared" si="61"/>
        <v>124.11000000000001</v>
      </c>
      <c r="L918" s="50"/>
    </row>
    <row r="919" spans="1:12" ht="31.5" x14ac:dyDescent="0.25">
      <c r="A919" s="76" t="s">
        <v>525</v>
      </c>
      <c r="B919" s="76" t="s">
        <v>524</v>
      </c>
      <c r="C919" s="51"/>
      <c r="D919" s="51"/>
      <c r="E919" s="51">
        <f t="shared" si="60"/>
        <v>17.36</v>
      </c>
      <c r="F919" s="51">
        <v>14</v>
      </c>
      <c r="G919" s="51">
        <f t="shared" si="62"/>
        <v>6.57</v>
      </c>
      <c r="H919" s="51">
        <v>9</v>
      </c>
      <c r="I919" s="52">
        <f t="shared" si="59"/>
        <v>23.93</v>
      </c>
      <c r="J919" s="53">
        <f t="shared" si="59"/>
        <v>23</v>
      </c>
      <c r="K919" s="50">
        <f t="shared" si="61"/>
        <v>23.93</v>
      </c>
      <c r="L919" s="50"/>
    </row>
    <row r="920" spans="1:12" ht="31.5" x14ac:dyDescent="0.25">
      <c r="A920" s="76" t="s">
        <v>525</v>
      </c>
      <c r="B920" s="76" t="s">
        <v>527</v>
      </c>
      <c r="C920" s="51"/>
      <c r="D920" s="51"/>
      <c r="E920" s="51">
        <f t="shared" si="60"/>
        <v>302.56</v>
      </c>
      <c r="F920" s="51">
        <v>244</v>
      </c>
      <c r="G920" s="51">
        <f t="shared" si="62"/>
        <v>178.12</v>
      </c>
      <c r="H920" s="51">
        <v>244</v>
      </c>
      <c r="I920" s="52">
        <f t="shared" si="59"/>
        <v>480.68</v>
      </c>
      <c r="J920" s="53">
        <f t="shared" si="59"/>
        <v>488</v>
      </c>
      <c r="K920" s="50">
        <f t="shared" si="61"/>
        <v>480.68</v>
      </c>
      <c r="L920" s="50"/>
    </row>
    <row r="921" spans="1:12" ht="31.5" x14ac:dyDescent="0.25">
      <c r="A921" s="76" t="s">
        <v>525</v>
      </c>
      <c r="B921" s="76" t="s">
        <v>372</v>
      </c>
      <c r="C921" s="51"/>
      <c r="D921" s="51"/>
      <c r="E921" s="51">
        <f t="shared" si="60"/>
        <v>1827.76</v>
      </c>
      <c r="F921" s="51">
        <v>1474</v>
      </c>
      <c r="G921" s="51">
        <f t="shared" si="62"/>
        <v>70.08</v>
      </c>
      <c r="H921" s="51">
        <v>96</v>
      </c>
      <c r="I921" s="52">
        <f t="shared" si="59"/>
        <v>1897.84</v>
      </c>
      <c r="J921" s="53">
        <f t="shared" si="59"/>
        <v>1570</v>
      </c>
      <c r="K921" s="50">
        <f t="shared" si="61"/>
        <v>1897.84</v>
      </c>
      <c r="L921" s="50"/>
    </row>
    <row r="922" spans="1:12" ht="31.5" x14ac:dyDescent="0.25">
      <c r="A922" s="76" t="s">
        <v>525</v>
      </c>
      <c r="B922" s="76" t="s">
        <v>373</v>
      </c>
      <c r="C922" s="51"/>
      <c r="D922" s="51"/>
      <c r="E922" s="51">
        <f t="shared" si="60"/>
        <v>4.96</v>
      </c>
      <c r="F922" s="51">
        <v>4</v>
      </c>
      <c r="G922" s="51"/>
      <c r="H922" s="51"/>
      <c r="I922" s="52">
        <f t="shared" si="59"/>
        <v>4.96</v>
      </c>
      <c r="J922" s="53">
        <f t="shared" si="59"/>
        <v>4</v>
      </c>
      <c r="K922" s="50">
        <f t="shared" si="61"/>
        <v>4.96</v>
      </c>
      <c r="L922" s="50"/>
    </row>
    <row r="923" spans="1:12" ht="31.5" x14ac:dyDescent="0.25">
      <c r="A923" s="76" t="s">
        <v>528</v>
      </c>
      <c r="B923" s="76" t="s">
        <v>323</v>
      </c>
      <c r="C923" s="51">
        <f>D923*3.74</f>
        <v>1148.18</v>
      </c>
      <c r="D923" s="51">
        <v>307</v>
      </c>
      <c r="E923" s="51"/>
      <c r="F923" s="51"/>
      <c r="G923" s="51"/>
      <c r="H923" s="51"/>
      <c r="I923" s="52">
        <f t="shared" si="59"/>
        <v>1148.18</v>
      </c>
      <c r="J923" s="53">
        <f t="shared" si="59"/>
        <v>307</v>
      </c>
      <c r="K923" s="50">
        <f t="shared" si="61"/>
        <v>1148.18</v>
      </c>
      <c r="L923" s="50"/>
    </row>
    <row r="924" spans="1:12" ht="31.5" x14ac:dyDescent="0.25">
      <c r="A924" s="76" t="s">
        <v>528</v>
      </c>
      <c r="B924" s="76" t="s">
        <v>348</v>
      </c>
      <c r="C924" s="51"/>
      <c r="D924" s="51"/>
      <c r="E924" s="51">
        <f t="shared" si="60"/>
        <v>142.6</v>
      </c>
      <c r="F924" s="51">
        <v>115</v>
      </c>
      <c r="G924" s="51">
        <f t="shared" si="62"/>
        <v>92.71</v>
      </c>
      <c r="H924" s="51">
        <v>127</v>
      </c>
      <c r="I924" s="52">
        <f t="shared" si="59"/>
        <v>235.31</v>
      </c>
      <c r="J924" s="53">
        <f t="shared" si="59"/>
        <v>242</v>
      </c>
      <c r="K924" s="50">
        <f t="shared" si="61"/>
        <v>235.31</v>
      </c>
      <c r="L924" s="50"/>
    </row>
    <row r="925" spans="1:12" ht="31.5" x14ac:dyDescent="0.25">
      <c r="A925" s="76" t="s">
        <v>529</v>
      </c>
      <c r="B925" s="76" t="s">
        <v>325</v>
      </c>
      <c r="C925" s="51"/>
      <c r="D925" s="51"/>
      <c r="E925" s="51">
        <f t="shared" si="60"/>
        <v>3.7199999999999998</v>
      </c>
      <c r="F925" s="51">
        <v>3</v>
      </c>
      <c r="G925" s="51"/>
      <c r="H925" s="51"/>
      <c r="I925" s="52">
        <f t="shared" si="59"/>
        <v>3.7199999999999998</v>
      </c>
      <c r="J925" s="53">
        <f t="shared" si="59"/>
        <v>3</v>
      </c>
      <c r="K925" s="50">
        <f t="shared" si="61"/>
        <v>3.7199999999999998</v>
      </c>
      <c r="L925" s="50"/>
    </row>
    <row r="926" spans="1:12" x14ac:dyDescent="0.25">
      <c r="A926" s="76" t="s">
        <v>529</v>
      </c>
      <c r="B926" s="76" t="s">
        <v>326</v>
      </c>
      <c r="C926" s="51"/>
      <c r="D926" s="51"/>
      <c r="E926" s="51"/>
      <c r="F926" s="51"/>
      <c r="G926" s="51">
        <f t="shared" si="62"/>
        <v>392.74</v>
      </c>
      <c r="H926" s="51">
        <v>538</v>
      </c>
      <c r="I926" s="52">
        <f t="shared" si="59"/>
        <v>392.74</v>
      </c>
      <c r="J926" s="53">
        <f t="shared" si="59"/>
        <v>538</v>
      </c>
      <c r="K926" s="50">
        <f t="shared" si="61"/>
        <v>392.74</v>
      </c>
      <c r="L926" s="50"/>
    </row>
    <row r="927" spans="1:12" x14ac:dyDescent="0.25">
      <c r="A927" s="76" t="s">
        <v>529</v>
      </c>
      <c r="B927" s="76" t="s">
        <v>327</v>
      </c>
      <c r="C927" s="51"/>
      <c r="D927" s="51"/>
      <c r="E927" s="51"/>
      <c r="F927" s="51"/>
      <c r="G927" s="51">
        <f t="shared" si="62"/>
        <v>439.46</v>
      </c>
      <c r="H927" s="51">
        <v>602</v>
      </c>
      <c r="I927" s="52">
        <f t="shared" si="59"/>
        <v>439.46</v>
      </c>
      <c r="J927" s="53">
        <f t="shared" si="59"/>
        <v>602</v>
      </c>
      <c r="K927" s="50">
        <f t="shared" si="61"/>
        <v>439.46</v>
      </c>
      <c r="L927" s="50"/>
    </row>
    <row r="928" spans="1:12" x14ac:dyDescent="0.25">
      <c r="A928" s="76" t="s">
        <v>529</v>
      </c>
      <c r="B928" s="76" t="s">
        <v>328</v>
      </c>
      <c r="C928" s="51"/>
      <c r="D928" s="51"/>
      <c r="E928" s="51">
        <f t="shared" si="60"/>
        <v>323.64</v>
      </c>
      <c r="F928" s="51">
        <v>261</v>
      </c>
      <c r="G928" s="51">
        <f t="shared" si="62"/>
        <v>0.73</v>
      </c>
      <c r="H928" s="51">
        <v>1</v>
      </c>
      <c r="I928" s="52">
        <f t="shared" si="59"/>
        <v>324.37</v>
      </c>
      <c r="J928" s="53">
        <f t="shared" si="59"/>
        <v>262</v>
      </c>
      <c r="K928" s="50">
        <f t="shared" si="61"/>
        <v>324.37</v>
      </c>
      <c r="L928" s="50"/>
    </row>
    <row r="929" spans="1:12" x14ac:dyDescent="0.25">
      <c r="A929" s="76" t="s">
        <v>529</v>
      </c>
      <c r="B929" s="76" t="s">
        <v>329</v>
      </c>
      <c r="C929" s="51"/>
      <c r="D929" s="51"/>
      <c r="E929" s="51">
        <f t="shared" si="60"/>
        <v>653.48</v>
      </c>
      <c r="F929" s="51">
        <v>527</v>
      </c>
      <c r="G929" s="51">
        <f t="shared" si="62"/>
        <v>384.71</v>
      </c>
      <c r="H929" s="51">
        <v>527</v>
      </c>
      <c r="I929" s="52">
        <f t="shared" si="59"/>
        <v>1038.19</v>
      </c>
      <c r="J929" s="53">
        <f t="shared" si="59"/>
        <v>1054</v>
      </c>
      <c r="K929" s="50">
        <f t="shared" si="61"/>
        <v>1038.19</v>
      </c>
      <c r="L929" s="50"/>
    </row>
    <row r="930" spans="1:12" ht="31.5" x14ac:dyDescent="0.25">
      <c r="A930" s="76" t="s">
        <v>529</v>
      </c>
      <c r="B930" s="76" t="s">
        <v>426</v>
      </c>
      <c r="C930" s="51"/>
      <c r="D930" s="51"/>
      <c r="E930" s="51">
        <f t="shared" si="60"/>
        <v>43.4</v>
      </c>
      <c r="F930" s="51">
        <v>35</v>
      </c>
      <c r="G930" s="51">
        <f t="shared" si="62"/>
        <v>25.55</v>
      </c>
      <c r="H930" s="51">
        <v>35</v>
      </c>
      <c r="I930" s="52">
        <f t="shared" si="59"/>
        <v>68.95</v>
      </c>
      <c r="J930" s="53">
        <f t="shared" si="59"/>
        <v>70</v>
      </c>
      <c r="K930" s="50">
        <f t="shared" si="61"/>
        <v>68.95</v>
      </c>
      <c r="L930" s="50"/>
    </row>
    <row r="931" spans="1:12" x14ac:dyDescent="0.25">
      <c r="A931" s="76" t="s">
        <v>529</v>
      </c>
      <c r="B931" s="76" t="s">
        <v>330</v>
      </c>
      <c r="C931" s="51"/>
      <c r="D931" s="51"/>
      <c r="E931" s="51">
        <f t="shared" si="60"/>
        <v>1.24</v>
      </c>
      <c r="F931" s="51">
        <v>1</v>
      </c>
      <c r="G931" s="51">
        <f t="shared" si="62"/>
        <v>0</v>
      </c>
      <c r="H931" s="51"/>
      <c r="I931" s="52">
        <f t="shared" si="59"/>
        <v>1.24</v>
      </c>
      <c r="J931" s="53">
        <f t="shared" si="59"/>
        <v>1</v>
      </c>
      <c r="K931" s="50">
        <f t="shared" si="61"/>
        <v>1.24</v>
      </c>
      <c r="L931" s="50"/>
    </row>
    <row r="932" spans="1:12" ht="31.5" x14ac:dyDescent="0.25">
      <c r="A932" s="76" t="s">
        <v>529</v>
      </c>
      <c r="B932" s="76" t="s">
        <v>391</v>
      </c>
      <c r="C932" s="51"/>
      <c r="D932" s="51"/>
      <c r="E932" s="51">
        <f t="shared" si="60"/>
        <v>110.36</v>
      </c>
      <c r="F932" s="51">
        <v>89</v>
      </c>
      <c r="G932" s="51">
        <f t="shared" si="62"/>
        <v>64.97</v>
      </c>
      <c r="H932" s="51">
        <v>89</v>
      </c>
      <c r="I932" s="52">
        <f t="shared" ref="I932:J990" si="63">C932+E932+G932</f>
        <v>175.32999999999998</v>
      </c>
      <c r="J932" s="53">
        <f t="shared" si="63"/>
        <v>178</v>
      </c>
      <c r="K932" s="50">
        <f t="shared" si="61"/>
        <v>175.32999999999998</v>
      </c>
      <c r="L932" s="50"/>
    </row>
    <row r="933" spans="1:12" ht="31.5" x14ac:dyDescent="0.25">
      <c r="A933" s="76" t="s">
        <v>529</v>
      </c>
      <c r="B933" s="76" t="s">
        <v>336</v>
      </c>
      <c r="C933" s="51"/>
      <c r="D933" s="51"/>
      <c r="E933" s="51">
        <f t="shared" si="60"/>
        <v>1892.24</v>
      </c>
      <c r="F933" s="51">
        <v>1526</v>
      </c>
      <c r="G933" s="51">
        <f t="shared" si="62"/>
        <v>1132.96</v>
      </c>
      <c r="H933" s="51">
        <v>1552</v>
      </c>
      <c r="I933" s="52">
        <f t="shared" si="63"/>
        <v>3025.2</v>
      </c>
      <c r="J933" s="53">
        <f t="shared" si="63"/>
        <v>3078</v>
      </c>
      <c r="K933" s="50">
        <f t="shared" si="61"/>
        <v>3025.2</v>
      </c>
      <c r="L933" s="50"/>
    </row>
    <row r="934" spans="1:12" ht="31.5" x14ac:dyDescent="0.25">
      <c r="A934" s="76" t="s">
        <v>529</v>
      </c>
      <c r="B934" s="76" t="s">
        <v>521</v>
      </c>
      <c r="C934" s="51"/>
      <c r="D934" s="51"/>
      <c r="E934" s="51">
        <f t="shared" si="60"/>
        <v>85.56</v>
      </c>
      <c r="F934" s="51">
        <v>69</v>
      </c>
      <c r="G934" s="51">
        <f t="shared" si="62"/>
        <v>50.37</v>
      </c>
      <c r="H934" s="51">
        <v>69</v>
      </c>
      <c r="I934" s="52">
        <f t="shared" si="63"/>
        <v>135.93</v>
      </c>
      <c r="J934" s="53">
        <f t="shared" si="63"/>
        <v>138</v>
      </c>
      <c r="K934" s="50">
        <f t="shared" si="61"/>
        <v>135.93</v>
      </c>
      <c r="L934" s="50"/>
    </row>
    <row r="935" spans="1:12" x14ac:dyDescent="0.25">
      <c r="A935" s="76" t="s">
        <v>529</v>
      </c>
      <c r="B935" s="76" t="s">
        <v>337</v>
      </c>
      <c r="C935" s="51"/>
      <c r="D935" s="51"/>
      <c r="E935" s="51">
        <f t="shared" si="60"/>
        <v>31</v>
      </c>
      <c r="F935" s="51">
        <v>25</v>
      </c>
      <c r="G935" s="51">
        <f t="shared" si="62"/>
        <v>18.25</v>
      </c>
      <c r="H935" s="51">
        <v>25</v>
      </c>
      <c r="I935" s="52">
        <f t="shared" si="63"/>
        <v>49.25</v>
      </c>
      <c r="J935" s="53">
        <f t="shared" si="63"/>
        <v>50</v>
      </c>
      <c r="K935" s="50">
        <f t="shared" si="61"/>
        <v>49.25</v>
      </c>
      <c r="L935" s="50"/>
    </row>
    <row r="936" spans="1:12" ht="31.5" x14ac:dyDescent="0.25">
      <c r="A936" s="76" t="s">
        <v>529</v>
      </c>
      <c r="B936" s="76" t="s">
        <v>338</v>
      </c>
      <c r="C936" s="51"/>
      <c r="D936" s="51"/>
      <c r="E936" s="51">
        <f t="shared" si="60"/>
        <v>145.08000000000001</v>
      </c>
      <c r="F936" s="51">
        <v>117</v>
      </c>
      <c r="G936" s="51">
        <f t="shared" si="62"/>
        <v>85.41</v>
      </c>
      <c r="H936" s="51">
        <v>117</v>
      </c>
      <c r="I936" s="52">
        <f t="shared" si="63"/>
        <v>230.49</v>
      </c>
      <c r="J936" s="53">
        <f t="shared" si="63"/>
        <v>234</v>
      </c>
      <c r="K936" s="50">
        <f t="shared" si="61"/>
        <v>230.49</v>
      </c>
      <c r="L936" s="50"/>
    </row>
    <row r="937" spans="1:12" x14ac:dyDescent="0.25">
      <c r="A937" s="76" t="s">
        <v>529</v>
      </c>
      <c r="B937" s="76" t="s">
        <v>339</v>
      </c>
      <c r="C937" s="51"/>
      <c r="D937" s="51"/>
      <c r="E937" s="51">
        <f t="shared" si="60"/>
        <v>220.72</v>
      </c>
      <c r="F937" s="51">
        <v>178</v>
      </c>
      <c r="G937" s="51">
        <f t="shared" si="62"/>
        <v>129.94</v>
      </c>
      <c r="H937" s="51">
        <v>178</v>
      </c>
      <c r="I937" s="52">
        <f t="shared" si="63"/>
        <v>350.65999999999997</v>
      </c>
      <c r="J937" s="53">
        <f t="shared" si="63"/>
        <v>356</v>
      </c>
      <c r="K937" s="50">
        <f t="shared" si="61"/>
        <v>350.65999999999997</v>
      </c>
      <c r="L937" s="50"/>
    </row>
    <row r="938" spans="1:12" ht="31.5" x14ac:dyDescent="0.25">
      <c r="A938" s="76" t="s">
        <v>529</v>
      </c>
      <c r="B938" s="76" t="s">
        <v>340</v>
      </c>
      <c r="C938" s="51"/>
      <c r="D938" s="51"/>
      <c r="E938" s="51">
        <f t="shared" si="60"/>
        <v>19.84</v>
      </c>
      <c r="F938" s="51">
        <v>16</v>
      </c>
      <c r="G938" s="51">
        <f t="shared" si="62"/>
        <v>11.68</v>
      </c>
      <c r="H938" s="51">
        <v>16</v>
      </c>
      <c r="I938" s="52">
        <f t="shared" si="63"/>
        <v>31.52</v>
      </c>
      <c r="J938" s="53">
        <f t="shared" si="63"/>
        <v>32</v>
      </c>
      <c r="K938" s="50">
        <f t="shared" si="61"/>
        <v>31.52</v>
      </c>
      <c r="L938" s="50"/>
    </row>
    <row r="939" spans="1:12" ht="31.5" x14ac:dyDescent="0.25">
      <c r="A939" s="76" t="s">
        <v>529</v>
      </c>
      <c r="B939" s="76" t="s">
        <v>341</v>
      </c>
      <c r="C939" s="51"/>
      <c r="D939" s="51"/>
      <c r="E939" s="51">
        <f t="shared" si="60"/>
        <v>130.19999999999999</v>
      </c>
      <c r="F939" s="51">
        <v>105</v>
      </c>
      <c r="G939" s="51">
        <f t="shared" si="62"/>
        <v>76.649999999999991</v>
      </c>
      <c r="H939" s="51">
        <v>105</v>
      </c>
      <c r="I939" s="52">
        <f t="shared" si="63"/>
        <v>206.84999999999997</v>
      </c>
      <c r="J939" s="53">
        <f t="shared" si="63"/>
        <v>210</v>
      </c>
      <c r="K939" s="50">
        <f t="shared" si="61"/>
        <v>206.84999999999997</v>
      </c>
      <c r="L939" s="50"/>
    </row>
    <row r="940" spans="1:12" ht="47.25" x14ac:dyDescent="0.25">
      <c r="A940" s="76" t="s">
        <v>529</v>
      </c>
      <c r="B940" s="76" t="s">
        <v>342</v>
      </c>
      <c r="C940" s="51"/>
      <c r="D940" s="51"/>
      <c r="E940" s="51">
        <f t="shared" si="60"/>
        <v>104.16</v>
      </c>
      <c r="F940" s="51">
        <v>84</v>
      </c>
      <c r="G940" s="51">
        <f t="shared" si="62"/>
        <v>61.32</v>
      </c>
      <c r="H940" s="51">
        <v>84</v>
      </c>
      <c r="I940" s="52">
        <f t="shared" si="63"/>
        <v>165.48</v>
      </c>
      <c r="J940" s="53">
        <f t="shared" si="63"/>
        <v>168</v>
      </c>
      <c r="K940" s="50">
        <f t="shared" si="61"/>
        <v>165.48</v>
      </c>
      <c r="L940" s="50"/>
    </row>
    <row r="941" spans="1:12" ht="31.5" x14ac:dyDescent="0.25">
      <c r="A941" s="76" t="s">
        <v>529</v>
      </c>
      <c r="B941" s="76" t="s">
        <v>343</v>
      </c>
      <c r="C941" s="51"/>
      <c r="D941" s="51"/>
      <c r="E941" s="51">
        <f t="shared" si="60"/>
        <v>305.04000000000002</v>
      </c>
      <c r="F941" s="51">
        <v>246</v>
      </c>
      <c r="G941" s="51">
        <f t="shared" si="62"/>
        <v>180.31</v>
      </c>
      <c r="H941" s="51">
        <v>247</v>
      </c>
      <c r="I941" s="52">
        <f t="shared" si="63"/>
        <v>485.35</v>
      </c>
      <c r="J941" s="53">
        <f t="shared" si="63"/>
        <v>493</v>
      </c>
      <c r="K941" s="50">
        <f t="shared" si="61"/>
        <v>485.35</v>
      </c>
      <c r="L941" s="50"/>
    </row>
    <row r="942" spans="1:12" ht="31.5" x14ac:dyDescent="0.25">
      <c r="A942" s="76" t="s">
        <v>529</v>
      </c>
      <c r="B942" s="76" t="s">
        <v>344</v>
      </c>
      <c r="C942" s="51"/>
      <c r="D942" s="51"/>
      <c r="E942" s="51">
        <f t="shared" si="60"/>
        <v>24.8</v>
      </c>
      <c r="F942" s="51">
        <v>20</v>
      </c>
      <c r="G942" s="51">
        <f t="shared" si="62"/>
        <v>13.87</v>
      </c>
      <c r="H942" s="51">
        <v>19</v>
      </c>
      <c r="I942" s="52">
        <f t="shared" si="63"/>
        <v>38.67</v>
      </c>
      <c r="J942" s="53">
        <f t="shared" si="63"/>
        <v>39</v>
      </c>
      <c r="K942" s="50">
        <f t="shared" si="61"/>
        <v>38.67</v>
      </c>
      <c r="L942" s="50"/>
    </row>
    <row r="943" spans="1:12" ht="31.5" x14ac:dyDescent="0.25">
      <c r="A943" s="76" t="s">
        <v>529</v>
      </c>
      <c r="B943" s="76" t="s">
        <v>315</v>
      </c>
      <c r="C943" s="51"/>
      <c r="D943" s="51"/>
      <c r="E943" s="51">
        <f t="shared" si="60"/>
        <v>69.44</v>
      </c>
      <c r="F943" s="51">
        <v>56</v>
      </c>
      <c r="G943" s="51"/>
      <c r="H943" s="51"/>
      <c r="I943" s="52">
        <f t="shared" si="63"/>
        <v>69.44</v>
      </c>
      <c r="J943" s="53">
        <f t="shared" si="63"/>
        <v>56</v>
      </c>
      <c r="K943" s="50">
        <f t="shared" si="61"/>
        <v>69.44</v>
      </c>
      <c r="L943" s="50"/>
    </row>
    <row r="944" spans="1:12" ht="31.5" x14ac:dyDescent="0.25">
      <c r="A944" s="76" t="s">
        <v>529</v>
      </c>
      <c r="B944" s="76" t="s">
        <v>345</v>
      </c>
      <c r="C944" s="51"/>
      <c r="D944" s="51"/>
      <c r="E944" s="51">
        <f t="shared" si="60"/>
        <v>75.64</v>
      </c>
      <c r="F944" s="51">
        <v>61</v>
      </c>
      <c r="G944" s="51"/>
      <c r="H944" s="51"/>
      <c r="I944" s="52">
        <f t="shared" si="63"/>
        <v>75.64</v>
      </c>
      <c r="J944" s="53">
        <f t="shared" si="63"/>
        <v>61</v>
      </c>
      <c r="K944" s="50">
        <f t="shared" si="61"/>
        <v>75.64</v>
      </c>
      <c r="L944" s="50"/>
    </row>
    <row r="945" spans="1:12" ht="31.5" x14ac:dyDescent="0.25">
      <c r="A945" s="76" t="s">
        <v>529</v>
      </c>
      <c r="B945" s="76" t="s">
        <v>317</v>
      </c>
      <c r="C945" s="51"/>
      <c r="D945" s="51"/>
      <c r="E945" s="51">
        <f t="shared" si="60"/>
        <v>235.6</v>
      </c>
      <c r="F945" s="51">
        <v>190</v>
      </c>
      <c r="G945" s="51"/>
      <c r="H945" s="51"/>
      <c r="I945" s="52">
        <f t="shared" si="63"/>
        <v>235.6</v>
      </c>
      <c r="J945" s="53">
        <f t="shared" si="63"/>
        <v>190</v>
      </c>
      <c r="K945" s="50">
        <f t="shared" si="61"/>
        <v>235.6</v>
      </c>
      <c r="L945" s="50"/>
    </row>
    <row r="946" spans="1:12" x14ac:dyDescent="0.25">
      <c r="A946" s="76" t="s">
        <v>529</v>
      </c>
      <c r="B946" s="76" t="s">
        <v>347</v>
      </c>
      <c r="C946" s="51"/>
      <c r="D946" s="51"/>
      <c r="E946" s="51">
        <f t="shared" si="60"/>
        <v>224.44</v>
      </c>
      <c r="F946" s="51">
        <v>181</v>
      </c>
      <c r="G946" s="51"/>
      <c r="H946" s="51"/>
      <c r="I946" s="52">
        <f t="shared" si="63"/>
        <v>224.44</v>
      </c>
      <c r="J946" s="53">
        <f t="shared" si="63"/>
        <v>181</v>
      </c>
      <c r="K946" s="50">
        <f t="shared" si="61"/>
        <v>224.44</v>
      </c>
      <c r="L946" s="50"/>
    </row>
    <row r="947" spans="1:12" x14ac:dyDescent="0.25">
      <c r="A947" s="76" t="s">
        <v>529</v>
      </c>
      <c r="B947" s="76" t="s">
        <v>312</v>
      </c>
      <c r="C947" s="51"/>
      <c r="D947" s="51"/>
      <c r="E947" s="51">
        <f t="shared" si="60"/>
        <v>450.12</v>
      </c>
      <c r="F947" s="51">
        <v>363</v>
      </c>
      <c r="G947" s="51">
        <f t="shared" si="62"/>
        <v>160.6</v>
      </c>
      <c r="H947" s="51">
        <v>220</v>
      </c>
      <c r="I947" s="52">
        <f t="shared" si="63"/>
        <v>610.72</v>
      </c>
      <c r="J947" s="53">
        <f t="shared" si="63"/>
        <v>583</v>
      </c>
      <c r="K947" s="50">
        <f t="shared" si="61"/>
        <v>610.72</v>
      </c>
      <c r="L947" s="50"/>
    </row>
    <row r="948" spans="1:12" x14ac:dyDescent="0.25">
      <c r="A948" s="76" t="s">
        <v>529</v>
      </c>
      <c r="B948" s="76" t="s">
        <v>321</v>
      </c>
      <c r="C948" s="51"/>
      <c r="D948" s="51"/>
      <c r="E948" s="51">
        <f t="shared" si="60"/>
        <v>632.4</v>
      </c>
      <c r="F948" s="51">
        <v>510</v>
      </c>
      <c r="G948" s="51">
        <f t="shared" si="62"/>
        <v>178.12</v>
      </c>
      <c r="H948" s="51">
        <v>244</v>
      </c>
      <c r="I948" s="52">
        <f t="shared" si="63"/>
        <v>810.52</v>
      </c>
      <c r="J948" s="53">
        <f t="shared" si="63"/>
        <v>754</v>
      </c>
      <c r="K948" s="50">
        <f t="shared" si="61"/>
        <v>810.52</v>
      </c>
      <c r="L948" s="50"/>
    </row>
    <row r="949" spans="1:12" x14ac:dyDescent="0.25">
      <c r="A949" s="76" t="s">
        <v>529</v>
      </c>
      <c r="B949" s="76" t="s">
        <v>375</v>
      </c>
      <c r="C949" s="51"/>
      <c r="D949" s="51"/>
      <c r="E949" s="51">
        <f t="shared" si="60"/>
        <v>652.24</v>
      </c>
      <c r="F949" s="51">
        <v>526</v>
      </c>
      <c r="G949" s="51"/>
      <c r="H949" s="51"/>
      <c r="I949" s="52">
        <f t="shared" si="63"/>
        <v>652.24</v>
      </c>
      <c r="J949" s="53">
        <f t="shared" si="63"/>
        <v>526</v>
      </c>
      <c r="K949" s="50">
        <f t="shared" si="61"/>
        <v>652.24</v>
      </c>
      <c r="L949" s="50"/>
    </row>
    <row r="950" spans="1:12" x14ac:dyDescent="0.25">
      <c r="A950" s="76" t="s">
        <v>529</v>
      </c>
      <c r="B950" s="76" t="s">
        <v>349</v>
      </c>
      <c r="C950" s="51"/>
      <c r="D950" s="51"/>
      <c r="E950" s="51">
        <f t="shared" si="60"/>
        <v>456.32</v>
      </c>
      <c r="F950" s="51">
        <v>368</v>
      </c>
      <c r="G950" s="51">
        <f t="shared" si="62"/>
        <v>123.36999999999999</v>
      </c>
      <c r="H950" s="51">
        <v>169</v>
      </c>
      <c r="I950" s="52">
        <f t="shared" si="63"/>
        <v>579.68999999999994</v>
      </c>
      <c r="J950" s="53">
        <f t="shared" si="63"/>
        <v>537</v>
      </c>
      <c r="K950" s="50">
        <f t="shared" si="61"/>
        <v>579.68999999999994</v>
      </c>
      <c r="L950" s="50"/>
    </row>
    <row r="951" spans="1:12" x14ac:dyDescent="0.25">
      <c r="A951" s="76" t="s">
        <v>529</v>
      </c>
      <c r="B951" s="76" t="s">
        <v>385</v>
      </c>
      <c r="C951" s="51"/>
      <c r="D951" s="51"/>
      <c r="E951" s="51">
        <f t="shared" si="60"/>
        <v>23.56</v>
      </c>
      <c r="F951" s="51">
        <v>19</v>
      </c>
      <c r="G951" s="51"/>
      <c r="H951" s="51"/>
      <c r="I951" s="52">
        <f t="shared" si="63"/>
        <v>23.56</v>
      </c>
      <c r="J951" s="53">
        <f t="shared" si="63"/>
        <v>19</v>
      </c>
      <c r="K951" s="50">
        <f t="shared" si="61"/>
        <v>23.56</v>
      </c>
      <c r="L951" s="50"/>
    </row>
    <row r="952" spans="1:12" x14ac:dyDescent="0.25">
      <c r="A952" s="76" t="s">
        <v>529</v>
      </c>
      <c r="B952" s="76" t="s">
        <v>352</v>
      </c>
      <c r="C952" s="51"/>
      <c r="D952" s="51"/>
      <c r="E952" s="51">
        <f t="shared" si="60"/>
        <v>40.92</v>
      </c>
      <c r="F952" s="51">
        <v>33</v>
      </c>
      <c r="G952" s="51"/>
      <c r="H952" s="51"/>
      <c r="I952" s="52">
        <f t="shared" si="63"/>
        <v>40.92</v>
      </c>
      <c r="J952" s="53">
        <f t="shared" si="63"/>
        <v>33</v>
      </c>
      <c r="K952" s="50">
        <f t="shared" si="61"/>
        <v>40.92</v>
      </c>
      <c r="L952" s="50"/>
    </row>
    <row r="953" spans="1:12" x14ac:dyDescent="0.25">
      <c r="A953" s="76" t="s">
        <v>529</v>
      </c>
      <c r="B953" s="76" t="s">
        <v>354</v>
      </c>
      <c r="C953" s="51"/>
      <c r="D953" s="51"/>
      <c r="E953" s="51">
        <f t="shared" si="60"/>
        <v>9.92</v>
      </c>
      <c r="F953" s="51">
        <v>8</v>
      </c>
      <c r="G953" s="51"/>
      <c r="H953" s="51"/>
      <c r="I953" s="52">
        <f t="shared" si="63"/>
        <v>9.92</v>
      </c>
      <c r="J953" s="53">
        <f t="shared" si="63"/>
        <v>8</v>
      </c>
      <c r="K953" s="50">
        <f t="shared" si="61"/>
        <v>9.92</v>
      </c>
      <c r="L953" s="50"/>
    </row>
    <row r="954" spans="1:12" x14ac:dyDescent="0.25">
      <c r="A954" s="76" t="s">
        <v>529</v>
      </c>
      <c r="B954" s="76" t="s">
        <v>355</v>
      </c>
      <c r="C954" s="51"/>
      <c r="D954" s="51"/>
      <c r="E954" s="51">
        <f t="shared" si="60"/>
        <v>27.28</v>
      </c>
      <c r="F954" s="51">
        <v>22</v>
      </c>
      <c r="G954" s="51"/>
      <c r="H954" s="51"/>
      <c r="I954" s="52">
        <f t="shared" si="63"/>
        <v>27.28</v>
      </c>
      <c r="J954" s="53">
        <f t="shared" si="63"/>
        <v>22</v>
      </c>
      <c r="K954" s="50">
        <f t="shared" si="61"/>
        <v>27.28</v>
      </c>
      <c r="L954" s="50"/>
    </row>
    <row r="955" spans="1:12" x14ac:dyDescent="0.25">
      <c r="A955" s="76" t="s">
        <v>529</v>
      </c>
      <c r="B955" s="76" t="s">
        <v>435</v>
      </c>
      <c r="C955" s="51"/>
      <c r="D955" s="51"/>
      <c r="E955" s="51">
        <f t="shared" si="60"/>
        <v>177.32</v>
      </c>
      <c r="F955" s="51">
        <v>143</v>
      </c>
      <c r="G955" s="51">
        <f t="shared" si="62"/>
        <v>104.39</v>
      </c>
      <c r="H955" s="51">
        <v>143</v>
      </c>
      <c r="I955" s="52">
        <f t="shared" si="63"/>
        <v>281.70999999999998</v>
      </c>
      <c r="J955" s="53">
        <f t="shared" si="63"/>
        <v>286</v>
      </c>
      <c r="K955" s="50">
        <f t="shared" si="61"/>
        <v>281.70999999999998</v>
      </c>
      <c r="L955" s="50"/>
    </row>
    <row r="956" spans="1:12" x14ac:dyDescent="0.25">
      <c r="A956" s="76" t="s">
        <v>529</v>
      </c>
      <c r="B956" s="76" t="s">
        <v>377</v>
      </c>
      <c r="C956" s="51"/>
      <c r="D956" s="51"/>
      <c r="E956" s="51">
        <f t="shared" si="60"/>
        <v>234.35999999999999</v>
      </c>
      <c r="F956" s="51">
        <v>189</v>
      </c>
      <c r="G956" s="51"/>
      <c r="H956" s="51"/>
      <c r="I956" s="52">
        <f t="shared" si="63"/>
        <v>234.35999999999999</v>
      </c>
      <c r="J956" s="53">
        <f t="shared" si="63"/>
        <v>189</v>
      </c>
      <c r="K956" s="50">
        <f t="shared" si="61"/>
        <v>234.35999999999999</v>
      </c>
      <c r="L956" s="50"/>
    </row>
    <row r="957" spans="1:12" x14ac:dyDescent="0.25">
      <c r="A957" s="76" t="s">
        <v>529</v>
      </c>
      <c r="B957" s="76" t="s">
        <v>357</v>
      </c>
      <c r="C957" s="51"/>
      <c r="D957" s="51"/>
      <c r="E957" s="51">
        <f t="shared" si="60"/>
        <v>593.96</v>
      </c>
      <c r="F957" s="51">
        <v>479</v>
      </c>
      <c r="G957" s="51">
        <f t="shared" si="62"/>
        <v>8.0299999999999994</v>
      </c>
      <c r="H957" s="51">
        <v>11</v>
      </c>
      <c r="I957" s="52">
        <f t="shared" si="63"/>
        <v>601.99</v>
      </c>
      <c r="J957" s="53">
        <f t="shared" si="63"/>
        <v>490</v>
      </c>
      <c r="K957" s="50">
        <f t="shared" si="61"/>
        <v>601.99</v>
      </c>
      <c r="L957" s="50"/>
    </row>
    <row r="958" spans="1:12" x14ac:dyDescent="0.25">
      <c r="A958" s="76" t="s">
        <v>529</v>
      </c>
      <c r="B958" s="76" t="s">
        <v>358</v>
      </c>
      <c r="C958" s="51"/>
      <c r="D958" s="51"/>
      <c r="E958" s="51">
        <f t="shared" si="60"/>
        <v>240.56</v>
      </c>
      <c r="F958" s="51">
        <v>194</v>
      </c>
      <c r="G958" s="51">
        <f t="shared" si="62"/>
        <v>8.0299999999999994</v>
      </c>
      <c r="H958" s="51">
        <v>11</v>
      </c>
      <c r="I958" s="52">
        <f t="shared" si="63"/>
        <v>248.59</v>
      </c>
      <c r="J958" s="53">
        <f t="shared" si="63"/>
        <v>205</v>
      </c>
      <c r="K958" s="50">
        <f t="shared" si="61"/>
        <v>248.59</v>
      </c>
      <c r="L958" s="50"/>
    </row>
    <row r="959" spans="1:12" x14ac:dyDescent="0.25">
      <c r="A959" s="76" t="s">
        <v>529</v>
      </c>
      <c r="B959" s="76" t="s">
        <v>359</v>
      </c>
      <c r="C959" s="51"/>
      <c r="D959" s="51"/>
      <c r="E959" s="51">
        <f t="shared" si="60"/>
        <v>336.04</v>
      </c>
      <c r="F959" s="51">
        <v>271</v>
      </c>
      <c r="G959" s="51">
        <f t="shared" si="62"/>
        <v>75.19</v>
      </c>
      <c r="H959" s="51">
        <v>103</v>
      </c>
      <c r="I959" s="52">
        <f t="shared" si="63"/>
        <v>411.23</v>
      </c>
      <c r="J959" s="53">
        <f t="shared" si="63"/>
        <v>374</v>
      </c>
      <c r="K959" s="50">
        <f t="shared" si="61"/>
        <v>411.23</v>
      </c>
      <c r="L959" s="50"/>
    </row>
    <row r="960" spans="1:12" x14ac:dyDescent="0.25">
      <c r="A960" s="76" t="s">
        <v>529</v>
      </c>
      <c r="B960" s="76" t="s">
        <v>360</v>
      </c>
      <c r="C960" s="51"/>
      <c r="D960" s="51"/>
      <c r="E960" s="51">
        <f t="shared" si="60"/>
        <v>631.16</v>
      </c>
      <c r="F960" s="51">
        <v>509</v>
      </c>
      <c r="G960" s="51">
        <f t="shared" si="62"/>
        <v>2.19</v>
      </c>
      <c r="H960" s="51">
        <v>3</v>
      </c>
      <c r="I960" s="52">
        <f t="shared" si="63"/>
        <v>633.35</v>
      </c>
      <c r="J960" s="53">
        <f t="shared" si="63"/>
        <v>512</v>
      </c>
      <c r="K960" s="50">
        <f t="shared" si="61"/>
        <v>633.35</v>
      </c>
      <c r="L960" s="50"/>
    </row>
    <row r="961" spans="1:12" x14ac:dyDescent="0.25">
      <c r="A961" s="76" t="s">
        <v>529</v>
      </c>
      <c r="B961" s="76" t="s">
        <v>362</v>
      </c>
      <c r="C961" s="51"/>
      <c r="D961" s="51"/>
      <c r="E961" s="51">
        <f t="shared" si="60"/>
        <v>205.84</v>
      </c>
      <c r="F961" s="51">
        <v>166</v>
      </c>
      <c r="G961" s="51"/>
      <c r="H961" s="51"/>
      <c r="I961" s="52">
        <f t="shared" si="63"/>
        <v>205.84</v>
      </c>
      <c r="J961" s="53">
        <f t="shared" si="63"/>
        <v>166</v>
      </c>
      <c r="K961" s="50">
        <f t="shared" si="61"/>
        <v>205.84</v>
      </c>
      <c r="L961" s="50"/>
    </row>
    <row r="962" spans="1:12" x14ac:dyDescent="0.25">
      <c r="A962" s="76" t="s">
        <v>529</v>
      </c>
      <c r="B962" s="76" t="s">
        <v>363</v>
      </c>
      <c r="C962" s="51"/>
      <c r="D962" s="51"/>
      <c r="E962" s="51">
        <f t="shared" si="60"/>
        <v>48.36</v>
      </c>
      <c r="F962" s="51">
        <v>39</v>
      </c>
      <c r="G962" s="51">
        <f t="shared" si="62"/>
        <v>29.93</v>
      </c>
      <c r="H962" s="51">
        <v>41</v>
      </c>
      <c r="I962" s="52">
        <f t="shared" si="63"/>
        <v>78.289999999999992</v>
      </c>
      <c r="J962" s="53">
        <f t="shared" si="63"/>
        <v>80</v>
      </c>
      <c r="K962" s="50">
        <f t="shared" si="61"/>
        <v>78.289999999999992</v>
      </c>
      <c r="L962" s="50"/>
    </row>
    <row r="963" spans="1:12" ht="31.5" x14ac:dyDescent="0.25">
      <c r="A963" s="76" t="s">
        <v>529</v>
      </c>
      <c r="B963" s="76" t="s">
        <v>364</v>
      </c>
      <c r="C963" s="51"/>
      <c r="D963" s="51"/>
      <c r="E963" s="51">
        <f t="shared" si="60"/>
        <v>7.4399999999999995</v>
      </c>
      <c r="F963" s="51">
        <v>6</v>
      </c>
      <c r="G963" s="51">
        <f t="shared" si="62"/>
        <v>4.38</v>
      </c>
      <c r="H963" s="51">
        <v>6</v>
      </c>
      <c r="I963" s="52">
        <f t="shared" si="63"/>
        <v>11.82</v>
      </c>
      <c r="J963" s="53">
        <f t="shared" si="63"/>
        <v>12</v>
      </c>
      <c r="K963" s="50">
        <f t="shared" si="61"/>
        <v>11.82</v>
      </c>
      <c r="L963" s="50"/>
    </row>
    <row r="964" spans="1:12" x14ac:dyDescent="0.25">
      <c r="A964" s="76" t="s">
        <v>529</v>
      </c>
      <c r="B964" s="76" t="s">
        <v>367</v>
      </c>
      <c r="C964" s="51"/>
      <c r="D964" s="51"/>
      <c r="E964" s="51"/>
      <c r="F964" s="51"/>
      <c r="G964" s="51">
        <f t="shared" si="62"/>
        <v>168.63</v>
      </c>
      <c r="H964" s="51">
        <v>231</v>
      </c>
      <c r="I964" s="52">
        <f t="shared" si="63"/>
        <v>168.63</v>
      </c>
      <c r="J964" s="53">
        <f t="shared" si="63"/>
        <v>231</v>
      </c>
      <c r="K964" s="50">
        <f t="shared" si="61"/>
        <v>168.63</v>
      </c>
      <c r="L964" s="50"/>
    </row>
    <row r="965" spans="1:12" ht="31.5" x14ac:dyDescent="0.25">
      <c r="A965" s="76" t="s">
        <v>529</v>
      </c>
      <c r="B965" s="76" t="s">
        <v>368</v>
      </c>
      <c r="C965" s="51"/>
      <c r="D965" s="51"/>
      <c r="E965" s="51">
        <f t="shared" si="60"/>
        <v>169.88</v>
      </c>
      <c r="F965" s="51">
        <v>137</v>
      </c>
      <c r="G965" s="51">
        <f t="shared" si="62"/>
        <v>40.879999999999995</v>
      </c>
      <c r="H965" s="51">
        <v>56</v>
      </c>
      <c r="I965" s="52">
        <f t="shared" si="63"/>
        <v>210.76</v>
      </c>
      <c r="J965" s="53">
        <f t="shared" si="63"/>
        <v>193</v>
      </c>
      <c r="K965" s="50">
        <f t="shared" si="61"/>
        <v>210.76</v>
      </c>
      <c r="L965" s="50"/>
    </row>
    <row r="966" spans="1:12" x14ac:dyDescent="0.25">
      <c r="A966" s="76" t="s">
        <v>529</v>
      </c>
      <c r="B966" s="76" t="s">
        <v>372</v>
      </c>
      <c r="C966" s="51"/>
      <c r="D966" s="51"/>
      <c r="E966" s="51">
        <f t="shared" ref="E966:E1029" si="64">F966*1.24</f>
        <v>1328.04</v>
      </c>
      <c r="F966" s="51">
        <v>1071</v>
      </c>
      <c r="G966" s="51">
        <f t="shared" si="62"/>
        <v>305.87</v>
      </c>
      <c r="H966" s="51">
        <v>419</v>
      </c>
      <c r="I966" s="52">
        <f t="shared" si="63"/>
        <v>1633.9099999999999</v>
      </c>
      <c r="J966" s="53">
        <f t="shared" si="63"/>
        <v>1490</v>
      </c>
      <c r="K966" s="50">
        <f t="shared" si="61"/>
        <v>1633.9099999999999</v>
      </c>
      <c r="L966" s="50"/>
    </row>
    <row r="967" spans="1:12" ht="31.5" x14ac:dyDescent="0.25">
      <c r="A967" s="76" t="s">
        <v>529</v>
      </c>
      <c r="B967" s="76" t="s">
        <v>373</v>
      </c>
      <c r="C967" s="51"/>
      <c r="D967" s="51"/>
      <c r="E967" s="51">
        <f t="shared" si="64"/>
        <v>908.92</v>
      </c>
      <c r="F967" s="51">
        <v>733</v>
      </c>
      <c r="G967" s="51"/>
      <c r="H967" s="51"/>
      <c r="I967" s="52">
        <f t="shared" si="63"/>
        <v>908.92</v>
      </c>
      <c r="J967" s="53">
        <f t="shared" si="63"/>
        <v>733</v>
      </c>
      <c r="K967" s="50">
        <f t="shared" si="61"/>
        <v>908.92</v>
      </c>
      <c r="L967" s="50"/>
    </row>
    <row r="968" spans="1:12" x14ac:dyDescent="0.25">
      <c r="A968" s="76" t="s">
        <v>530</v>
      </c>
      <c r="B968" s="76" t="s">
        <v>326</v>
      </c>
      <c r="C968" s="51"/>
      <c r="D968" s="51"/>
      <c r="E968" s="51">
        <f t="shared" si="64"/>
        <v>0</v>
      </c>
      <c r="F968" s="51"/>
      <c r="G968" s="51">
        <f t="shared" si="62"/>
        <v>930.75</v>
      </c>
      <c r="H968" s="51">
        <v>1275</v>
      </c>
      <c r="I968" s="52">
        <f t="shared" si="63"/>
        <v>930.75</v>
      </c>
      <c r="J968" s="53">
        <f t="shared" si="63"/>
        <v>1275</v>
      </c>
      <c r="K968" s="50">
        <f t="shared" si="61"/>
        <v>930.75</v>
      </c>
      <c r="L968" s="50"/>
    </row>
    <row r="969" spans="1:12" x14ac:dyDescent="0.25">
      <c r="A969" s="76" t="s">
        <v>530</v>
      </c>
      <c r="B969" s="76" t="s">
        <v>327</v>
      </c>
      <c r="C969" s="51"/>
      <c r="D969" s="51"/>
      <c r="E969" s="51">
        <f t="shared" si="64"/>
        <v>0</v>
      </c>
      <c r="F969" s="51"/>
      <c r="G969" s="51">
        <f t="shared" si="62"/>
        <v>151.10999999999999</v>
      </c>
      <c r="H969" s="51">
        <v>207</v>
      </c>
      <c r="I969" s="52">
        <f t="shared" si="63"/>
        <v>151.10999999999999</v>
      </c>
      <c r="J969" s="53">
        <f t="shared" si="63"/>
        <v>207</v>
      </c>
      <c r="K969" s="50">
        <f t="shared" ref="K969:K1032" si="65">I969</f>
        <v>151.10999999999999</v>
      </c>
      <c r="L969" s="50"/>
    </row>
    <row r="970" spans="1:12" x14ac:dyDescent="0.25">
      <c r="A970" s="76" t="s">
        <v>530</v>
      </c>
      <c r="B970" s="76" t="s">
        <v>328</v>
      </c>
      <c r="C970" s="51"/>
      <c r="D970" s="51"/>
      <c r="E970" s="51">
        <f t="shared" si="64"/>
        <v>64.48</v>
      </c>
      <c r="F970" s="51">
        <v>52</v>
      </c>
      <c r="G970" s="51"/>
      <c r="H970" s="51"/>
      <c r="I970" s="52">
        <f t="shared" si="63"/>
        <v>64.48</v>
      </c>
      <c r="J970" s="53">
        <f t="shared" si="63"/>
        <v>52</v>
      </c>
      <c r="K970" s="50">
        <f t="shared" si="65"/>
        <v>64.48</v>
      </c>
      <c r="L970" s="50"/>
    </row>
    <row r="971" spans="1:12" x14ac:dyDescent="0.25">
      <c r="A971" s="76" t="s">
        <v>530</v>
      </c>
      <c r="B971" s="76" t="s">
        <v>393</v>
      </c>
      <c r="C971" s="51"/>
      <c r="D971" s="51"/>
      <c r="E971" s="51">
        <f t="shared" si="64"/>
        <v>0</v>
      </c>
      <c r="F971" s="51"/>
      <c r="G971" s="51">
        <f t="shared" ref="G971:G1028" si="66">H971*0.73</f>
        <v>66.429999999999993</v>
      </c>
      <c r="H971" s="51">
        <v>91</v>
      </c>
      <c r="I971" s="52">
        <f t="shared" si="63"/>
        <v>66.429999999999993</v>
      </c>
      <c r="J971" s="53">
        <f t="shared" si="63"/>
        <v>91</v>
      </c>
      <c r="K971" s="50">
        <f t="shared" si="65"/>
        <v>66.429999999999993</v>
      </c>
      <c r="L971" s="50"/>
    </row>
    <row r="972" spans="1:12" ht="47.25" x14ac:dyDescent="0.25">
      <c r="A972" s="76" t="s">
        <v>530</v>
      </c>
      <c r="B972" s="76" t="s">
        <v>342</v>
      </c>
      <c r="C972" s="51"/>
      <c r="D972" s="51"/>
      <c r="E972" s="51">
        <f t="shared" si="64"/>
        <v>3.7199999999999998</v>
      </c>
      <c r="F972" s="51">
        <v>3</v>
      </c>
      <c r="G972" s="51">
        <f t="shared" si="66"/>
        <v>2.19</v>
      </c>
      <c r="H972" s="51">
        <v>3</v>
      </c>
      <c r="I972" s="52">
        <f t="shared" si="63"/>
        <v>5.91</v>
      </c>
      <c r="J972" s="53">
        <f t="shared" si="63"/>
        <v>6</v>
      </c>
      <c r="K972" s="50">
        <f t="shared" si="65"/>
        <v>5.91</v>
      </c>
      <c r="L972" s="50"/>
    </row>
    <row r="973" spans="1:12" ht="31.5" x14ac:dyDescent="0.25">
      <c r="A973" s="76" t="s">
        <v>530</v>
      </c>
      <c r="B973" s="76" t="s">
        <v>317</v>
      </c>
      <c r="C973" s="51"/>
      <c r="D973" s="51"/>
      <c r="E973" s="51">
        <f t="shared" si="64"/>
        <v>3.7199999999999998</v>
      </c>
      <c r="F973" s="51">
        <v>3</v>
      </c>
      <c r="G973" s="51">
        <f t="shared" si="66"/>
        <v>2.19</v>
      </c>
      <c r="H973" s="51">
        <v>3</v>
      </c>
      <c r="I973" s="52">
        <f t="shared" si="63"/>
        <v>5.91</v>
      </c>
      <c r="J973" s="53">
        <f t="shared" si="63"/>
        <v>6</v>
      </c>
      <c r="K973" s="50">
        <f t="shared" si="65"/>
        <v>5.91</v>
      </c>
      <c r="L973" s="50"/>
    </row>
    <row r="974" spans="1:12" x14ac:dyDescent="0.25">
      <c r="A974" s="76" t="s">
        <v>530</v>
      </c>
      <c r="B974" s="76" t="s">
        <v>349</v>
      </c>
      <c r="C974" s="51"/>
      <c r="D974" s="51"/>
      <c r="E974" s="51">
        <f t="shared" si="64"/>
        <v>8.68</v>
      </c>
      <c r="F974" s="51">
        <v>7</v>
      </c>
      <c r="G974" s="51"/>
      <c r="H974" s="51"/>
      <c r="I974" s="52">
        <f t="shared" si="63"/>
        <v>8.68</v>
      </c>
      <c r="J974" s="53">
        <f t="shared" si="63"/>
        <v>7</v>
      </c>
      <c r="K974" s="50">
        <f t="shared" si="65"/>
        <v>8.68</v>
      </c>
      <c r="L974" s="50"/>
    </row>
    <row r="975" spans="1:12" x14ac:dyDescent="0.25">
      <c r="A975" s="76" t="s">
        <v>530</v>
      </c>
      <c r="B975" s="76" t="s">
        <v>359</v>
      </c>
      <c r="C975" s="51"/>
      <c r="D975" s="51"/>
      <c r="E975" s="51">
        <f t="shared" si="64"/>
        <v>809.72</v>
      </c>
      <c r="F975" s="51">
        <v>653</v>
      </c>
      <c r="G975" s="51"/>
      <c r="H975" s="51"/>
      <c r="I975" s="52">
        <f t="shared" si="63"/>
        <v>809.72</v>
      </c>
      <c r="J975" s="53">
        <f t="shared" si="63"/>
        <v>653</v>
      </c>
      <c r="K975" s="50">
        <f t="shared" si="65"/>
        <v>809.72</v>
      </c>
      <c r="L975" s="50"/>
    </row>
    <row r="976" spans="1:12" x14ac:dyDescent="0.25">
      <c r="A976" s="76" t="s">
        <v>530</v>
      </c>
      <c r="B976" s="76" t="s">
        <v>367</v>
      </c>
      <c r="C976" s="51"/>
      <c r="D976" s="51"/>
      <c r="E976" s="51">
        <f t="shared" si="64"/>
        <v>0</v>
      </c>
      <c r="F976" s="51"/>
      <c r="G976" s="51">
        <f t="shared" si="66"/>
        <v>22.63</v>
      </c>
      <c r="H976" s="51">
        <v>31</v>
      </c>
      <c r="I976" s="52">
        <f t="shared" si="63"/>
        <v>22.63</v>
      </c>
      <c r="J976" s="53">
        <f t="shared" si="63"/>
        <v>31</v>
      </c>
      <c r="K976" s="50">
        <f t="shared" si="65"/>
        <v>22.63</v>
      </c>
      <c r="L976" s="50"/>
    </row>
    <row r="977" spans="1:12" ht="31.5" x14ac:dyDescent="0.25">
      <c r="A977" s="76" t="s">
        <v>530</v>
      </c>
      <c r="B977" s="76" t="s">
        <v>368</v>
      </c>
      <c r="C977" s="51"/>
      <c r="D977" s="51"/>
      <c r="E977" s="51">
        <f t="shared" si="64"/>
        <v>39.68</v>
      </c>
      <c r="F977" s="51">
        <v>32</v>
      </c>
      <c r="G977" s="51">
        <f t="shared" si="66"/>
        <v>19.71</v>
      </c>
      <c r="H977" s="51">
        <v>27</v>
      </c>
      <c r="I977" s="52">
        <f t="shared" si="63"/>
        <v>59.39</v>
      </c>
      <c r="J977" s="53">
        <f t="shared" si="63"/>
        <v>59</v>
      </c>
      <c r="K977" s="50">
        <f t="shared" si="65"/>
        <v>59.39</v>
      </c>
      <c r="L977" s="50"/>
    </row>
    <row r="978" spans="1:12" x14ac:dyDescent="0.25">
      <c r="A978" s="76" t="s">
        <v>530</v>
      </c>
      <c r="B978" s="76" t="s">
        <v>372</v>
      </c>
      <c r="C978" s="51"/>
      <c r="D978" s="51"/>
      <c r="E978" s="51">
        <f t="shared" si="64"/>
        <v>8.68</v>
      </c>
      <c r="F978" s="51">
        <v>7</v>
      </c>
      <c r="G978" s="51"/>
      <c r="H978" s="51"/>
      <c r="I978" s="52">
        <f t="shared" si="63"/>
        <v>8.68</v>
      </c>
      <c r="J978" s="53">
        <f t="shared" si="63"/>
        <v>7</v>
      </c>
      <c r="K978" s="50">
        <f t="shared" si="65"/>
        <v>8.68</v>
      </c>
      <c r="L978" s="50"/>
    </row>
    <row r="979" spans="1:12" ht="31.5" x14ac:dyDescent="0.25">
      <c r="A979" s="76" t="s">
        <v>530</v>
      </c>
      <c r="B979" s="76" t="s">
        <v>373</v>
      </c>
      <c r="C979" s="51"/>
      <c r="D979" s="51"/>
      <c r="E979" s="51">
        <f t="shared" si="64"/>
        <v>724.16</v>
      </c>
      <c r="F979" s="51">
        <v>584</v>
      </c>
      <c r="G979" s="51"/>
      <c r="H979" s="51"/>
      <c r="I979" s="52">
        <f t="shared" si="63"/>
        <v>724.16</v>
      </c>
      <c r="J979" s="53">
        <f t="shared" si="63"/>
        <v>584</v>
      </c>
      <c r="K979" s="50">
        <f t="shared" si="65"/>
        <v>724.16</v>
      </c>
      <c r="L979" s="50"/>
    </row>
    <row r="980" spans="1:12" x14ac:dyDescent="0.25">
      <c r="A980" s="76" t="s">
        <v>531</v>
      </c>
      <c r="B980" s="76" t="s">
        <v>326</v>
      </c>
      <c r="C980" s="51"/>
      <c r="D980" s="51"/>
      <c r="E980" s="51">
        <f t="shared" si="64"/>
        <v>6.2</v>
      </c>
      <c r="F980" s="51">
        <v>5</v>
      </c>
      <c r="G980" s="51"/>
      <c r="H980" s="51"/>
      <c r="I980" s="52">
        <f t="shared" si="63"/>
        <v>6.2</v>
      </c>
      <c r="J980" s="53">
        <f t="shared" si="63"/>
        <v>5</v>
      </c>
      <c r="K980" s="50">
        <f t="shared" si="65"/>
        <v>6.2</v>
      </c>
      <c r="L980" s="50"/>
    </row>
    <row r="981" spans="1:12" x14ac:dyDescent="0.25">
      <c r="A981" s="76" t="s">
        <v>531</v>
      </c>
      <c r="B981" s="76" t="s">
        <v>328</v>
      </c>
      <c r="C981" s="51"/>
      <c r="D981" s="51"/>
      <c r="E981" s="51">
        <f t="shared" si="64"/>
        <v>94.24</v>
      </c>
      <c r="F981" s="51">
        <v>76</v>
      </c>
      <c r="G981" s="51"/>
      <c r="H981" s="51"/>
      <c r="I981" s="52">
        <f t="shared" si="63"/>
        <v>94.24</v>
      </c>
      <c r="J981" s="53">
        <f t="shared" si="63"/>
        <v>76</v>
      </c>
      <c r="K981" s="50">
        <f t="shared" si="65"/>
        <v>94.24</v>
      </c>
      <c r="L981" s="50"/>
    </row>
    <row r="982" spans="1:12" ht="31.5" x14ac:dyDescent="0.25">
      <c r="A982" s="76" t="s">
        <v>531</v>
      </c>
      <c r="B982" s="76" t="s">
        <v>336</v>
      </c>
      <c r="C982" s="51"/>
      <c r="D982" s="51"/>
      <c r="E982" s="51">
        <f t="shared" si="64"/>
        <v>21.08</v>
      </c>
      <c r="F982" s="51">
        <v>17</v>
      </c>
      <c r="G982" s="51"/>
      <c r="H982" s="51"/>
      <c r="I982" s="52">
        <f t="shared" si="63"/>
        <v>21.08</v>
      </c>
      <c r="J982" s="53">
        <f t="shared" si="63"/>
        <v>17</v>
      </c>
      <c r="K982" s="50">
        <f t="shared" si="65"/>
        <v>21.08</v>
      </c>
      <c r="L982" s="50"/>
    </row>
    <row r="983" spans="1:12" x14ac:dyDescent="0.25">
      <c r="A983" s="76" t="s">
        <v>531</v>
      </c>
      <c r="B983" s="76" t="s">
        <v>339</v>
      </c>
      <c r="C983" s="51"/>
      <c r="D983" s="51"/>
      <c r="E983" s="51">
        <f t="shared" si="64"/>
        <v>3.7199999999999998</v>
      </c>
      <c r="F983" s="51">
        <v>3</v>
      </c>
      <c r="G983" s="51"/>
      <c r="H983" s="51"/>
      <c r="I983" s="52">
        <f t="shared" si="63"/>
        <v>3.7199999999999998</v>
      </c>
      <c r="J983" s="53">
        <f t="shared" si="63"/>
        <v>3</v>
      </c>
      <c r="K983" s="50">
        <f t="shared" si="65"/>
        <v>3.7199999999999998</v>
      </c>
      <c r="L983" s="50"/>
    </row>
    <row r="984" spans="1:12" ht="31.5" x14ac:dyDescent="0.25">
      <c r="A984" s="76" t="s">
        <v>531</v>
      </c>
      <c r="B984" s="76" t="s">
        <v>317</v>
      </c>
      <c r="C984" s="51"/>
      <c r="D984" s="51"/>
      <c r="E984" s="51">
        <f t="shared" si="64"/>
        <v>1311.92</v>
      </c>
      <c r="F984" s="51">
        <v>1058</v>
      </c>
      <c r="G984" s="51">
        <f t="shared" si="66"/>
        <v>281.05</v>
      </c>
      <c r="H984" s="51">
        <v>385</v>
      </c>
      <c r="I984" s="52">
        <f t="shared" si="63"/>
        <v>1592.97</v>
      </c>
      <c r="J984" s="53">
        <f t="shared" si="63"/>
        <v>1443</v>
      </c>
      <c r="K984" s="50">
        <f t="shared" si="65"/>
        <v>1592.97</v>
      </c>
      <c r="L984" s="50"/>
    </row>
    <row r="985" spans="1:12" x14ac:dyDescent="0.25">
      <c r="A985" s="76" t="s">
        <v>531</v>
      </c>
      <c r="B985" s="76" t="s">
        <v>312</v>
      </c>
      <c r="C985" s="51"/>
      <c r="D985" s="51"/>
      <c r="E985" s="51">
        <f t="shared" si="64"/>
        <v>66.959999999999994</v>
      </c>
      <c r="F985" s="51">
        <v>54</v>
      </c>
      <c r="G985" s="51"/>
      <c r="H985" s="51"/>
      <c r="I985" s="52">
        <f t="shared" si="63"/>
        <v>66.959999999999994</v>
      </c>
      <c r="J985" s="53">
        <f t="shared" si="63"/>
        <v>54</v>
      </c>
      <c r="K985" s="50">
        <f t="shared" si="65"/>
        <v>66.959999999999994</v>
      </c>
      <c r="L985" s="50"/>
    </row>
    <row r="986" spans="1:12" x14ac:dyDescent="0.25">
      <c r="A986" s="76" t="s">
        <v>531</v>
      </c>
      <c r="B986" s="76" t="s">
        <v>360</v>
      </c>
      <c r="C986" s="51"/>
      <c r="D986" s="51"/>
      <c r="E986" s="51">
        <f t="shared" si="64"/>
        <v>1.24</v>
      </c>
      <c r="F986" s="51">
        <v>1</v>
      </c>
      <c r="G986" s="51"/>
      <c r="H986" s="51"/>
      <c r="I986" s="52">
        <f t="shared" si="63"/>
        <v>1.24</v>
      </c>
      <c r="J986" s="53">
        <f t="shared" si="63"/>
        <v>1</v>
      </c>
      <c r="K986" s="50">
        <f t="shared" si="65"/>
        <v>1.24</v>
      </c>
      <c r="L986" s="50"/>
    </row>
    <row r="987" spans="1:12" ht="63" x14ac:dyDescent="0.25">
      <c r="A987" s="76" t="s">
        <v>531</v>
      </c>
      <c r="B987" s="76" t="s">
        <v>532</v>
      </c>
      <c r="C987" s="51"/>
      <c r="D987" s="51"/>
      <c r="E987" s="51">
        <f t="shared" si="64"/>
        <v>1.24</v>
      </c>
      <c r="F987" s="51">
        <v>1</v>
      </c>
      <c r="G987" s="51"/>
      <c r="H987" s="51"/>
      <c r="I987" s="52">
        <f t="shared" si="63"/>
        <v>1.24</v>
      </c>
      <c r="J987" s="53">
        <f t="shared" si="63"/>
        <v>1</v>
      </c>
      <c r="K987" s="50">
        <f t="shared" si="65"/>
        <v>1.24</v>
      </c>
      <c r="L987" s="50"/>
    </row>
    <row r="988" spans="1:12" ht="31.5" x14ac:dyDescent="0.25">
      <c r="A988" s="76" t="s">
        <v>533</v>
      </c>
      <c r="B988" s="76" t="s">
        <v>325</v>
      </c>
      <c r="C988" s="51"/>
      <c r="D988" s="51"/>
      <c r="E988" s="51">
        <f t="shared" si="64"/>
        <v>4.96</v>
      </c>
      <c r="F988" s="51">
        <v>4</v>
      </c>
      <c r="G988" s="51"/>
      <c r="H988" s="51"/>
      <c r="I988" s="52">
        <f t="shared" si="63"/>
        <v>4.96</v>
      </c>
      <c r="J988" s="53">
        <f t="shared" si="63"/>
        <v>4</v>
      </c>
      <c r="K988" s="50">
        <f t="shared" si="65"/>
        <v>4.96</v>
      </c>
      <c r="L988" s="50"/>
    </row>
    <row r="989" spans="1:12" x14ac:dyDescent="0.25">
      <c r="A989" s="76" t="s">
        <v>533</v>
      </c>
      <c r="B989" s="76" t="s">
        <v>326</v>
      </c>
      <c r="C989" s="51"/>
      <c r="D989" s="51"/>
      <c r="E989" s="51"/>
      <c r="F989" s="51"/>
      <c r="G989" s="51">
        <f t="shared" si="66"/>
        <v>519.03</v>
      </c>
      <c r="H989" s="51">
        <v>711</v>
      </c>
      <c r="I989" s="52">
        <f t="shared" si="63"/>
        <v>519.03</v>
      </c>
      <c r="J989" s="53">
        <f t="shared" si="63"/>
        <v>711</v>
      </c>
      <c r="K989" s="50">
        <f t="shared" si="65"/>
        <v>519.03</v>
      </c>
      <c r="L989" s="50"/>
    </row>
    <row r="990" spans="1:12" x14ac:dyDescent="0.25">
      <c r="A990" s="76" t="s">
        <v>533</v>
      </c>
      <c r="B990" s="76" t="s">
        <v>390</v>
      </c>
      <c r="C990" s="51"/>
      <c r="D990" s="51"/>
      <c r="E990" s="51"/>
      <c r="F990" s="51"/>
      <c r="G990" s="51">
        <f t="shared" si="66"/>
        <v>92.71</v>
      </c>
      <c r="H990" s="51">
        <v>127</v>
      </c>
      <c r="I990" s="52">
        <f t="shared" si="63"/>
        <v>92.71</v>
      </c>
      <c r="J990" s="53">
        <f t="shared" si="63"/>
        <v>127</v>
      </c>
      <c r="K990" s="50">
        <f t="shared" si="65"/>
        <v>92.71</v>
      </c>
      <c r="L990" s="50"/>
    </row>
    <row r="991" spans="1:12" x14ac:dyDescent="0.25">
      <c r="A991" s="76" t="s">
        <v>533</v>
      </c>
      <c r="B991" s="76" t="s">
        <v>327</v>
      </c>
      <c r="C991" s="51"/>
      <c r="D991" s="51"/>
      <c r="E991" s="51"/>
      <c r="F991" s="51"/>
      <c r="G991" s="51">
        <f t="shared" si="66"/>
        <v>199.29</v>
      </c>
      <c r="H991" s="51">
        <v>273</v>
      </c>
      <c r="I991" s="52">
        <f t="shared" ref="I991:J1046" si="67">C991+E991+G991</f>
        <v>199.29</v>
      </c>
      <c r="J991" s="53">
        <f t="shared" si="67"/>
        <v>273</v>
      </c>
      <c r="K991" s="50">
        <f t="shared" si="65"/>
        <v>199.29</v>
      </c>
      <c r="L991" s="50"/>
    </row>
    <row r="992" spans="1:12" x14ac:dyDescent="0.25">
      <c r="A992" s="76" t="s">
        <v>533</v>
      </c>
      <c r="B992" s="76" t="s">
        <v>328</v>
      </c>
      <c r="C992" s="51"/>
      <c r="D992" s="51"/>
      <c r="E992" s="51">
        <f t="shared" si="64"/>
        <v>451.36</v>
      </c>
      <c r="F992" s="51">
        <v>364</v>
      </c>
      <c r="G992" s="51">
        <f t="shared" si="66"/>
        <v>94.17</v>
      </c>
      <c r="H992" s="51">
        <v>129</v>
      </c>
      <c r="I992" s="52">
        <f t="shared" si="67"/>
        <v>545.53</v>
      </c>
      <c r="J992" s="53">
        <f t="shared" si="67"/>
        <v>493</v>
      </c>
      <c r="K992" s="50">
        <f t="shared" si="65"/>
        <v>545.53</v>
      </c>
      <c r="L992" s="50"/>
    </row>
    <row r="993" spans="1:12" x14ac:dyDescent="0.25">
      <c r="A993" s="76" t="s">
        <v>533</v>
      </c>
      <c r="B993" s="76" t="s">
        <v>329</v>
      </c>
      <c r="C993" s="51"/>
      <c r="D993" s="51"/>
      <c r="E993" s="51">
        <f t="shared" si="64"/>
        <v>156.24</v>
      </c>
      <c r="F993" s="51">
        <v>126</v>
      </c>
      <c r="G993" s="51">
        <f t="shared" si="66"/>
        <v>91.98</v>
      </c>
      <c r="H993" s="51">
        <v>126</v>
      </c>
      <c r="I993" s="52">
        <f t="shared" si="67"/>
        <v>248.22000000000003</v>
      </c>
      <c r="J993" s="53">
        <f t="shared" si="67"/>
        <v>252</v>
      </c>
      <c r="K993" s="50">
        <f t="shared" si="65"/>
        <v>248.22000000000003</v>
      </c>
      <c r="L993" s="50"/>
    </row>
    <row r="994" spans="1:12" ht="31.5" x14ac:dyDescent="0.25">
      <c r="A994" s="76" t="s">
        <v>533</v>
      </c>
      <c r="B994" s="76" t="s">
        <v>426</v>
      </c>
      <c r="C994" s="51"/>
      <c r="D994" s="51"/>
      <c r="E994" s="51">
        <f t="shared" si="64"/>
        <v>21.08</v>
      </c>
      <c r="F994" s="51">
        <v>17</v>
      </c>
      <c r="G994" s="51">
        <f t="shared" si="66"/>
        <v>17.52</v>
      </c>
      <c r="H994" s="51">
        <v>24</v>
      </c>
      <c r="I994" s="52">
        <f t="shared" si="67"/>
        <v>38.599999999999994</v>
      </c>
      <c r="J994" s="53">
        <f t="shared" si="67"/>
        <v>41</v>
      </c>
      <c r="K994" s="50">
        <f t="shared" si="65"/>
        <v>38.599999999999994</v>
      </c>
      <c r="L994" s="50"/>
    </row>
    <row r="995" spans="1:12" x14ac:dyDescent="0.25">
      <c r="A995" s="76" t="s">
        <v>533</v>
      </c>
      <c r="B995" s="76" t="s">
        <v>330</v>
      </c>
      <c r="C995" s="51"/>
      <c r="D995" s="51"/>
      <c r="E995" s="51">
        <f t="shared" si="64"/>
        <v>213.28</v>
      </c>
      <c r="F995" s="51">
        <v>172</v>
      </c>
      <c r="G995" s="51">
        <f t="shared" si="66"/>
        <v>6.57</v>
      </c>
      <c r="H995" s="51">
        <v>9</v>
      </c>
      <c r="I995" s="52">
        <f t="shared" si="67"/>
        <v>219.85</v>
      </c>
      <c r="J995" s="53">
        <f t="shared" si="67"/>
        <v>181</v>
      </c>
      <c r="K995" s="50">
        <f t="shared" si="65"/>
        <v>219.85</v>
      </c>
      <c r="L995" s="50"/>
    </row>
    <row r="996" spans="1:12" x14ac:dyDescent="0.25">
      <c r="A996" s="76" t="s">
        <v>533</v>
      </c>
      <c r="B996" s="76" t="s">
        <v>331</v>
      </c>
      <c r="C996" s="51"/>
      <c r="D996" s="51"/>
      <c r="E996" s="51">
        <f t="shared" si="64"/>
        <v>0</v>
      </c>
      <c r="F996" s="51"/>
      <c r="G996" s="51">
        <f t="shared" si="66"/>
        <v>30.66</v>
      </c>
      <c r="H996" s="51">
        <v>42</v>
      </c>
      <c r="I996" s="52">
        <f t="shared" si="67"/>
        <v>30.66</v>
      </c>
      <c r="J996" s="53">
        <f t="shared" si="67"/>
        <v>42</v>
      </c>
      <c r="K996" s="50">
        <f t="shared" si="65"/>
        <v>30.66</v>
      </c>
      <c r="L996" s="50"/>
    </row>
    <row r="997" spans="1:12" x14ac:dyDescent="0.25">
      <c r="A997" s="76" t="s">
        <v>533</v>
      </c>
      <c r="B997" s="76" t="s">
        <v>404</v>
      </c>
      <c r="C997" s="51"/>
      <c r="D997" s="51"/>
      <c r="E997" s="51">
        <f t="shared" si="64"/>
        <v>62</v>
      </c>
      <c r="F997" s="51">
        <v>50</v>
      </c>
      <c r="G997" s="51">
        <f t="shared" si="66"/>
        <v>36.5</v>
      </c>
      <c r="H997" s="51">
        <v>50</v>
      </c>
      <c r="I997" s="52">
        <f t="shared" si="67"/>
        <v>98.5</v>
      </c>
      <c r="J997" s="53">
        <f t="shared" si="67"/>
        <v>100</v>
      </c>
      <c r="K997" s="50">
        <f t="shared" si="65"/>
        <v>98.5</v>
      </c>
      <c r="L997" s="50"/>
    </row>
    <row r="998" spans="1:12" ht="31.5" x14ac:dyDescent="0.25">
      <c r="A998" s="76" t="s">
        <v>533</v>
      </c>
      <c r="B998" s="76" t="s">
        <v>336</v>
      </c>
      <c r="C998" s="51"/>
      <c r="D998" s="51"/>
      <c r="E998" s="51">
        <f t="shared" si="64"/>
        <v>323.64</v>
      </c>
      <c r="F998" s="51">
        <v>261</v>
      </c>
      <c r="G998" s="51">
        <f t="shared" si="66"/>
        <v>192.72</v>
      </c>
      <c r="H998" s="51">
        <v>264</v>
      </c>
      <c r="I998" s="52">
        <f t="shared" si="67"/>
        <v>516.36</v>
      </c>
      <c r="J998" s="53">
        <f t="shared" si="67"/>
        <v>525</v>
      </c>
      <c r="K998" s="50">
        <f t="shared" si="65"/>
        <v>516.36</v>
      </c>
      <c r="L998" s="50"/>
    </row>
    <row r="999" spans="1:12" x14ac:dyDescent="0.25">
      <c r="A999" s="76" t="s">
        <v>533</v>
      </c>
      <c r="B999" s="76" t="s">
        <v>337</v>
      </c>
      <c r="C999" s="51"/>
      <c r="D999" s="51"/>
      <c r="E999" s="51">
        <f t="shared" si="64"/>
        <v>1.24</v>
      </c>
      <c r="F999" s="51">
        <v>1</v>
      </c>
      <c r="G999" s="51"/>
      <c r="H999" s="51"/>
      <c r="I999" s="52">
        <f t="shared" si="67"/>
        <v>1.24</v>
      </c>
      <c r="J999" s="53">
        <f t="shared" si="67"/>
        <v>1</v>
      </c>
      <c r="K999" s="50">
        <f t="shared" si="65"/>
        <v>1.24</v>
      </c>
      <c r="L999" s="50"/>
    </row>
    <row r="1000" spans="1:12" ht="31.5" x14ac:dyDescent="0.25">
      <c r="A1000" s="76" t="s">
        <v>533</v>
      </c>
      <c r="B1000" s="76" t="s">
        <v>338</v>
      </c>
      <c r="C1000" s="51"/>
      <c r="D1000" s="51"/>
      <c r="E1000" s="51">
        <f t="shared" si="64"/>
        <v>13.64</v>
      </c>
      <c r="F1000" s="51">
        <v>11</v>
      </c>
      <c r="G1000" s="51">
        <f t="shared" si="66"/>
        <v>8.0299999999999994</v>
      </c>
      <c r="H1000" s="51">
        <v>11</v>
      </c>
      <c r="I1000" s="52">
        <f t="shared" si="67"/>
        <v>21.67</v>
      </c>
      <c r="J1000" s="53">
        <f t="shared" si="67"/>
        <v>22</v>
      </c>
      <c r="K1000" s="50">
        <f t="shared" si="65"/>
        <v>21.67</v>
      </c>
      <c r="L1000" s="50"/>
    </row>
    <row r="1001" spans="1:12" x14ac:dyDescent="0.25">
      <c r="A1001" s="76" t="s">
        <v>533</v>
      </c>
      <c r="B1001" s="76" t="s">
        <v>339</v>
      </c>
      <c r="C1001" s="51"/>
      <c r="D1001" s="51"/>
      <c r="E1001" s="51">
        <f t="shared" si="64"/>
        <v>52.08</v>
      </c>
      <c r="F1001" s="51">
        <v>42</v>
      </c>
      <c r="G1001" s="51">
        <f t="shared" si="66"/>
        <v>30.66</v>
      </c>
      <c r="H1001" s="51">
        <v>42</v>
      </c>
      <c r="I1001" s="52">
        <f t="shared" si="67"/>
        <v>82.74</v>
      </c>
      <c r="J1001" s="53">
        <f t="shared" si="67"/>
        <v>84</v>
      </c>
      <c r="K1001" s="50">
        <f t="shared" si="65"/>
        <v>82.74</v>
      </c>
      <c r="L1001" s="50"/>
    </row>
    <row r="1002" spans="1:12" ht="47.25" x14ac:dyDescent="0.25">
      <c r="A1002" s="76" t="s">
        <v>533</v>
      </c>
      <c r="B1002" s="76" t="s">
        <v>342</v>
      </c>
      <c r="C1002" s="51"/>
      <c r="D1002" s="51"/>
      <c r="E1002" s="51">
        <f t="shared" si="64"/>
        <v>6.2</v>
      </c>
      <c r="F1002" s="51">
        <v>5</v>
      </c>
      <c r="G1002" s="51"/>
      <c r="H1002" s="51"/>
      <c r="I1002" s="52">
        <f t="shared" si="67"/>
        <v>6.2</v>
      </c>
      <c r="J1002" s="53">
        <f t="shared" si="67"/>
        <v>5</v>
      </c>
      <c r="K1002" s="50">
        <f t="shared" si="65"/>
        <v>6.2</v>
      </c>
      <c r="L1002" s="50"/>
    </row>
    <row r="1003" spans="1:12" ht="31.5" x14ac:dyDescent="0.25">
      <c r="A1003" s="76" t="s">
        <v>533</v>
      </c>
      <c r="B1003" s="76" t="s">
        <v>343</v>
      </c>
      <c r="C1003" s="51"/>
      <c r="D1003" s="51"/>
      <c r="E1003" s="51">
        <f t="shared" si="64"/>
        <v>11.16</v>
      </c>
      <c r="F1003" s="51">
        <v>9</v>
      </c>
      <c r="G1003" s="51">
        <f t="shared" si="66"/>
        <v>6.57</v>
      </c>
      <c r="H1003" s="51">
        <v>9</v>
      </c>
      <c r="I1003" s="52">
        <f t="shared" si="67"/>
        <v>17.73</v>
      </c>
      <c r="J1003" s="53">
        <f t="shared" si="67"/>
        <v>18</v>
      </c>
      <c r="K1003" s="50">
        <f t="shared" si="65"/>
        <v>17.73</v>
      </c>
      <c r="L1003" s="50"/>
    </row>
    <row r="1004" spans="1:12" ht="31.5" x14ac:dyDescent="0.25">
      <c r="A1004" s="76" t="s">
        <v>533</v>
      </c>
      <c r="B1004" s="76" t="s">
        <v>522</v>
      </c>
      <c r="C1004" s="51"/>
      <c r="D1004" s="51"/>
      <c r="E1004" s="51">
        <f t="shared" si="64"/>
        <v>112.84</v>
      </c>
      <c r="F1004" s="51">
        <v>91</v>
      </c>
      <c r="G1004" s="51">
        <f t="shared" si="66"/>
        <v>72.27</v>
      </c>
      <c r="H1004" s="51">
        <v>99</v>
      </c>
      <c r="I1004" s="52">
        <f t="shared" si="67"/>
        <v>185.11</v>
      </c>
      <c r="J1004" s="53">
        <f t="shared" si="67"/>
        <v>190</v>
      </c>
      <c r="K1004" s="50">
        <f t="shared" si="65"/>
        <v>185.11</v>
      </c>
      <c r="L1004" s="50"/>
    </row>
    <row r="1005" spans="1:12" ht="31.5" x14ac:dyDescent="0.25">
      <c r="A1005" s="76" t="s">
        <v>533</v>
      </c>
      <c r="B1005" s="76" t="s">
        <v>315</v>
      </c>
      <c r="C1005" s="51"/>
      <c r="D1005" s="51"/>
      <c r="E1005" s="51">
        <f t="shared" si="64"/>
        <v>13.64</v>
      </c>
      <c r="F1005" s="51">
        <v>11</v>
      </c>
      <c r="G1005" s="51"/>
      <c r="H1005" s="51"/>
      <c r="I1005" s="52">
        <f t="shared" si="67"/>
        <v>13.64</v>
      </c>
      <c r="J1005" s="53">
        <f t="shared" si="67"/>
        <v>11</v>
      </c>
      <c r="K1005" s="50">
        <f t="shared" si="65"/>
        <v>13.64</v>
      </c>
      <c r="L1005" s="50"/>
    </row>
    <row r="1006" spans="1:12" ht="31.5" x14ac:dyDescent="0.25">
      <c r="A1006" s="76" t="s">
        <v>533</v>
      </c>
      <c r="B1006" s="76" t="s">
        <v>345</v>
      </c>
      <c r="C1006" s="51"/>
      <c r="D1006" s="51"/>
      <c r="E1006" s="51">
        <f t="shared" si="64"/>
        <v>104.16</v>
      </c>
      <c r="F1006" s="51">
        <v>84</v>
      </c>
      <c r="G1006" s="51">
        <f t="shared" si="66"/>
        <v>12.41</v>
      </c>
      <c r="H1006" s="51">
        <v>17</v>
      </c>
      <c r="I1006" s="52">
        <f t="shared" si="67"/>
        <v>116.57</v>
      </c>
      <c r="J1006" s="53">
        <f t="shared" si="67"/>
        <v>101</v>
      </c>
      <c r="K1006" s="50">
        <f t="shared" si="65"/>
        <v>116.57</v>
      </c>
      <c r="L1006" s="50"/>
    </row>
    <row r="1007" spans="1:12" x14ac:dyDescent="0.25">
      <c r="A1007" s="76" t="s">
        <v>533</v>
      </c>
      <c r="B1007" s="76" t="s">
        <v>346</v>
      </c>
      <c r="C1007" s="51"/>
      <c r="D1007" s="51"/>
      <c r="E1007" s="51">
        <f t="shared" si="64"/>
        <v>0</v>
      </c>
      <c r="F1007" s="51"/>
      <c r="G1007" s="51">
        <f t="shared" si="66"/>
        <v>34.31</v>
      </c>
      <c r="H1007" s="51">
        <v>47</v>
      </c>
      <c r="I1007" s="52">
        <f t="shared" si="67"/>
        <v>34.31</v>
      </c>
      <c r="J1007" s="53">
        <f t="shared" si="67"/>
        <v>47</v>
      </c>
      <c r="K1007" s="50">
        <f t="shared" si="65"/>
        <v>34.31</v>
      </c>
      <c r="L1007" s="50"/>
    </row>
    <row r="1008" spans="1:12" ht="31.5" x14ac:dyDescent="0.25">
      <c r="A1008" s="76" t="s">
        <v>533</v>
      </c>
      <c r="B1008" s="76" t="s">
        <v>317</v>
      </c>
      <c r="C1008" s="51"/>
      <c r="D1008" s="51"/>
      <c r="E1008" s="51">
        <f t="shared" si="64"/>
        <v>89.28</v>
      </c>
      <c r="F1008" s="51">
        <v>72</v>
      </c>
      <c r="G1008" s="51">
        <f t="shared" si="66"/>
        <v>11.68</v>
      </c>
      <c r="H1008" s="51">
        <v>16</v>
      </c>
      <c r="I1008" s="52">
        <f t="shared" si="67"/>
        <v>100.96000000000001</v>
      </c>
      <c r="J1008" s="53">
        <f t="shared" si="67"/>
        <v>88</v>
      </c>
      <c r="K1008" s="50">
        <f t="shared" si="65"/>
        <v>100.96000000000001</v>
      </c>
      <c r="L1008" s="50"/>
    </row>
    <row r="1009" spans="1:12" x14ac:dyDescent="0.25">
      <c r="A1009" s="76" t="s">
        <v>533</v>
      </c>
      <c r="B1009" s="76" t="s">
        <v>347</v>
      </c>
      <c r="C1009" s="51"/>
      <c r="D1009" s="51"/>
      <c r="E1009" s="51">
        <f t="shared" si="64"/>
        <v>348.44</v>
      </c>
      <c r="F1009" s="51">
        <v>281</v>
      </c>
      <c r="G1009" s="51"/>
      <c r="H1009" s="51"/>
      <c r="I1009" s="52">
        <f t="shared" si="67"/>
        <v>348.44</v>
      </c>
      <c r="J1009" s="53">
        <f t="shared" si="67"/>
        <v>281</v>
      </c>
      <c r="K1009" s="50">
        <f t="shared" si="65"/>
        <v>348.44</v>
      </c>
      <c r="L1009" s="50"/>
    </row>
    <row r="1010" spans="1:12" x14ac:dyDescent="0.25">
      <c r="A1010" s="76" t="s">
        <v>533</v>
      </c>
      <c r="B1010" s="76" t="s">
        <v>312</v>
      </c>
      <c r="C1010" s="51"/>
      <c r="D1010" s="51"/>
      <c r="E1010" s="51">
        <f t="shared" si="64"/>
        <v>404.24</v>
      </c>
      <c r="F1010" s="51">
        <v>326</v>
      </c>
      <c r="G1010" s="51"/>
      <c r="H1010" s="51"/>
      <c r="I1010" s="52">
        <f t="shared" si="67"/>
        <v>404.24</v>
      </c>
      <c r="J1010" s="53">
        <f t="shared" si="67"/>
        <v>326</v>
      </c>
      <c r="K1010" s="50">
        <f t="shared" si="65"/>
        <v>404.24</v>
      </c>
      <c r="L1010" s="50"/>
    </row>
    <row r="1011" spans="1:12" x14ac:dyDescent="0.25">
      <c r="A1011" s="76" t="s">
        <v>533</v>
      </c>
      <c r="B1011" s="76" t="s">
        <v>321</v>
      </c>
      <c r="C1011" s="51"/>
      <c r="D1011" s="51"/>
      <c r="E1011" s="51">
        <f t="shared" si="64"/>
        <v>236.84</v>
      </c>
      <c r="F1011" s="51">
        <v>191</v>
      </c>
      <c r="G1011" s="51"/>
      <c r="H1011" s="51"/>
      <c r="I1011" s="52">
        <f t="shared" si="67"/>
        <v>236.84</v>
      </c>
      <c r="J1011" s="53">
        <f t="shared" si="67"/>
        <v>191</v>
      </c>
      <c r="K1011" s="50">
        <f t="shared" si="65"/>
        <v>236.84</v>
      </c>
      <c r="L1011" s="50"/>
    </row>
    <row r="1012" spans="1:12" x14ac:dyDescent="0.25">
      <c r="A1012" s="76" t="s">
        <v>533</v>
      </c>
      <c r="B1012" s="76" t="s">
        <v>375</v>
      </c>
      <c r="C1012" s="51"/>
      <c r="D1012" s="51"/>
      <c r="E1012" s="51">
        <f t="shared" si="64"/>
        <v>60.76</v>
      </c>
      <c r="F1012" s="51">
        <v>49</v>
      </c>
      <c r="G1012" s="51"/>
      <c r="H1012" s="51"/>
      <c r="I1012" s="52">
        <f t="shared" si="67"/>
        <v>60.76</v>
      </c>
      <c r="J1012" s="53">
        <f t="shared" si="67"/>
        <v>49</v>
      </c>
      <c r="K1012" s="50">
        <f t="shared" si="65"/>
        <v>60.76</v>
      </c>
      <c r="L1012" s="50"/>
    </row>
    <row r="1013" spans="1:12" x14ac:dyDescent="0.25">
      <c r="A1013" s="76" t="s">
        <v>533</v>
      </c>
      <c r="B1013" s="76" t="s">
        <v>349</v>
      </c>
      <c r="C1013" s="51"/>
      <c r="D1013" s="51"/>
      <c r="E1013" s="51">
        <f t="shared" si="64"/>
        <v>70.679999999999993</v>
      </c>
      <c r="F1013" s="51">
        <v>57</v>
      </c>
      <c r="G1013" s="51"/>
      <c r="H1013" s="51"/>
      <c r="I1013" s="52">
        <f t="shared" si="67"/>
        <v>70.679999999999993</v>
      </c>
      <c r="J1013" s="53">
        <f t="shared" si="67"/>
        <v>57</v>
      </c>
      <c r="K1013" s="50">
        <f t="shared" si="65"/>
        <v>70.679999999999993</v>
      </c>
      <c r="L1013" s="50"/>
    </row>
    <row r="1014" spans="1:12" x14ac:dyDescent="0.25">
      <c r="A1014" s="76" t="s">
        <v>533</v>
      </c>
      <c r="B1014" s="76" t="s">
        <v>352</v>
      </c>
      <c r="C1014" s="51"/>
      <c r="D1014" s="51"/>
      <c r="E1014" s="51">
        <f t="shared" si="64"/>
        <v>50.839999999999996</v>
      </c>
      <c r="F1014" s="51">
        <v>41</v>
      </c>
      <c r="G1014" s="51"/>
      <c r="H1014" s="51"/>
      <c r="I1014" s="52">
        <f t="shared" si="67"/>
        <v>50.839999999999996</v>
      </c>
      <c r="J1014" s="53">
        <f t="shared" si="67"/>
        <v>41</v>
      </c>
      <c r="K1014" s="50">
        <f t="shared" si="65"/>
        <v>50.839999999999996</v>
      </c>
      <c r="L1014" s="50"/>
    </row>
    <row r="1015" spans="1:12" x14ac:dyDescent="0.25">
      <c r="A1015" s="76" t="s">
        <v>533</v>
      </c>
      <c r="B1015" s="76" t="s">
        <v>377</v>
      </c>
      <c r="C1015" s="51"/>
      <c r="D1015" s="51"/>
      <c r="E1015" s="51">
        <f t="shared" si="64"/>
        <v>183.52</v>
      </c>
      <c r="F1015" s="51">
        <v>148</v>
      </c>
      <c r="G1015" s="51"/>
      <c r="H1015" s="51"/>
      <c r="I1015" s="52">
        <f t="shared" si="67"/>
        <v>183.52</v>
      </c>
      <c r="J1015" s="53">
        <f t="shared" si="67"/>
        <v>148</v>
      </c>
      <c r="K1015" s="50">
        <f t="shared" si="65"/>
        <v>183.52</v>
      </c>
      <c r="L1015" s="50"/>
    </row>
    <row r="1016" spans="1:12" x14ac:dyDescent="0.25">
      <c r="A1016" s="76" t="s">
        <v>533</v>
      </c>
      <c r="B1016" s="76" t="s">
        <v>357</v>
      </c>
      <c r="C1016" s="51"/>
      <c r="D1016" s="51"/>
      <c r="E1016" s="51">
        <f t="shared" si="64"/>
        <v>224.44</v>
      </c>
      <c r="F1016" s="51">
        <v>181</v>
      </c>
      <c r="G1016" s="51">
        <f t="shared" si="66"/>
        <v>116.07</v>
      </c>
      <c r="H1016" s="51">
        <v>159</v>
      </c>
      <c r="I1016" s="52">
        <f t="shared" si="67"/>
        <v>340.51</v>
      </c>
      <c r="J1016" s="53">
        <f t="shared" si="67"/>
        <v>340</v>
      </c>
      <c r="K1016" s="50">
        <f t="shared" si="65"/>
        <v>340.51</v>
      </c>
      <c r="L1016" s="50"/>
    </row>
    <row r="1017" spans="1:12" x14ac:dyDescent="0.25">
      <c r="A1017" s="76" t="s">
        <v>533</v>
      </c>
      <c r="B1017" s="76" t="s">
        <v>358</v>
      </c>
      <c r="C1017" s="51"/>
      <c r="D1017" s="51"/>
      <c r="E1017" s="51">
        <f t="shared" si="64"/>
        <v>81.84</v>
      </c>
      <c r="F1017" s="51">
        <v>66</v>
      </c>
      <c r="G1017" s="51"/>
      <c r="H1017" s="51"/>
      <c r="I1017" s="52">
        <f t="shared" si="67"/>
        <v>81.84</v>
      </c>
      <c r="J1017" s="53">
        <f t="shared" si="67"/>
        <v>66</v>
      </c>
      <c r="K1017" s="50">
        <f t="shared" si="65"/>
        <v>81.84</v>
      </c>
      <c r="L1017" s="50"/>
    </row>
    <row r="1018" spans="1:12" x14ac:dyDescent="0.25">
      <c r="A1018" s="76" t="s">
        <v>533</v>
      </c>
      <c r="B1018" s="76" t="s">
        <v>359</v>
      </c>
      <c r="C1018" s="51"/>
      <c r="D1018" s="51"/>
      <c r="E1018" s="51">
        <f t="shared" si="64"/>
        <v>512.12</v>
      </c>
      <c r="F1018" s="51">
        <v>413</v>
      </c>
      <c r="G1018" s="51">
        <f t="shared" si="66"/>
        <v>300.76</v>
      </c>
      <c r="H1018" s="51">
        <v>412</v>
      </c>
      <c r="I1018" s="52">
        <f t="shared" si="67"/>
        <v>812.88</v>
      </c>
      <c r="J1018" s="53">
        <f t="shared" si="67"/>
        <v>825</v>
      </c>
      <c r="K1018" s="50">
        <f t="shared" si="65"/>
        <v>812.88</v>
      </c>
      <c r="L1018" s="50"/>
    </row>
    <row r="1019" spans="1:12" x14ac:dyDescent="0.25">
      <c r="A1019" s="76" t="s">
        <v>533</v>
      </c>
      <c r="B1019" s="76" t="s">
        <v>360</v>
      </c>
      <c r="C1019" s="51"/>
      <c r="D1019" s="51"/>
      <c r="E1019" s="51">
        <f t="shared" si="64"/>
        <v>388.12</v>
      </c>
      <c r="F1019" s="51">
        <v>313</v>
      </c>
      <c r="G1019" s="51">
        <f t="shared" si="66"/>
        <v>79.569999999999993</v>
      </c>
      <c r="H1019" s="51">
        <v>109</v>
      </c>
      <c r="I1019" s="52">
        <f t="shared" si="67"/>
        <v>467.69</v>
      </c>
      <c r="J1019" s="53">
        <f t="shared" si="67"/>
        <v>422</v>
      </c>
      <c r="K1019" s="50">
        <f t="shared" si="65"/>
        <v>467.69</v>
      </c>
      <c r="L1019" s="50"/>
    </row>
    <row r="1020" spans="1:12" x14ac:dyDescent="0.25">
      <c r="A1020" s="76" t="s">
        <v>533</v>
      </c>
      <c r="B1020" s="76" t="s">
        <v>361</v>
      </c>
      <c r="C1020" s="51"/>
      <c r="D1020" s="51"/>
      <c r="E1020" s="51">
        <f t="shared" si="64"/>
        <v>14.879999999999999</v>
      </c>
      <c r="F1020" s="51">
        <v>12</v>
      </c>
      <c r="G1020" s="51"/>
      <c r="H1020" s="51"/>
      <c r="I1020" s="52">
        <f t="shared" si="67"/>
        <v>14.879999999999999</v>
      </c>
      <c r="J1020" s="53">
        <f t="shared" si="67"/>
        <v>12</v>
      </c>
      <c r="K1020" s="50">
        <f t="shared" si="65"/>
        <v>14.879999999999999</v>
      </c>
      <c r="L1020" s="50"/>
    </row>
    <row r="1021" spans="1:12" x14ac:dyDescent="0.25">
      <c r="A1021" s="76" t="s">
        <v>533</v>
      </c>
      <c r="B1021" s="76" t="s">
        <v>362</v>
      </c>
      <c r="C1021" s="51"/>
      <c r="D1021" s="51"/>
      <c r="E1021" s="51">
        <f t="shared" si="64"/>
        <v>239.32</v>
      </c>
      <c r="F1021" s="51">
        <v>193</v>
      </c>
      <c r="G1021" s="51">
        <f t="shared" si="66"/>
        <v>0.73</v>
      </c>
      <c r="H1021" s="51">
        <v>1</v>
      </c>
      <c r="I1021" s="52">
        <f t="shared" si="67"/>
        <v>240.04999999999998</v>
      </c>
      <c r="J1021" s="53">
        <f t="shared" si="67"/>
        <v>194</v>
      </c>
      <c r="K1021" s="50">
        <f t="shared" si="65"/>
        <v>240.04999999999998</v>
      </c>
      <c r="L1021" s="50"/>
    </row>
    <row r="1022" spans="1:12" x14ac:dyDescent="0.25">
      <c r="A1022" s="76" t="s">
        <v>533</v>
      </c>
      <c r="B1022" s="76" t="s">
        <v>367</v>
      </c>
      <c r="C1022" s="51"/>
      <c r="D1022" s="51"/>
      <c r="E1022" s="51">
        <f t="shared" si="64"/>
        <v>1.24</v>
      </c>
      <c r="F1022" s="51">
        <v>1</v>
      </c>
      <c r="G1022" s="51">
        <f t="shared" si="66"/>
        <v>227.76</v>
      </c>
      <c r="H1022" s="51">
        <v>312</v>
      </c>
      <c r="I1022" s="52">
        <f t="shared" si="67"/>
        <v>229</v>
      </c>
      <c r="J1022" s="53">
        <f t="shared" si="67"/>
        <v>313</v>
      </c>
      <c r="K1022" s="50">
        <f t="shared" si="65"/>
        <v>229</v>
      </c>
      <c r="L1022" s="50"/>
    </row>
    <row r="1023" spans="1:12" ht="31.5" x14ac:dyDescent="0.25">
      <c r="A1023" s="76" t="s">
        <v>533</v>
      </c>
      <c r="B1023" s="76" t="s">
        <v>368</v>
      </c>
      <c r="C1023" s="51"/>
      <c r="D1023" s="51"/>
      <c r="E1023" s="51">
        <f t="shared" si="64"/>
        <v>288.92</v>
      </c>
      <c r="F1023" s="51">
        <v>233</v>
      </c>
      <c r="G1023" s="51">
        <f t="shared" si="66"/>
        <v>79.569999999999993</v>
      </c>
      <c r="H1023" s="51">
        <v>109</v>
      </c>
      <c r="I1023" s="52">
        <f t="shared" si="67"/>
        <v>368.49</v>
      </c>
      <c r="J1023" s="53">
        <f t="shared" si="67"/>
        <v>342</v>
      </c>
      <c r="K1023" s="50">
        <f t="shared" si="65"/>
        <v>368.49</v>
      </c>
      <c r="L1023" s="50"/>
    </row>
    <row r="1024" spans="1:12" x14ac:dyDescent="0.25">
      <c r="A1024" s="76" t="s">
        <v>533</v>
      </c>
      <c r="B1024" s="76" t="s">
        <v>372</v>
      </c>
      <c r="C1024" s="51"/>
      <c r="D1024" s="51"/>
      <c r="E1024" s="51">
        <f t="shared" si="64"/>
        <v>7.4399999999999995</v>
      </c>
      <c r="F1024" s="51">
        <v>6</v>
      </c>
      <c r="G1024" s="51">
        <f t="shared" si="66"/>
        <v>39.42</v>
      </c>
      <c r="H1024" s="51">
        <v>54</v>
      </c>
      <c r="I1024" s="52">
        <f t="shared" si="67"/>
        <v>46.86</v>
      </c>
      <c r="J1024" s="53">
        <f t="shared" si="67"/>
        <v>60</v>
      </c>
      <c r="K1024" s="50">
        <f t="shared" si="65"/>
        <v>46.86</v>
      </c>
      <c r="L1024" s="50"/>
    </row>
    <row r="1025" spans="1:12" ht="31.5" x14ac:dyDescent="0.25">
      <c r="A1025" s="76" t="s">
        <v>533</v>
      </c>
      <c r="B1025" s="76" t="s">
        <v>373</v>
      </c>
      <c r="C1025" s="51"/>
      <c r="D1025" s="51"/>
      <c r="E1025" s="51">
        <f t="shared" si="64"/>
        <v>83.08</v>
      </c>
      <c r="F1025" s="51">
        <v>67</v>
      </c>
      <c r="G1025" s="51"/>
      <c r="H1025" s="51"/>
      <c r="I1025" s="52">
        <f t="shared" si="67"/>
        <v>83.08</v>
      </c>
      <c r="J1025" s="53">
        <f t="shared" si="67"/>
        <v>67</v>
      </c>
      <c r="K1025" s="50">
        <f t="shared" si="65"/>
        <v>83.08</v>
      </c>
      <c r="L1025" s="50"/>
    </row>
    <row r="1026" spans="1:12" x14ac:dyDescent="0.25">
      <c r="A1026" s="76" t="s">
        <v>534</v>
      </c>
      <c r="B1026" s="76" t="s">
        <v>372</v>
      </c>
      <c r="C1026" s="51"/>
      <c r="D1026" s="51"/>
      <c r="E1026" s="51">
        <f t="shared" si="64"/>
        <v>358.36</v>
      </c>
      <c r="F1026" s="51">
        <v>289</v>
      </c>
      <c r="G1026" s="51"/>
      <c r="H1026" s="51"/>
      <c r="I1026" s="52">
        <f t="shared" si="67"/>
        <v>358.36</v>
      </c>
      <c r="J1026" s="53">
        <f t="shared" si="67"/>
        <v>289</v>
      </c>
      <c r="K1026" s="50">
        <f t="shared" si="65"/>
        <v>358.36</v>
      </c>
      <c r="L1026" s="50"/>
    </row>
    <row r="1027" spans="1:12" ht="31.5" x14ac:dyDescent="0.25">
      <c r="A1027" s="76" t="s">
        <v>534</v>
      </c>
      <c r="B1027" s="76" t="s">
        <v>373</v>
      </c>
      <c r="C1027" s="51"/>
      <c r="D1027" s="51"/>
      <c r="E1027" s="51">
        <f t="shared" si="64"/>
        <v>130.19999999999999</v>
      </c>
      <c r="F1027" s="51">
        <v>105</v>
      </c>
      <c r="G1027" s="51"/>
      <c r="H1027" s="51"/>
      <c r="I1027" s="52">
        <f t="shared" si="67"/>
        <v>130.19999999999999</v>
      </c>
      <c r="J1027" s="53">
        <f t="shared" si="67"/>
        <v>105</v>
      </c>
      <c r="K1027" s="50">
        <f t="shared" si="65"/>
        <v>130.19999999999999</v>
      </c>
      <c r="L1027" s="50"/>
    </row>
    <row r="1028" spans="1:12" ht="31.5" x14ac:dyDescent="0.25">
      <c r="A1028" s="76" t="s">
        <v>535</v>
      </c>
      <c r="B1028" s="76" t="s">
        <v>326</v>
      </c>
      <c r="C1028" s="51"/>
      <c r="D1028" s="51"/>
      <c r="E1028" s="51"/>
      <c r="F1028" s="51"/>
      <c r="G1028" s="51">
        <f t="shared" si="66"/>
        <v>141.62</v>
      </c>
      <c r="H1028" s="51">
        <v>194</v>
      </c>
      <c r="I1028" s="52">
        <f t="shared" si="67"/>
        <v>141.62</v>
      </c>
      <c r="J1028" s="53">
        <f t="shared" si="67"/>
        <v>194</v>
      </c>
      <c r="K1028" s="50">
        <f t="shared" si="65"/>
        <v>141.62</v>
      </c>
      <c r="L1028" s="50"/>
    </row>
    <row r="1029" spans="1:12" ht="31.5" x14ac:dyDescent="0.25">
      <c r="A1029" s="76" t="s">
        <v>535</v>
      </c>
      <c r="B1029" s="76" t="s">
        <v>328</v>
      </c>
      <c r="C1029" s="51"/>
      <c r="D1029" s="51"/>
      <c r="E1029" s="51">
        <f t="shared" si="64"/>
        <v>22.32</v>
      </c>
      <c r="F1029" s="51">
        <v>18</v>
      </c>
      <c r="G1029" s="51"/>
      <c r="H1029" s="51"/>
      <c r="I1029" s="52">
        <f t="shared" si="67"/>
        <v>22.32</v>
      </c>
      <c r="J1029" s="53">
        <f t="shared" si="67"/>
        <v>18</v>
      </c>
      <c r="K1029" s="50">
        <f t="shared" si="65"/>
        <v>22.32</v>
      </c>
      <c r="L1029" s="50"/>
    </row>
    <row r="1030" spans="1:12" ht="31.5" x14ac:dyDescent="0.25">
      <c r="A1030" s="76" t="s">
        <v>535</v>
      </c>
      <c r="B1030" s="76" t="s">
        <v>345</v>
      </c>
      <c r="C1030" s="51"/>
      <c r="D1030" s="51"/>
      <c r="E1030" s="51">
        <f t="shared" ref="E1030:E1093" si="68">F1030*1.24</f>
        <v>22.32</v>
      </c>
      <c r="F1030" s="51">
        <v>18</v>
      </c>
      <c r="G1030" s="51"/>
      <c r="H1030" s="51"/>
      <c r="I1030" s="52">
        <f t="shared" si="67"/>
        <v>22.32</v>
      </c>
      <c r="J1030" s="53">
        <f t="shared" si="67"/>
        <v>18</v>
      </c>
      <c r="K1030" s="50">
        <f t="shared" si="65"/>
        <v>22.32</v>
      </c>
      <c r="L1030" s="50"/>
    </row>
    <row r="1031" spans="1:12" ht="31.5" x14ac:dyDescent="0.25">
      <c r="A1031" s="76" t="s">
        <v>535</v>
      </c>
      <c r="B1031" s="76" t="s">
        <v>317</v>
      </c>
      <c r="C1031" s="51"/>
      <c r="D1031" s="51"/>
      <c r="E1031" s="51">
        <f t="shared" si="68"/>
        <v>7.4399999999999995</v>
      </c>
      <c r="F1031" s="51">
        <v>6</v>
      </c>
      <c r="G1031" s="51"/>
      <c r="H1031" s="51"/>
      <c r="I1031" s="52">
        <f t="shared" si="67"/>
        <v>7.4399999999999995</v>
      </c>
      <c r="J1031" s="53">
        <f t="shared" si="67"/>
        <v>6</v>
      </c>
      <c r="K1031" s="50">
        <f t="shared" si="65"/>
        <v>7.4399999999999995</v>
      </c>
      <c r="L1031" s="50"/>
    </row>
    <row r="1032" spans="1:12" ht="31.5" x14ac:dyDescent="0.25">
      <c r="A1032" s="76" t="s">
        <v>535</v>
      </c>
      <c r="B1032" s="76" t="s">
        <v>347</v>
      </c>
      <c r="C1032" s="51"/>
      <c r="D1032" s="51"/>
      <c r="E1032" s="51">
        <f t="shared" si="68"/>
        <v>214.52</v>
      </c>
      <c r="F1032" s="51">
        <v>173</v>
      </c>
      <c r="G1032" s="51"/>
      <c r="H1032" s="51"/>
      <c r="I1032" s="52">
        <f t="shared" si="67"/>
        <v>214.52</v>
      </c>
      <c r="J1032" s="53">
        <f t="shared" si="67"/>
        <v>173</v>
      </c>
      <c r="K1032" s="50">
        <f t="shared" si="65"/>
        <v>214.52</v>
      </c>
      <c r="L1032" s="50"/>
    </row>
    <row r="1033" spans="1:12" ht="31.5" x14ac:dyDescent="0.25">
      <c r="A1033" s="76" t="s">
        <v>535</v>
      </c>
      <c r="B1033" s="76" t="s">
        <v>312</v>
      </c>
      <c r="C1033" s="51"/>
      <c r="D1033" s="51"/>
      <c r="E1033" s="51">
        <f t="shared" si="68"/>
        <v>71.92</v>
      </c>
      <c r="F1033" s="51">
        <v>58</v>
      </c>
      <c r="G1033" s="51"/>
      <c r="H1033" s="51"/>
      <c r="I1033" s="52">
        <f t="shared" si="67"/>
        <v>71.92</v>
      </c>
      <c r="J1033" s="53">
        <f t="shared" si="67"/>
        <v>58</v>
      </c>
      <c r="K1033" s="50">
        <f t="shared" ref="K1033:K1096" si="69">I1033</f>
        <v>71.92</v>
      </c>
      <c r="L1033" s="50"/>
    </row>
    <row r="1034" spans="1:12" ht="31.5" x14ac:dyDescent="0.25">
      <c r="A1034" s="76" t="s">
        <v>535</v>
      </c>
      <c r="B1034" s="76" t="s">
        <v>321</v>
      </c>
      <c r="C1034" s="51"/>
      <c r="D1034" s="51"/>
      <c r="E1034" s="51">
        <f t="shared" si="68"/>
        <v>23.56</v>
      </c>
      <c r="F1034" s="51">
        <v>19</v>
      </c>
      <c r="G1034" s="51"/>
      <c r="H1034" s="51"/>
      <c r="I1034" s="52">
        <f t="shared" si="67"/>
        <v>23.56</v>
      </c>
      <c r="J1034" s="53">
        <f t="shared" si="67"/>
        <v>19</v>
      </c>
      <c r="K1034" s="50">
        <f t="shared" si="69"/>
        <v>23.56</v>
      </c>
      <c r="L1034" s="50"/>
    </row>
    <row r="1035" spans="1:12" ht="31.5" x14ac:dyDescent="0.25">
      <c r="A1035" s="76" t="s">
        <v>535</v>
      </c>
      <c r="B1035" s="76" t="s">
        <v>377</v>
      </c>
      <c r="C1035" s="51"/>
      <c r="D1035" s="51"/>
      <c r="E1035" s="51">
        <f t="shared" si="68"/>
        <v>200.88</v>
      </c>
      <c r="F1035" s="51">
        <v>162</v>
      </c>
      <c r="G1035" s="51"/>
      <c r="H1035" s="51"/>
      <c r="I1035" s="52">
        <f t="shared" si="67"/>
        <v>200.88</v>
      </c>
      <c r="J1035" s="53">
        <f t="shared" si="67"/>
        <v>162</v>
      </c>
      <c r="K1035" s="50">
        <f t="shared" si="69"/>
        <v>200.88</v>
      </c>
      <c r="L1035" s="50"/>
    </row>
    <row r="1036" spans="1:12" ht="31.5" x14ac:dyDescent="0.25">
      <c r="A1036" s="76" t="s">
        <v>535</v>
      </c>
      <c r="B1036" s="76" t="s">
        <v>357</v>
      </c>
      <c r="C1036" s="51"/>
      <c r="D1036" s="51"/>
      <c r="E1036" s="51">
        <f t="shared" si="68"/>
        <v>37.200000000000003</v>
      </c>
      <c r="F1036" s="51">
        <v>30</v>
      </c>
      <c r="G1036" s="51"/>
      <c r="H1036" s="51"/>
      <c r="I1036" s="52">
        <f t="shared" si="67"/>
        <v>37.200000000000003</v>
      </c>
      <c r="J1036" s="53">
        <f t="shared" si="67"/>
        <v>30</v>
      </c>
      <c r="K1036" s="50">
        <f t="shared" si="69"/>
        <v>37.200000000000003</v>
      </c>
      <c r="L1036" s="50"/>
    </row>
    <row r="1037" spans="1:12" ht="31.5" x14ac:dyDescent="0.25">
      <c r="A1037" s="76" t="s">
        <v>535</v>
      </c>
      <c r="B1037" s="76" t="s">
        <v>358</v>
      </c>
      <c r="C1037" s="51"/>
      <c r="D1037" s="51"/>
      <c r="E1037" s="51">
        <f t="shared" si="68"/>
        <v>33.479999999999997</v>
      </c>
      <c r="F1037" s="51">
        <v>27</v>
      </c>
      <c r="G1037" s="51"/>
      <c r="H1037" s="51"/>
      <c r="I1037" s="52">
        <f t="shared" si="67"/>
        <v>33.479999999999997</v>
      </c>
      <c r="J1037" s="53">
        <f t="shared" si="67"/>
        <v>27</v>
      </c>
      <c r="K1037" s="50">
        <f t="shared" si="69"/>
        <v>33.479999999999997</v>
      </c>
      <c r="L1037" s="50"/>
    </row>
    <row r="1038" spans="1:12" ht="31.5" x14ac:dyDescent="0.25">
      <c r="A1038" s="76" t="s">
        <v>535</v>
      </c>
      <c r="B1038" s="76" t="s">
        <v>359</v>
      </c>
      <c r="C1038" s="51"/>
      <c r="D1038" s="51"/>
      <c r="E1038" s="51">
        <f t="shared" si="68"/>
        <v>42.16</v>
      </c>
      <c r="F1038" s="51">
        <v>34</v>
      </c>
      <c r="G1038" s="51"/>
      <c r="H1038" s="51"/>
      <c r="I1038" s="52">
        <f t="shared" si="67"/>
        <v>42.16</v>
      </c>
      <c r="J1038" s="53">
        <f t="shared" si="67"/>
        <v>34</v>
      </c>
      <c r="K1038" s="50">
        <f t="shared" si="69"/>
        <v>42.16</v>
      </c>
      <c r="L1038" s="50"/>
    </row>
    <row r="1039" spans="1:12" ht="31.5" x14ac:dyDescent="0.25">
      <c r="A1039" s="76" t="s">
        <v>535</v>
      </c>
      <c r="B1039" s="76" t="s">
        <v>360</v>
      </c>
      <c r="C1039" s="51"/>
      <c r="D1039" s="51"/>
      <c r="E1039" s="51">
        <f t="shared" si="68"/>
        <v>88.04</v>
      </c>
      <c r="F1039" s="51">
        <v>71</v>
      </c>
      <c r="G1039" s="51"/>
      <c r="H1039" s="51"/>
      <c r="I1039" s="52">
        <f t="shared" si="67"/>
        <v>88.04</v>
      </c>
      <c r="J1039" s="53">
        <f t="shared" si="67"/>
        <v>71</v>
      </c>
      <c r="K1039" s="50">
        <f t="shared" si="69"/>
        <v>88.04</v>
      </c>
      <c r="L1039" s="50"/>
    </row>
    <row r="1040" spans="1:12" ht="31.5" x14ac:dyDescent="0.25">
      <c r="A1040" s="76" t="s">
        <v>535</v>
      </c>
      <c r="B1040" s="76" t="s">
        <v>362</v>
      </c>
      <c r="C1040" s="51"/>
      <c r="D1040" s="51"/>
      <c r="E1040" s="51">
        <f t="shared" si="68"/>
        <v>204.6</v>
      </c>
      <c r="F1040" s="51">
        <v>165</v>
      </c>
      <c r="G1040" s="51"/>
      <c r="H1040" s="51"/>
      <c r="I1040" s="52">
        <f t="shared" si="67"/>
        <v>204.6</v>
      </c>
      <c r="J1040" s="53">
        <f t="shared" si="67"/>
        <v>165</v>
      </c>
      <c r="K1040" s="50">
        <f t="shared" si="69"/>
        <v>204.6</v>
      </c>
      <c r="L1040" s="50"/>
    </row>
    <row r="1041" spans="1:12" ht="31.5" x14ac:dyDescent="0.25">
      <c r="A1041" s="76" t="s">
        <v>535</v>
      </c>
      <c r="B1041" s="76" t="s">
        <v>367</v>
      </c>
      <c r="C1041" s="51"/>
      <c r="D1041" s="51"/>
      <c r="E1041" s="51"/>
      <c r="F1041" s="51"/>
      <c r="G1041" s="51">
        <f t="shared" ref="G1041:G1098" si="70">H1041*0.73</f>
        <v>28.47</v>
      </c>
      <c r="H1041" s="51">
        <v>39</v>
      </c>
      <c r="I1041" s="52">
        <f t="shared" si="67"/>
        <v>28.47</v>
      </c>
      <c r="J1041" s="53">
        <f t="shared" si="67"/>
        <v>39</v>
      </c>
      <c r="K1041" s="50">
        <f t="shared" si="69"/>
        <v>28.47</v>
      </c>
      <c r="L1041" s="50"/>
    </row>
    <row r="1042" spans="1:12" ht="31.5" x14ac:dyDescent="0.25">
      <c r="A1042" s="76" t="s">
        <v>535</v>
      </c>
      <c r="B1042" s="76" t="s">
        <v>368</v>
      </c>
      <c r="C1042" s="51"/>
      <c r="D1042" s="51"/>
      <c r="E1042" s="51">
        <f t="shared" si="68"/>
        <v>28.52</v>
      </c>
      <c r="F1042" s="51">
        <v>23</v>
      </c>
      <c r="G1042" s="51">
        <f t="shared" si="70"/>
        <v>1.46</v>
      </c>
      <c r="H1042" s="51">
        <v>2</v>
      </c>
      <c r="I1042" s="52">
        <f t="shared" si="67"/>
        <v>29.98</v>
      </c>
      <c r="J1042" s="53">
        <f t="shared" si="67"/>
        <v>25</v>
      </c>
      <c r="K1042" s="50">
        <f t="shared" si="69"/>
        <v>29.98</v>
      </c>
      <c r="L1042" s="50"/>
    </row>
    <row r="1043" spans="1:12" ht="31.5" x14ac:dyDescent="0.25">
      <c r="A1043" s="76" t="s">
        <v>536</v>
      </c>
      <c r="B1043" s="76" t="s">
        <v>326</v>
      </c>
      <c r="C1043" s="51"/>
      <c r="D1043" s="51"/>
      <c r="E1043" s="51"/>
      <c r="F1043" s="51"/>
      <c r="G1043" s="51">
        <f t="shared" si="70"/>
        <v>93.44</v>
      </c>
      <c r="H1043" s="51">
        <v>128</v>
      </c>
      <c r="I1043" s="52">
        <f t="shared" si="67"/>
        <v>93.44</v>
      </c>
      <c r="J1043" s="53">
        <f t="shared" si="67"/>
        <v>128</v>
      </c>
      <c r="K1043" s="50">
        <f t="shared" si="69"/>
        <v>93.44</v>
      </c>
      <c r="L1043" s="50"/>
    </row>
    <row r="1044" spans="1:12" ht="31.5" x14ac:dyDescent="0.25">
      <c r="A1044" s="76" t="s">
        <v>536</v>
      </c>
      <c r="B1044" s="76" t="s">
        <v>328</v>
      </c>
      <c r="C1044" s="51"/>
      <c r="D1044" s="51"/>
      <c r="E1044" s="51">
        <f t="shared" si="68"/>
        <v>95.48</v>
      </c>
      <c r="F1044" s="51">
        <v>77</v>
      </c>
      <c r="G1044" s="51">
        <f t="shared" si="70"/>
        <v>4.38</v>
      </c>
      <c r="H1044" s="51">
        <v>6</v>
      </c>
      <c r="I1044" s="52">
        <f t="shared" si="67"/>
        <v>99.86</v>
      </c>
      <c r="J1044" s="53">
        <f t="shared" si="67"/>
        <v>83</v>
      </c>
      <c r="K1044" s="50">
        <f t="shared" si="69"/>
        <v>99.86</v>
      </c>
      <c r="L1044" s="50"/>
    </row>
    <row r="1045" spans="1:12" ht="31.5" x14ac:dyDescent="0.25">
      <c r="A1045" s="76" t="s">
        <v>536</v>
      </c>
      <c r="B1045" s="76" t="s">
        <v>329</v>
      </c>
      <c r="C1045" s="51"/>
      <c r="D1045" s="51"/>
      <c r="E1045" s="51">
        <f t="shared" si="68"/>
        <v>39.68</v>
      </c>
      <c r="F1045" s="51">
        <v>32</v>
      </c>
      <c r="G1045" s="51">
        <f t="shared" si="70"/>
        <v>23.36</v>
      </c>
      <c r="H1045" s="51">
        <v>32</v>
      </c>
      <c r="I1045" s="52">
        <f t="shared" si="67"/>
        <v>63.04</v>
      </c>
      <c r="J1045" s="53">
        <f t="shared" si="67"/>
        <v>64</v>
      </c>
      <c r="K1045" s="50">
        <f t="shared" si="69"/>
        <v>63.04</v>
      </c>
      <c r="L1045" s="50"/>
    </row>
    <row r="1046" spans="1:12" ht="31.5" x14ac:dyDescent="0.25">
      <c r="A1046" s="76" t="s">
        <v>536</v>
      </c>
      <c r="B1046" s="76" t="s">
        <v>330</v>
      </c>
      <c r="C1046" s="51"/>
      <c r="D1046" s="51"/>
      <c r="E1046" s="51">
        <f t="shared" si="68"/>
        <v>8.68</v>
      </c>
      <c r="F1046" s="51">
        <v>7</v>
      </c>
      <c r="G1046" s="51">
        <f t="shared" si="70"/>
        <v>0</v>
      </c>
      <c r="H1046" s="51"/>
      <c r="I1046" s="52">
        <f t="shared" si="67"/>
        <v>8.68</v>
      </c>
      <c r="J1046" s="53">
        <f t="shared" si="67"/>
        <v>7</v>
      </c>
      <c r="K1046" s="50">
        <f t="shared" si="69"/>
        <v>8.68</v>
      </c>
      <c r="L1046" s="50"/>
    </row>
    <row r="1047" spans="1:12" ht="31.5" x14ac:dyDescent="0.25">
      <c r="A1047" s="76" t="s">
        <v>536</v>
      </c>
      <c r="B1047" s="76" t="s">
        <v>345</v>
      </c>
      <c r="C1047" s="51"/>
      <c r="D1047" s="51"/>
      <c r="E1047" s="51">
        <f t="shared" si="68"/>
        <v>21.08</v>
      </c>
      <c r="F1047" s="51">
        <v>17</v>
      </c>
      <c r="G1047" s="51">
        <f t="shared" si="70"/>
        <v>12.41</v>
      </c>
      <c r="H1047" s="51">
        <v>17</v>
      </c>
      <c r="I1047" s="52">
        <f t="shared" ref="I1047:J1103" si="71">C1047+E1047+G1047</f>
        <v>33.489999999999995</v>
      </c>
      <c r="J1047" s="53">
        <f t="shared" si="71"/>
        <v>34</v>
      </c>
      <c r="K1047" s="50">
        <f t="shared" si="69"/>
        <v>33.489999999999995</v>
      </c>
      <c r="L1047" s="50"/>
    </row>
    <row r="1048" spans="1:12" ht="31.5" x14ac:dyDescent="0.25">
      <c r="A1048" s="76" t="s">
        <v>536</v>
      </c>
      <c r="B1048" s="76" t="s">
        <v>317</v>
      </c>
      <c r="C1048" s="51"/>
      <c r="D1048" s="51"/>
      <c r="E1048" s="51">
        <f t="shared" si="68"/>
        <v>124</v>
      </c>
      <c r="F1048" s="51">
        <v>100</v>
      </c>
      <c r="G1048" s="51">
        <f t="shared" si="70"/>
        <v>73</v>
      </c>
      <c r="H1048" s="51">
        <v>100</v>
      </c>
      <c r="I1048" s="52">
        <f t="shared" si="71"/>
        <v>197</v>
      </c>
      <c r="J1048" s="53">
        <f t="shared" si="71"/>
        <v>200</v>
      </c>
      <c r="K1048" s="50">
        <f t="shared" si="69"/>
        <v>197</v>
      </c>
      <c r="L1048" s="50"/>
    </row>
    <row r="1049" spans="1:12" ht="31.5" x14ac:dyDescent="0.25">
      <c r="A1049" s="76" t="s">
        <v>536</v>
      </c>
      <c r="B1049" s="76" t="s">
        <v>347</v>
      </c>
      <c r="C1049" s="51"/>
      <c r="D1049" s="51"/>
      <c r="E1049" s="51">
        <f t="shared" si="68"/>
        <v>79.36</v>
      </c>
      <c r="F1049" s="51">
        <v>64</v>
      </c>
      <c r="G1049" s="51"/>
      <c r="H1049" s="51"/>
      <c r="I1049" s="52">
        <f t="shared" si="71"/>
        <v>79.36</v>
      </c>
      <c r="J1049" s="53">
        <f t="shared" si="71"/>
        <v>64</v>
      </c>
      <c r="K1049" s="50">
        <f t="shared" si="69"/>
        <v>79.36</v>
      </c>
      <c r="L1049" s="50"/>
    </row>
    <row r="1050" spans="1:12" ht="31.5" x14ac:dyDescent="0.25">
      <c r="A1050" s="76" t="s">
        <v>536</v>
      </c>
      <c r="B1050" s="76" t="s">
        <v>312</v>
      </c>
      <c r="C1050" s="51"/>
      <c r="D1050" s="51"/>
      <c r="E1050" s="51">
        <f t="shared" si="68"/>
        <v>145.08000000000001</v>
      </c>
      <c r="F1050" s="51">
        <v>117</v>
      </c>
      <c r="G1050" s="51">
        <f t="shared" si="70"/>
        <v>85.41</v>
      </c>
      <c r="H1050" s="51">
        <v>117</v>
      </c>
      <c r="I1050" s="52">
        <f t="shared" si="71"/>
        <v>230.49</v>
      </c>
      <c r="J1050" s="53">
        <f t="shared" si="71"/>
        <v>234</v>
      </c>
      <c r="K1050" s="50">
        <f t="shared" si="69"/>
        <v>230.49</v>
      </c>
      <c r="L1050" s="50"/>
    </row>
    <row r="1051" spans="1:12" ht="31.5" x14ac:dyDescent="0.25">
      <c r="A1051" s="76" t="s">
        <v>536</v>
      </c>
      <c r="B1051" s="76" t="s">
        <v>321</v>
      </c>
      <c r="C1051" s="51"/>
      <c r="D1051" s="51"/>
      <c r="E1051" s="51">
        <f t="shared" si="68"/>
        <v>54.56</v>
      </c>
      <c r="F1051" s="51">
        <v>44</v>
      </c>
      <c r="G1051" s="51">
        <f t="shared" si="70"/>
        <v>31.39</v>
      </c>
      <c r="H1051" s="51">
        <v>43</v>
      </c>
      <c r="I1051" s="52">
        <f t="shared" si="71"/>
        <v>85.95</v>
      </c>
      <c r="J1051" s="53">
        <f t="shared" si="71"/>
        <v>87</v>
      </c>
      <c r="K1051" s="50">
        <f t="shared" si="69"/>
        <v>85.95</v>
      </c>
      <c r="L1051" s="50"/>
    </row>
    <row r="1052" spans="1:12" ht="31.5" x14ac:dyDescent="0.25">
      <c r="A1052" s="76" t="s">
        <v>536</v>
      </c>
      <c r="B1052" s="76" t="s">
        <v>377</v>
      </c>
      <c r="C1052" s="51"/>
      <c r="D1052" s="51"/>
      <c r="E1052" s="51">
        <f t="shared" si="68"/>
        <v>140.12</v>
      </c>
      <c r="F1052" s="51">
        <v>113</v>
      </c>
      <c r="G1052" s="51"/>
      <c r="H1052" s="51"/>
      <c r="I1052" s="52">
        <f t="shared" si="71"/>
        <v>140.12</v>
      </c>
      <c r="J1052" s="53">
        <f t="shared" si="71"/>
        <v>113</v>
      </c>
      <c r="K1052" s="50">
        <f t="shared" si="69"/>
        <v>140.12</v>
      </c>
      <c r="L1052" s="50"/>
    </row>
    <row r="1053" spans="1:12" ht="31.5" x14ac:dyDescent="0.25">
      <c r="A1053" s="76" t="s">
        <v>536</v>
      </c>
      <c r="B1053" s="76" t="s">
        <v>357</v>
      </c>
      <c r="C1053" s="51"/>
      <c r="D1053" s="51"/>
      <c r="E1053" s="51">
        <f t="shared" si="68"/>
        <v>69.44</v>
      </c>
      <c r="F1053" s="51">
        <v>56</v>
      </c>
      <c r="G1053" s="51">
        <f t="shared" si="70"/>
        <v>40.879999999999995</v>
      </c>
      <c r="H1053" s="51">
        <v>56</v>
      </c>
      <c r="I1053" s="52">
        <f t="shared" si="71"/>
        <v>110.32</v>
      </c>
      <c r="J1053" s="53">
        <f t="shared" si="71"/>
        <v>112</v>
      </c>
      <c r="K1053" s="50">
        <f t="shared" si="69"/>
        <v>110.32</v>
      </c>
      <c r="L1053" s="50"/>
    </row>
    <row r="1054" spans="1:12" ht="31.5" x14ac:dyDescent="0.25">
      <c r="A1054" s="76" t="s">
        <v>536</v>
      </c>
      <c r="B1054" s="76" t="s">
        <v>358</v>
      </c>
      <c r="C1054" s="51"/>
      <c r="D1054" s="51"/>
      <c r="E1054" s="51">
        <f t="shared" si="68"/>
        <v>102.92</v>
      </c>
      <c r="F1054" s="51">
        <v>83</v>
      </c>
      <c r="G1054" s="51">
        <f t="shared" si="70"/>
        <v>60.589999999999996</v>
      </c>
      <c r="H1054" s="51">
        <v>83</v>
      </c>
      <c r="I1054" s="52">
        <f t="shared" si="71"/>
        <v>163.51</v>
      </c>
      <c r="J1054" s="53">
        <f t="shared" si="71"/>
        <v>166</v>
      </c>
      <c r="K1054" s="50">
        <f t="shared" si="69"/>
        <v>163.51</v>
      </c>
      <c r="L1054" s="50"/>
    </row>
    <row r="1055" spans="1:12" ht="31.5" x14ac:dyDescent="0.25">
      <c r="A1055" s="76" t="s">
        <v>536</v>
      </c>
      <c r="B1055" s="76" t="s">
        <v>360</v>
      </c>
      <c r="C1055" s="51"/>
      <c r="D1055" s="51"/>
      <c r="E1055" s="51">
        <f t="shared" si="68"/>
        <v>91.76</v>
      </c>
      <c r="F1055" s="51">
        <v>74</v>
      </c>
      <c r="G1055" s="51">
        <f t="shared" si="70"/>
        <v>54.019999999999996</v>
      </c>
      <c r="H1055" s="51">
        <v>74</v>
      </c>
      <c r="I1055" s="52">
        <f t="shared" si="71"/>
        <v>145.78</v>
      </c>
      <c r="J1055" s="53">
        <f t="shared" si="71"/>
        <v>148</v>
      </c>
      <c r="K1055" s="50">
        <f t="shared" si="69"/>
        <v>145.78</v>
      </c>
      <c r="L1055" s="50"/>
    </row>
    <row r="1056" spans="1:12" ht="31.5" x14ac:dyDescent="0.25">
      <c r="A1056" s="76" t="s">
        <v>536</v>
      </c>
      <c r="B1056" s="76" t="s">
        <v>362</v>
      </c>
      <c r="C1056" s="51"/>
      <c r="D1056" s="51"/>
      <c r="E1056" s="51">
        <f t="shared" si="68"/>
        <v>70.679999999999993</v>
      </c>
      <c r="F1056" s="51">
        <v>57</v>
      </c>
      <c r="G1056" s="51"/>
      <c r="H1056" s="51"/>
      <c r="I1056" s="52">
        <f t="shared" si="71"/>
        <v>70.679999999999993</v>
      </c>
      <c r="J1056" s="53">
        <f t="shared" si="71"/>
        <v>57</v>
      </c>
      <c r="K1056" s="50">
        <f t="shared" si="69"/>
        <v>70.679999999999993</v>
      </c>
      <c r="L1056" s="50"/>
    </row>
    <row r="1057" spans="1:12" ht="31.5" x14ac:dyDescent="0.25">
      <c r="A1057" s="76" t="s">
        <v>536</v>
      </c>
      <c r="B1057" s="76" t="s">
        <v>367</v>
      </c>
      <c r="C1057" s="51"/>
      <c r="D1057" s="51"/>
      <c r="E1057" s="51"/>
      <c r="F1057" s="51"/>
      <c r="G1057" s="51">
        <f t="shared" si="70"/>
        <v>65.7</v>
      </c>
      <c r="H1057" s="51">
        <v>90</v>
      </c>
      <c r="I1057" s="52">
        <f t="shared" si="71"/>
        <v>65.7</v>
      </c>
      <c r="J1057" s="53">
        <f t="shared" si="71"/>
        <v>90</v>
      </c>
      <c r="K1057" s="50">
        <f t="shared" si="69"/>
        <v>65.7</v>
      </c>
      <c r="L1057" s="50"/>
    </row>
    <row r="1058" spans="1:12" ht="31.5" x14ac:dyDescent="0.25">
      <c r="A1058" s="76" t="s">
        <v>536</v>
      </c>
      <c r="B1058" s="76" t="s">
        <v>368</v>
      </c>
      <c r="C1058" s="51"/>
      <c r="D1058" s="51"/>
      <c r="E1058" s="51">
        <f t="shared" si="68"/>
        <v>11.16</v>
      </c>
      <c r="F1058" s="51">
        <v>9</v>
      </c>
      <c r="G1058" s="51">
        <f t="shared" si="70"/>
        <v>21.169999999999998</v>
      </c>
      <c r="H1058" s="51">
        <v>29</v>
      </c>
      <c r="I1058" s="52">
        <f t="shared" si="71"/>
        <v>32.33</v>
      </c>
      <c r="J1058" s="53">
        <f t="shared" si="71"/>
        <v>38</v>
      </c>
      <c r="K1058" s="50">
        <f t="shared" si="69"/>
        <v>32.33</v>
      </c>
      <c r="L1058" s="50"/>
    </row>
    <row r="1059" spans="1:12" ht="31.5" x14ac:dyDescent="0.25">
      <c r="A1059" s="76" t="s">
        <v>537</v>
      </c>
      <c r="B1059" s="76" t="s">
        <v>325</v>
      </c>
      <c r="C1059" s="51"/>
      <c r="D1059" s="51"/>
      <c r="E1059" s="51"/>
      <c r="F1059" s="51"/>
      <c r="G1059" s="51">
        <f t="shared" si="70"/>
        <v>7.3</v>
      </c>
      <c r="H1059" s="51">
        <v>10</v>
      </c>
      <c r="I1059" s="52">
        <f t="shared" si="71"/>
        <v>7.3</v>
      </c>
      <c r="J1059" s="53">
        <f t="shared" si="71"/>
        <v>10</v>
      </c>
      <c r="K1059" s="50">
        <f t="shared" si="69"/>
        <v>7.3</v>
      </c>
      <c r="L1059" s="50"/>
    </row>
    <row r="1060" spans="1:12" ht="31.5" x14ac:dyDescent="0.25">
      <c r="A1060" s="76" t="s">
        <v>537</v>
      </c>
      <c r="B1060" s="76" t="s">
        <v>538</v>
      </c>
      <c r="C1060" s="51"/>
      <c r="D1060" s="51"/>
      <c r="E1060" s="51">
        <f t="shared" si="68"/>
        <v>466.24</v>
      </c>
      <c r="F1060" s="51">
        <v>376</v>
      </c>
      <c r="G1060" s="51"/>
      <c r="H1060" s="51"/>
      <c r="I1060" s="52">
        <f t="shared" si="71"/>
        <v>466.24</v>
      </c>
      <c r="J1060" s="53">
        <f t="shared" si="71"/>
        <v>376</v>
      </c>
      <c r="K1060" s="50">
        <f t="shared" si="69"/>
        <v>466.24</v>
      </c>
      <c r="L1060" s="50"/>
    </row>
    <row r="1061" spans="1:12" ht="31.5" x14ac:dyDescent="0.25">
      <c r="A1061" s="76" t="s">
        <v>537</v>
      </c>
      <c r="B1061" s="76" t="s">
        <v>315</v>
      </c>
      <c r="C1061" s="51"/>
      <c r="D1061" s="51"/>
      <c r="E1061" s="51">
        <f t="shared" si="68"/>
        <v>33.479999999999997</v>
      </c>
      <c r="F1061" s="51">
        <v>27</v>
      </c>
      <c r="G1061" s="51">
        <f t="shared" si="70"/>
        <v>19.71</v>
      </c>
      <c r="H1061" s="51">
        <v>27</v>
      </c>
      <c r="I1061" s="52">
        <f t="shared" si="71"/>
        <v>53.19</v>
      </c>
      <c r="J1061" s="53">
        <f t="shared" si="71"/>
        <v>54</v>
      </c>
      <c r="K1061" s="50">
        <f t="shared" si="69"/>
        <v>53.19</v>
      </c>
      <c r="L1061" s="50"/>
    </row>
    <row r="1062" spans="1:12" ht="31.5" x14ac:dyDescent="0.25">
      <c r="A1062" s="76" t="s">
        <v>537</v>
      </c>
      <c r="B1062" s="76" t="s">
        <v>312</v>
      </c>
      <c r="C1062" s="51"/>
      <c r="D1062" s="51"/>
      <c r="E1062" s="51">
        <f t="shared" si="68"/>
        <v>207.08</v>
      </c>
      <c r="F1062" s="51">
        <v>167</v>
      </c>
      <c r="G1062" s="51">
        <f t="shared" si="70"/>
        <v>121.91</v>
      </c>
      <c r="H1062" s="51">
        <v>167</v>
      </c>
      <c r="I1062" s="52">
        <f t="shared" si="71"/>
        <v>328.99</v>
      </c>
      <c r="J1062" s="53">
        <f t="shared" si="71"/>
        <v>334</v>
      </c>
      <c r="K1062" s="50">
        <f t="shared" si="69"/>
        <v>328.99</v>
      </c>
      <c r="L1062" s="50"/>
    </row>
    <row r="1063" spans="1:12" ht="31.5" x14ac:dyDescent="0.25">
      <c r="A1063" s="76" t="s">
        <v>537</v>
      </c>
      <c r="B1063" s="76" t="s">
        <v>321</v>
      </c>
      <c r="C1063" s="51"/>
      <c r="D1063" s="51"/>
      <c r="E1063" s="51">
        <f t="shared" si="68"/>
        <v>311.24</v>
      </c>
      <c r="F1063" s="51">
        <v>251</v>
      </c>
      <c r="G1063" s="51">
        <f t="shared" si="70"/>
        <v>183.23</v>
      </c>
      <c r="H1063" s="51">
        <v>251</v>
      </c>
      <c r="I1063" s="52">
        <f t="shared" si="71"/>
        <v>494.47</v>
      </c>
      <c r="J1063" s="53">
        <f t="shared" si="71"/>
        <v>502</v>
      </c>
      <c r="K1063" s="50">
        <f t="shared" si="69"/>
        <v>494.47</v>
      </c>
      <c r="L1063" s="50"/>
    </row>
    <row r="1064" spans="1:12" ht="31.5" x14ac:dyDescent="0.25">
      <c r="A1064" s="76" t="s">
        <v>537</v>
      </c>
      <c r="B1064" s="76" t="s">
        <v>357</v>
      </c>
      <c r="C1064" s="51"/>
      <c r="D1064" s="51"/>
      <c r="E1064" s="51">
        <f t="shared" si="68"/>
        <v>16.12</v>
      </c>
      <c r="F1064" s="51">
        <v>13</v>
      </c>
      <c r="G1064" s="51">
        <f t="shared" si="70"/>
        <v>9.49</v>
      </c>
      <c r="H1064" s="51">
        <v>13</v>
      </c>
      <c r="I1064" s="52">
        <f t="shared" si="71"/>
        <v>25.61</v>
      </c>
      <c r="J1064" s="53">
        <f t="shared" si="71"/>
        <v>26</v>
      </c>
      <c r="K1064" s="50">
        <f t="shared" si="69"/>
        <v>25.61</v>
      </c>
      <c r="L1064" s="50"/>
    </row>
    <row r="1065" spans="1:12" ht="31.5" x14ac:dyDescent="0.25">
      <c r="A1065" s="76" t="s">
        <v>537</v>
      </c>
      <c r="B1065" s="76" t="s">
        <v>362</v>
      </c>
      <c r="C1065" s="51"/>
      <c r="D1065" s="51"/>
      <c r="E1065" s="51">
        <f t="shared" si="68"/>
        <v>233.12</v>
      </c>
      <c r="F1065" s="51">
        <v>188</v>
      </c>
      <c r="G1065" s="51"/>
      <c r="H1065" s="51"/>
      <c r="I1065" s="52">
        <f t="shared" si="71"/>
        <v>233.12</v>
      </c>
      <c r="J1065" s="53">
        <f t="shared" si="71"/>
        <v>188</v>
      </c>
      <c r="K1065" s="50">
        <f t="shared" si="69"/>
        <v>233.12</v>
      </c>
      <c r="L1065" s="50"/>
    </row>
    <row r="1066" spans="1:12" ht="31.5" x14ac:dyDescent="0.25">
      <c r="A1066" s="76" t="s">
        <v>537</v>
      </c>
      <c r="B1066" s="76" t="s">
        <v>372</v>
      </c>
      <c r="C1066" s="51"/>
      <c r="D1066" s="51"/>
      <c r="E1066" s="51">
        <f t="shared" si="68"/>
        <v>771.28</v>
      </c>
      <c r="F1066" s="51">
        <v>622</v>
      </c>
      <c r="G1066" s="51">
        <f t="shared" si="70"/>
        <v>248.2</v>
      </c>
      <c r="H1066" s="51">
        <v>340</v>
      </c>
      <c r="I1066" s="52">
        <f t="shared" si="71"/>
        <v>1019.48</v>
      </c>
      <c r="J1066" s="53">
        <f t="shared" si="71"/>
        <v>962</v>
      </c>
      <c r="K1066" s="50">
        <f t="shared" si="69"/>
        <v>1019.48</v>
      </c>
      <c r="L1066" s="50"/>
    </row>
    <row r="1067" spans="1:12" ht="31.5" x14ac:dyDescent="0.25">
      <c r="A1067" s="76" t="s">
        <v>539</v>
      </c>
      <c r="B1067" s="76" t="s">
        <v>391</v>
      </c>
      <c r="C1067" s="51"/>
      <c r="D1067" s="51"/>
      <c r="E1067" s="51">
        <f t="shared" si="68"/>
        <v>172.35999999999999</v>
      </c>
      <c r="F1067" s="51">
        <v>139</v>
      </c>
      <c r="G1067" s="51">
        <f t="shared" si="70"/>
        <v>101.47</v>
      </c>
      <c r="H1067" s="51">
        <v>139</v>
      </c>
      <c r="I1067" s="52">
        <f t="shared" si="71"/>
        <v>273.83</v>
      </c>
      <c r="J1067" s="53">
        <f t="shared" si="71"/>
        <v>278</v>
      </c>
      <c r="K1067" s="50">
        <f t="shared" si="69"/>
        <v>273.83</v>
      </c>
      <c r="L1067" s="50"/>
    </row>
    <row r="1068" spans="1:12" ht="31.5" x14ac:dyDescent="0.25">
      <c r="A1068" s="76" t="s">
        <v>540</v>
      </c>
      <c r="B1068" s="76" t="s">
        <v>357</v>
      </c>
      <c r="C1068" s="51"/>
      <c r="D1068" s="51"/>
      <c r="E1068" s="51">
        <f t="shared" si="68"/>
        <v>137.63999999999999</v>
      </c>
      <c r="F1068" s="51">
        <v>111</v>
      </c>
      <c r="G1068" s="51">
        <f t="shared" si="70"/>
        <v>81.03</v>
      </c>
      <c r="H1068" s="51">
        <v>111</v>
      </c>
      <c r="I1068" s="52">
        <f t="shared" si="71"/>
        <v>218.67</v>
      </c>
      <c r="J1068" s="53">
        <f t="shared" si="71"/>
        <v>222</v>
      </c>
      <c r="K1068" s="50">
        <f t="shared" si="69"/>
        <v>218.67</v>
      </c>
      <c r="L1068" s="50"/>
    </row>
    <row r="1069" spans="1:12" ht="31.5" x14ac:dyDescent="0.25">
      <c r="A1069" s="76" t="s">
        <v>540</v>
      </c>
      <c r="B1069" s="76" t="s">
        <v>359</v>
      </c>
      <c r="C1069" s="51"/>
      <c r="D1069" s="51"/>
      <c r="E1069" s="51">
        <f t="shared" si="68"/>
        <v>40.92</v>
      </c>
      <c r="F1069" s="51">
        <v>33</v>
      </c>
      <c r="G1069" s="51">
        <f t="shared" si="70"/>
        <v>24.09</v>
      </c>
      <c r="H1069" s="51">
        <v>33</v>
      </c>
      <c r="I1069" s="52">
        <f t="shared" si="71"/>
        <v>65.010000000000005</v>
      </c>
      <c r="J1069" s="53">
        <f t="shared" si="71"/>
        <v>66</v>
      </c>
      <c r="K1069" s="50">
        <f t="shared" si="69"/>
        <v>65.010000000000005</v>
      </c>
      <c r="L1069" s="50"/>
    </row>
    <row r="1070" spans="1:12" ht="31.5" x14ac:dyDescent="0.25">
      <c r="A1070" s="76" t="s">
        <v>541</v>
      </c>
      <c r="B1070" s="76" t="s">
        <v>325</v>
      </c>
      <c r="C1070" s="51"/>
      <c r="D1070" s="51"/>
      <c r="E1070" s="51">
        <f t="shared" si="68"/>
        <v>1.24</v>
      </c>
      <c r="F1070" s="51">
        <v>1</v>
      </c>
      <c r="G1070" s="51"/>
      <c r="H1070" s="51"/>
      <c r="I1070" s="52">
        <f t="shared" si="71"/>
        <v>1.24</v>
      </c>
      <c r="J1070" s="53">
        <f t="shared" si="71"/>
        <v>1</v>
      </c>
      <c r="K1070" s="50">
        <f t="shared" si="69"/>
        <v>1.24</v>
      </c>
      <c r="L1070" s="50"/>
    </row>
    <row r="1071" spans="1:12" x14ac:dyDescent="0.25">
      <c r="A1071" s="76" t="s">
        <v>541</v>
      </c>
      <c r="B1071" s="76" t="s">
        <v>326</v>
      </c>
      <c r="C1071" s="51"/>
      <c r="D1071" s="51"/>
      <c r="E1071" s="51"/>
      <c r="F1071" s="51"/>
      <c r="G1071" s="51">
        <f t="shared" si="70"/>
        <v>151.84</v>
      </c>
      <c r="H1071" s="51">
        <v>208</v>
      </c>
      <c r="I1071" s="52">
        <f t="shared" si="71"/>
        <v>151.84</v>
      </c>
      <c r="J1071" s="53">
        <f t="shared" si="71"/>
        <v>208</v>
      </c>
      <c r="K1071" s="50">
        <f t="shared" si="69"/>
        <v>151.84</v>
      </c>
      <c r="L1071" s="50"/>
    </row>
    <row r="1072" spans="1:12" x14ac:dyDescent="0.25">
      <c r="A1072" s="76" t="s">
        <v>541</v>
      </c>
      <c r="B1072" s="76" t="s">
        <v>328</v>
      </c>
      <c r="C1072" s="51"/>
      <c r="D1072" s="51"/>
      <c r="E1072" s="51">
        <f t="shared" si="68"/>
        <v>110.36</v>
      </c>
      <c r="F1072" s="51">
        <v>89</v>
      </c>
      <c r="G1072" s="51"/>
      <c r="H1072" s="51"/>
      <c r="I1072" s="52">
        <f t="shared" si="71"/>
        <v>110.36</v>
      </c>
      <c r="J1072" s="53">
        <f t="shared" si="71"/>
        <v>89</v>
      </c>
      <c r="K1072" s="50">
        <f t="shared" si="69"/>
        <v>110.36</v>
      </c>
      <c r="L1072" s="50"/>
    </row>
    <row r="1073" spans="1:12" x14ac:dyDescent="0.25">
      <c r="A1073" s="76" t="s">
        <v>541</v>
      </c>
      <c r="B1073" s="76" t="s">
        <v>331</v>
      </c>
      <c r="C1073" s="51"/>
      <c r="D1073" s="51"/>
      <c r="E1073" s="51"/>
      <c r="F1073" s="51"/>
      <c r="G1073" s="51">
        <f t="shared" si="70"/>
        <v>9.49</v>
      </c>
      <c r="H1073" s="51">
        <v>13</v>
      </c>
      <c r="I1073" s="52">
        <f t="shared" si="71"/>
        <v>9.49</v>
      </c>
      <c r="J1073" s="53">
        <f t="shared" si="71"/>
        <v>13</v>
      </c>
      <c r="K1073" s="50">
        <f t="shared" si="69"/>
        <v>9.49</v>
      </c>
      <c r="L1073" s="50"/>
    </row>
    <row r="1074" spans="1:12" ht="31.5" x14ac:dyDescent="0.25">
      <c r="A1074" s="76" t="s">
        <v>541</v>
      </c>
      <c r="B1074" s="76" t="s">
        <v>345</v>
      </c>
      <c r="C1074" s="51"/>
      <c r="D1074" s="51"/>
      <c r="E1074" s="51">
        <f t="shared" si="68"/>
        <v>35.96</v>
      </c>
      <c r="F1074" s="51">
        <v>29</v>
      </c>
      <c r="G1074" s="51">
        <f t="shared" si="70"/>
        <v>17.52</v>
      </c>
      <c r="H1074" s="51">
        <v>24</v>
      </c>
      <c r="I1074" s="52">
        <f t="shared" si="71"/>
        <v>53.480000000000004</v>
      </c>
      <c r="J1074" s="53">
        <f t="shared" si="71"/>
        <v>53</v>
      </c>
      <c r="K1074" s="50">
        <f t="shared" si="69"/>
        <v>53.480000000000004</v>
      </c>
      <c r="L1074" s="50"/>
    </row>
    <row r="1075" spans="1:12" x14ac:dyDescent="0.25">
      <c r="A1075" s="76" t="s">
        <v>541</v>
      </c>
      <c r="B1075" s="76" t="s">
        <v>346</v>
      </c>
      <c r="C1075" s="51"/>
      <c r="D1075" s="51"/>
      <c r="E1075" s="51">
        <f t="shared" si="68"/>
        <v>0</v>
      </c>
      <c r="F1075" s="51"/>
      <c r="G1075" s="51">
        <f t="shared" si="70"/>
        <v>20.439999999999998</v>
      </c>
      <c r="H1075" s="51">
        <v>28</v>
      </c>
      <c r="I1075" s="52">
        <f t="shared" si="71"/>
        <v>20.439999999999998</v>
      </c>
      <c r="J1075" s="53">
        <f t="shared" si="71"/>
        <v>28</v>
      </c>
      <c r="K1075" s="50">
        <f t="shared" si="69"/>
        <v>20.439999999999998</v>
      </c>
      <c r="L1075" s="50"/>
    </row>
    <row r="1076" spans="1:12" ht="31.5" x14ac:dyDescent="0.25">
      <c r="A1076" s="76" t="s">
        <v>541</v>
      </c>
      <c r="B1076" s="76" t="s">
        <v>317</v>
      </c>
      <c r="C1076" s="51"/>
      <c r="D1076" s="51"/>
      <c r="E1076" s="51">
        <f t="shared" si="68"/>
        <v>86.8</v>
      </c>
      <c r="F1076" s="51">
        <v>70</v>
      </c>
      <c r="G1076" s="51">
        <f t="shared" si="70"/>
        <v>41.61</v>
      </c>
      <c r="H1076" s="51">
        <v>57</v>
      </c>
      <c r="I1076" s="52">
        <f t="shared" si="71"/>
        <v>128.41</v>
      </c>
      <c r="J1076" s="53">
        <f t="shared" si="71"/>
        <v>127</v>
      </c>
      <c r="K1076" s="50">
        <f t="shared" si="69"/>
        <v>128.41</v>
      </c>
      <c r="L1076" s="50"/>
    </row>
    <row r="1077" spans="1:12" x14ac:dyDescent="0.25">
      <c r="A1077" s="76" t="s">
        <v>541</v>
      </c>
      <c r="B1077" s="76" t="s">
        <v>312</v>
      </c>
      <c r="C1077" s="51"/>
      <c r="D1077" s="51"/>
      <c r="E1077" s="51">
        <f t="shared" si="68"/>
        <v>174.84</v>
      </c>
      <c r="F1077" s="51">
        <v>141</v>
      </c>
      <c r="G1077" s="51">
        <f t="shared" si="70"/>
        <v>102.92999999999999</v>
      </c>
      <c r="H1077" s="51">
        <v>141</v>
      </c>
      <c r="I1077" s="52">
        <f t="shared" si="71"/>
        <v>277.77</v>
      </c>
      <c r="J1077" s="53">
        <f t="shared" si="71"/>
        <v>282</v>
      </c>
      <c r="K1077" s="50">
        <f t="shared" si="69"/>
        <v>277.77</v>
      </c>
      <c r="L1077" s="50"/>
    </row>
    <row r="1078" spans="1:12" x14ac:dyDescent="0.25">
      <c r="A1078" s="76" t="s">
        <v>541</v>
      </c>
      <c r="B1078" s="76" t="s">
        <v>321</v>
      </c>
      <c r="C1078" s="51"/>
      <c r="D1078" s="51"/>
      <c r="E1078" s="51">
        <f t="shared" si="68"/>
        <v>161.19999999999999</v>
      </c>
      <c r="F1078" s="51">
        <v>130</v>
      </c>
      <c r="G1078" s="51">
        <f t="shared" si="70"/>
        <v>81.03</v>
      </c>
      <c r="H1078" s="51">
        <v>111</v>
      </c>
      <c r="I1078" s="52">
        <f t="shared" si="71"/>
        <v>242.23</v>
      </c>
      <c r="J1078" s="53">
        <f t="shared" si="71"/>
        <v>241</v>
      </c>
      <c r="K1078" s="50">
        <f t="shared" si="69"/>
        <v>242.23</v>
      </c>
      <c r="L1078" s="50"/>
    </row>
    <row r="1079" spans="1:12" x14ac:dyDescent="0.25">
      <c r="A1079" s="76" t="s">
        <v>541</v>
      </c>
      <c r="B1079" s="76" t="s">
        <v>357</v>
      </c>
      <c r="C1079" s="51"/>
      <c r="D1079" s="51"/>
      <c r="E1079" s="51">
        <f t="shared" si="68"/>
        <v>65.72</v>
      </c>
      <c r="F1079" s="51">
        <v>53</v>
      </c>
      <c r="G1079" s="51">
        <f t="shared" si="70"/>
        <v>38.69</v>
      </c>
      <c r="H1079" s="51">
        <v>53</v>
      </c>
      <c r="I1079" s="52">
        <f t="shared" si="71"/>
        <v>104.41</v>
      </c>
      <c r="J1079" s="53">
        <f t="shared" si="71"/>
        <v>106</v>
      </c>
      <c r="K1079" s="50">
        <f t="shared" si="69"/>
        <v>104.41</v>
      </c>
      <c r="L1079" s="50"/>
    </row>
    <row r="1080" spans="1:12" x14ac:dyDescent="0.25">
      <c r="A1080" s="76" t="s">
        <v>541</v>
      </c>
      <c r="B1080" s="76" t="s">
        <v>358</v>
      </c>
      <c r="C1080" s="51"/>
      <c r="D1080" s="51"/>
      <c r="E1080" s="51">
        <f t="shared" si="68"/>
        <v>24.8</v>
      </c>
      <c r="F1080" s="51">
        <v>20</v>
      </c>
      <c r="G1080" s="51">
        <f t="shared" si="70"/>
        <v>14.6</v>
      </c>
      <c r="H1080" s="51">
        <v>20</v>
      </c>
      <c r="I1080" s="52">
        <f t="shared" si="71"/>
        <v>39.4</v>
      </c>
      <c r="J1080" s="53">
        <f t="shared" si="71"/>
        <v>40</v>
      </c>
      <c r="K1080" s="50">
        <f t="shared" si="69"/>
        <v>39.4</v>
      </c>
      <c r="L1080" s="50"/>
    </row>
    <row r="1081" spans="1:12" x14ac:dyDescent="0.25">
      <c r="A1081" s="76" t="s">
        <v>541</v>
      </c>
      <c r="B1081" s="76" t="s">
        <v>360</v>
      </c>
      <c r="C1081" s="51"/>
      <c r="D1081" s="51"/>
      <c r="E1081" s="51">
        <f t="shared" si="68"/>
        <v>155</v>
      </c>
      <c r="F1081" s="51">
        <v>125</v>
      </c>
      <c r="G1081" s="51">
        <f t="shared" si="70"/>
        <v>60.589999999999996</v>
      </c>
      <c r="H1081" s="51">
        <v>83</v>
      </c>
      <c r="I1081" s="52">
        <f t="shared" si="71"/>
        <v>215.59</v>
      </c>
      <c r="J1081" s="53">
        <f t="shared" si="71"/>
        <v>208</v>
      </c>
      <c r="K1081" s="50">
        <f t="shared" si="69"/>
        <v>215.59</v>
      </c>
      <c r="L1081" s="50"/>
    </row>
    <row r="1082" spans="1:12" x14ac:dyDescent="0.25">
      <c r="A1082" s="76" t="s">
        <v>541</v>
      </c>
      <c r="B1082" s="76" t="s">
        <v>362</v>
      </c>
      <c r="C1082" s="51"/>
      <c r="D1082" s="51"/>
      <c r="E1082" s="51">
        <f t="shared" si="68"/>
        <v>177.32</v>
      </c>
      <c r="F1082" s="51">
        <v>143</v>
      </c>
      <c r="G1082" s="51">
        <f t="shared" si="70"/>
        <v>103.66</v>
      </c>
      <c r="H1082" s="51">
        <v>142</v>
      </c>
      <c r="I1082" s="52">
        <f t="shared" si="71"/>
        <v>280.98</v>
      </c>
      <c r="J1082" s="53">
        <f t="shared" si="71"/>
        <v>285</v>
      </c>
      <c r="K1082" s="50">
        <f t="shared" si="69"/>
        <v>280.98</v>
      </c>
      <c r="L1082" s="50"/>
    </row>
    <row r="1083" spans="1:12" x14ac:dyDescent="0.25">
      <c r="A1083" s="76" t="s">
        <v>541</v>
      </c>
      <c r="B1083" s="76" t="s">
        <v>367</v>
      </c>
      <c r="C1083" s="51"/>
      <c r="D1083" s="51"/>
      <c r="E1083" s="51">
        <f t="shared" si="68"/>
        <v>0</v>
      </c>
      <c r="F1083" s="51"/>
      <c r="G1083" s="51">
        <f t="shared" si="70"/>
        <v>200.75</v>
      </c>
      <c r="H1083" s="51">
        <v>275</v>
      </c>
      <c r="I1083" s="52">
        <f t="shared" si="71"/>
        <v>200.75</v>
      </c>
      <c r="J1083" s="53">
        <f t="shared" si="71"/>
        <v>275</v>
      </c>
      <c r="K1083" s="50">
        <f t="shared" si="69"/>
        <v>200.75</v>
      </c>
      <c r="L1083" s="50"/>
    </row>
    <row r="1084" spans="1:12" ht="31.5" x14ac:dyDescent="0.25">
      <c r="A1084" s="76" t="s">
        <v>541</v>
      </c>
      <c r="B1084" s="76" t="s">
        <v>368</v>
      </c>
      <c r="C1084" s="51"/>
      <c r="D1084" s="51"/>
      <c r="E1084" s="51">
        <f t="shared" si="68"/>
        <v>63.24</v>
      </c>
      <c r="F1084" s="51">
        <v>51</v>
      </c>
      <c r="G1084" s="51"/>
      <c r="H1084" s="51"/>
      <c r="I1084" s="52">
        <f t="shared" si="71"/>
        <v>63.24</v>
      </c>
      <c r="J1084" s="53">
        <f t="shared" si="71"/>
        <v>51</v>
      </c>
      <c r="K1084" s="50">
        <f t="shared" si="69"/>
        <v>63.24</v>
      </c>
      <c r="L1084" s="50"/>
    </row>
    <row r="1085" spans="1:12" ht="31.5" x14ac:dyDescent="0.25">
      <c r="A1085" s="76" t="s">
        <v>541</v>
      </c>
      <c r="B1085" s="76" t="s">
        <v>370</v>
      </c>
      <c r="C1085" s="51"/>
      <c r="D1085" s="51"/>
      <c r="E1085" s="51">
        <f t="shared" si="68"/>
        <v>1.24</v>
      </c>
      <c r="F1085" s="51">
        <v>1</v>
      </c>
      <c r="G1085" s="51"/>
      <c r="H1085" s="51"/>
      <c r="I1085" s="52">
        <f t="shared" si="71"/>
        <v>1.24</v>
      </c>
      <c r="J1085" s="53">
        <f t="shared" si="71"/>
        <v>1</v>
      </c>
      <c r="K1085" s="50">
        <f t="shared" si="69"/>
        <v>1.24</v>
      </c>
      <c r="L1085" s="50"/>
    </row>
    <row r="1086" spans="1:12" x14ac:dyDescent="0.25">
      <c r="A1086" s="76" t="s">
        <v>8</v>
      </c>
      <c r="B1086" s="76" t="s">
        <v>326</v>
      </c>
      <c r="C1086" s="51"/>
      <c r="D1086" s="51"/>
      <c r="E1086" s="51">
        <f t="shared" si="68"/>
        <v>0</v>
      </c>
      <c r="F1086" s="51"/>
      <c r="G1086" s="51">
        <f t="shared" si="70"/>
        <v>1192.82</v>
      </c>
      <c r="H1086" s="51">
        <v>1634</v>
      </c>
      <c r="I1086" s="52">
        <f t="shared" si="71"/>
        <v>1192.82</v>
      </c>
      <c r="J1086" s="53">
        <f t="shared" si="71"/>
        <v>1634</v>
      </c>
      <c r="K1086" s="50">
        <f t="shared" si="69"/>
        <v>1192.82</v>
      </c>
      <c r="L1086" s="50"/>
    </row>
    <row r="1087" spans="1:12" x14ac:dyDescent="0.25">
      <c r="A1087" s="76" t="s">
        <v>8</v>
      </c>
      <c r="B1087" s="76" t="s">
        <v>390</v>
      </c>
      <c r="C1087" s="51"/>
      <c r="D1087" s="51"/>
      <c r="E1087" s="51">
        <f t="shared" si="68"/>
        <v>0</v>
      </c>
      <c r="F1087" s="51"/>
      <c r="G1087" s="51">
        <f t="shared" si="70"/>
        <v>939.51</v>
      </c>
      <c r="H1087" s="51">
        <v>1287</v>
      </c>
      <c r="I1087" s="52">
        <f t="shared" si="71"/>
        <v>939.51</v>
      </c>
      <c r="J1087" s="53">
        <f t="shared" si="71"/>
        <v>1287</v>
      </c>
      <c r="K1087" s="50">
        <f t="shared" si="69"/>
        <v>939.51</v>
      </c>
      <c r="L1087" s="50"/>
    </row>
    <row r="1088" spans="1:12" x14ac:dyDescent="0.25">
      <c r="A1088" s="76" t="s">
        <v>8</v>
      </c>
      <c r="B1088" s="76" t="s">
        <v>327</v>
      </c>
      <c r="C1088" s="51"/>
      <c r="D1088" s="51"/>
      <c r="E1088" s="51">
        <f t="shared" si="68"/>
        <v>0</v>
      </c>
      <c r="F1088" s="51"/>
      <c r="G1088" s="51">
        <f t="shared" si="70"/>
        <v>121.91</v>
      </c>
      <c r="H1088" s="51">
        <v>167</v>
      </c>
      <c r="I1088" s="52">
        <f t="shared" si="71"/>
        <v>121.91</v>
      </c>
      <c r="J1088" s="53">
        <f t="shared" si="71"/>
        <v>167</v>
      </c>
      <c r="K1088" s="50">
        <f t="shared" si="69"/>
        <v>121.91</v>
      </c>
      <c r="L1088" s="50"/>
    </row>
    <row r="1089" spans="1:12" x14ac:dyDescent="0.25">
      <c r="A1089" s="76" t="s">
        <v>8</v>
      </c>
      <c r="B1089" s="76" t="s">
        <v>328</v>
      </c>
      <c r="C1089" s="51"/>
      <c r="D1089" s="51"/>
      <c r="E1089" s="51">
        <f t="shared" si="68"/>
        <v>365.8</v>
      </c>
      <c r="F1089" s="51">
        <v>295</v>
      </c>
      <c r="G1089" s="51"/>
      <c r="H1089" s="51"/>
      <c r="I1089" s="52">
        <f t="shared" si="71"/>
        <v>365.8</v>
      </c>
      <c r="J1089" s="53">
        <f t="shared" si="71"/>
        <v>295</v>
      </c>
      <c r="K1089" s="50">
        <f t="shared" si="69"/>
        <v>365.8</v>
      </c>
      <c r="L1089" s="50"/>
    </row>
    <row r="1090" spans="1:12" x14ac:dyDescent="0.25">
      <c r="A1090" s="76" t="s">
        <v>8</v>
      </c>
      <c r="B1090" s="76" t="s">
        <v>393</v>
      </c>
      <c r="C1090" s="51"/>
      <c r="D1090" s="51"/>
      <c r="E1090" s="51">
        <f t="shared" si="68"/>
        <v>0</v>
      </c>
      <c r="F1090" s="51"/>
      <c r="G1090" s="51">
        <f t="shared" si="70"/>
        <v>21.169999999999998</v>
      </c>
      <c r="H1090" s="51">
        <v>29</v>
      </c>
      <c r="I1090" s="52">
        <f t="shared" si="71"/>
        <v>21.169999999999998</v>
      </c>
      <c r="J1090" s="53">
        <f t="shared" si="71"/>
        <v>29</v>
      </c>
      <c r="K1090" s="50">
        <f t="shared" si="69"/>
        <v>21.169999999999998</v>
      </c>
      <c r="L1090" s="50"/>
    </row>
    <row r="1091" spans="1:12" x14ac:dyDescent="0.25">
      <c r="A1091" s="76" t="s">
        <v>8</v>
      </c>
      <c r="B1091" s="76" t="s">
        <v>329</v>
      </c>
      <c r="C1091" s="51"/>
      <c r="D1091" s="51"/>
      <c r="E1091" s="51">
        <f t="shared" si="68"/>
        <v>159.96</v>
      </c>
      <c r="F1091" s="51">
        <v>129</v>
      </c>
      <c r="G1091" s="51">
        <f t="shared" si="70"/>
        <v>28.47</v>
      </c>
      <c r="H1091" s="51">
        <v>39</v>
      </c>
      <c r="I1091" s="52">
        <f t="shared" si="71"/>
        <v>188.43</v>
      </c>
      <c r="J1091" s="53">
        <f t="shared" si="71"/>
        <v>168</v>
      </c>
      <c r="K1091" s="50">
        <f t="shared" si="69"/>
        <v>188.43</v>
      </c>
      <c r="L1091" s="50"/>
    </row>
    <row r="1092" spans="1:12" ht="31.5" x14ac:dyDescent="0.25">
      <c r="A1092" s="76" t="s">
        <v>8</v>
      </c>
      <c r="B1092" s="76" t="s">
        <v>426</v>
      </c>
      <c r="C1092" s="51"/>
      <c r="D1092" s="51"/>
      <c r="E1092" s="51">
        <f t="shared" si="68"/>
        <v>4.96</v>
      </c>
      <c r="F1092" s="51">
        <v>4</v>
      </c>
      <c r="G1092" s="51"/>
      <c r="H1092" s="51"/>
      <c r="I1092" s="52">
        <f t="shared" si="71"/>
        <v>4.96</v>
      </c>
      <c r="J1092" s="53">
        <f t="shared" si="71"/>
        <v>4</v>
      </c>
      <c r="K1092" s="50">
        <f t="shared" si="69"/>
        <v>4.96</v>
      </c>
      <c r="L1092" s="50"/>
    </row>
    <row r="1093" spans="1:12" x14ac:dyDescent="0.25">
      <c r="A1093" s="76" t="s">
        <v>8</v>
      </c>
      <c r="B1093" s="76" t="s">
        <v>330</v>
      </c>
      <c r="C1093" s="51"/>
      <c r="D1093" s="51"/>
      <c r="E1093" s="51">
        <f t="shared" si="68"/>
        <v>420.36</v>
      </c>
      <c r="F1093" s="51">
        <v>339</v>
      </c>
      <c r="G1093" s="51"/>
      <c r="H1093" s="51"/>
      <c r="I1093" s="52">
        <f t="shared" si="71"/>
        <v>420.36</v>
      </c>
      <c r="J1093" s="53">
        <f t="shared" si="71"/>
        <v>339</v>
      </c>
      <c r="K1093" s="50">
        <f t="shared" si="69"/>
        <v>420.36</v>
      </c>
      <c r="L1093" s="50"/>
    </row>
    <row r="1094" spans="1:12" x14ac:dyDescent="0.25">
      <c r="A1094" s="76" t="s">
        <v>8</v>
      </c>
      <c r="B1094" s="76" t="s">
        <v>331</v>
      </c>
      <c r="C1094" s="51"/>
      <c r="D1094" s="51"/>
      <c r="E1094" s="51">
        <f t="shared" ref="E1094:E1157" si="72">F1094*1.24</f>
        <v>0</v>
      </c>
      <c r="F1094" s="51"/>
      <c r="G1094" s="51">
        <f t="shared" si="70"/>
        <v>54.75</v>
      </c>
      <c r="H1094" s="51">
        <v>75</v>
      </c>
      <c r="I1094" s="52">
        <f t="shared" si="71"/>
        <v>54.75</v>
      </c>
      <c r="J1094" s="53">
        <f t="shared" si="71"/>
        <v>75</v>
      </c>
      <c r="K1094" s="50">
        <f t="shared" si="69"/>
        <v>54.75</v>
      </c>
      <c r="L1094" s="50"/>
    </row>
    <row r="1095" spans="1:12" x14ac:dyDescent="0.25">
      <c r="A1095" s="76" t="s">
        <v>8</v>
      </c>
      <c r="B1095" s="76" t="s">
        <v>339</v>
      </c>
      <c r="C1095" s="51"/>
      <c r="D1095" s="51"/>
      <c r="E1095" s="51">
        <f t="shared" si="72"/>
        <v>52.08</v>
      </c>
      <c r="F1095" s="51">
        <v>42</v>
      </c>
      <c r="G1095" s="51">
        <f t="shared" si="70"/>
        <v>30.66</v>
      </c>
      <c r="H1095" s="51">
        <v>42</v>
      </c>
      <c r="I1095" s="52">
        <f t="shared" si="71"/>
        <v>82.74</v>
      </c>
      <c r="J1095" s="53">
        <f t="shared" si="71"/>
        <v>84</v>
      </c>
      <c r="K1095" s="50">
        <f t="shared" si="69"/>
        <v>82.74</v>
      </c>
      <c r="L1095" s="50"/>
    </row>
    <row r="1096" spans="1:12" ht="31.5" x14ac:dyDescent="0.25">
      <c r="A1096" s="76" t="s">
        <v>8</v>
      </c>
      <c r="B1096" s="76" t="s">
        <v>315</v>
      </c>
      <c r="C1096" s="51"/>
      <c r="D1096" s="51"/>
      <c r="E1096" s="51">
        <f t="shared" si="72"/>
        <v>3.7199999999999998</v>
      </c>
      <c r="F1096" s="51">
        <v>3</v>
      </c>
      <c r="G1096" s="51"/>
      <c r="H1096" s="51"/>
      <c r="I1096" s="52">
        <f t="shared" si="71"/>
        <v>3.7199999999999998</v>
      </c>
      <c r="J1096" s="53">
        <f t="shared" si="71"/>
        <v>3</v>
      </c>
      <c r="K1096" s="50">
        <f t="shared" si="69"/>
        <v>3.7199999999999998</v>
      </c>
      <c r="L1096" s="50"/>
    </row>
    <row r="1097" spans="1:12" ht="31.5" x14ac:dyDescent="0.25">
      <c r="A1097" s="76" t="s">
        <v>8</v>
      </c>
      <c r="B1097" s="76" t="s">
        <v>345</v>
      </c>
      <c r="C1097" s="51"/>
      <c r="D1097" s="51"/>
      <c r="E1097" s="51">
        <f t="shared" si="72"/>
        <v>84.32</v>
      </c>
      <c r="F1097" s="51">
        <v>68</v>
      </c>
      <c r="G1097" s="51">
        <f t="shared" si="70"/>
        <v>43.8</v>
      </c>
      <c r="H1097" s="51">
        <v>60</v>
      </c>
      <c r="I1097" s="52">
        <f t="shared" si="71"/>
        <v>128.12</v>
      </c>
      <c r="J1097" s="53">
        <f t="shared" si="71"/>
        <v>128</v>
      </c>
      <c r="K1097" s="50">
        <f t="shared" ref="K1097:K1160" si="73">I1097</f>
        <v>128.12</v>
      </c>
      <c r="L1097" s="50"/>
    </row>
    <row r="1098" spans="1:12" x14ac:dyDescent="0.25">
      <c r="A1098" s="76" t="s">
        <v>8</v>
      </c>
      <c r="B1098" s="76" t="s">
        <v>346</v>
      </c>
      <c r="C1098" s="51"/>
      <c r="D1098" s="51"/>
      <c r="E1098" s="51"/>
      <c r="F1098" s="51"/>
      <c r="G1098" s="51">
        <f t="shared" si="70"/>
        <v>205.85999999999999</v>
      </c>
      <c r="H1098" s="51">
        <v>282</v>
      </c>
      <c r="I1098" s="52">
        <f t="shared" si="71"/>
        <v>205.85999999999999</v>
      </c>
      <c r="J1098" s="53">
        <f t="shared" si="71"/>
        <v>282</v>
      </c>
      <c r="K1098" s="50">
        <f t="shared" si="73"/>
        <v>205.85999999999999</v>
      </c>
      <c r="L1098" s="50"/>
    </row>
    <row r="1099" spans="1:12" ht="31.5" x14ac:dyDescent="0.25">
      <c r="A1099" s="76" t="s">
        <v>8</v>
      </c>
      <c r="B1099" s="76" t="s">
        <v>317</v>
      </c>
      <c r="C1099" s="51"/>
      <c r="D1099" s="51"/>
      <c r="E1099" s="51">
        <f t="shared" si="72"/>
        <v>779.96</v>
      </c>
      <c r="F1099" s="51">
        <v>629</v>
      </c>
      <c r="G1099" s="51">
        <f t="shared" ref="G1099:G1162" si="74">H1099*0.73</f>
        <v>240.17</v>
      </c>
      <c r="H1099" s="51">
        <v>329</v>
      </c>
      <c r="I1099" s="52">
        <f t="shared" si="71"/>
        <v>1020.13</v>
      </c>
      <c r="J1099" s="53">
        <f t="shared" si="71"/>
        <v>958</v>
      </c>
      <c r="K1099" s="50">
        <f t="shared" si="73"/>
        <v>1020.13</v>
      </c>
      <c r="L1099" s="50"/>
    </row>
    <row r="1100" spans="1:12" x14ac:dyDescent="0.25">
      <c r="A1100" s="76" t="s">
        <v>8</v>
      </c>
      <c r="B1100" s="76" t="s">
        <v>347</v>
      </c>
      <c r="C1100" s="51"/>
      <c r="D1100" s="51"/>
      <c r="E1100" s="51">
        <f t="shared" si="72"/>
        <v>260.39999999999998</v>
      </c>
      <c r="F1100" s="51">
        <v>210</v>
      </c>
      <c r="G1100" s="51"/>
      <c r="H1100" s="51"/>
      <c r="I1100" s="52">
        <f t="shared" si="71"/>
        <v>260.39999999999998</v>
      </c>
      <c r="J1100" s="53">
        <f t="shared" si="71"/>
        <v>210</v>
      </c>
      <c r="K1100" s="50">
        <f t="shared" si="73"/>
        <v>260.39999999999998</v>
      </c>
      <c r="L1100" s="50"/>
    </row>
    <row r="1101" spans="1:12" x14ac:dyDescent="0.25">
      <c r="A1101" s="76" t="s">
        <v>8</v>
      </c>
      <c r="B1101" s="76" t="s">
        <v>312</v>
      </c>
      <c r="C1101" s="51"/>
      <c r="D1101" s="51"/>
      <c r="E1101" s="51">
        <f t="shared" si="72"/>
        <v>1165.5999999999999</v>
      </c>
      <c r="F1101" s="51">
        <v>940</v>
      </c>
      <c r="G1101" s="51">
        <f t="shared" si="74"/>
        <v>558.44999999999993</v>
      </c>
      <c r="H1101" s="51">
        <v>765</v>
      </c>
      <c r="I1101" s="52">
        <f t="shared" si="71"/>
        <v>1724.0499999999997</v>
      </c>
      <c r="J1101" s="53">
        <f t="shared" si="71"/>
        <v>1705</v>
      </c>
      <c r="K1101" s="50">
        <f t="shared" si="73"/>
        <v>1724.0499999999997</v>
      </c>
      <c r="L1101" s="50"/>
    </row>
    <row r="1102" spans="1:12" x14ac:dyDescent="0.25">
      <c r="A1102" s="76" t="s">
        <v>8</v>
      </c>
      <c r="B1102" s="76" t="s">
        <v>321</v>
      </c>
      <c r="C1102" s="51"/>
      <c r="D1102" s="51"/>
      <c r="E1102" s="51">
        <f t="shared" si="72"/>
        <v>281.48</v>
      </c>
      <c r="F1102" s="51">
        <v>227</v>
      </c>
      <c r="G1102" s="51">
        <f t="shared" si="74"/>
        <v>124.83</v>
      </c>
      <c r="H1102" s="51">
        <v>171</v>
      </c>
      <c r="I1102" s="52">
        <f t="shared" si="71"/>
        <v>406.31</v>
      </c>
      <c r="J1102" s="53">
        <f t="shared" si="71"/>
        <v>398</v>
      </c>
      <c r="K1102" s="50">
        <f t="shared" si="73"/>
        <v>406.31</v>
      </c>
      <c r="L1102" s="50"/>
    </row>
    <row r="1103" spans="1:12" x14ac:dyDescent="0.25">
      <c r="A1103" s="76" t="s">
        <v>8</v>
      </c>
      <c r="B1103" s="76" t="s">
        <v>375</v>
      </c>
      <c r="C1103" s="51"/>
      <c r="D1103" s="51"/>
      <c r="E1103" s="51">
        <f t="shared" si="72"/>
        <v>271.56</v>
      </c>
      <c r="F1103" s="51">
        <v>219</v>
      </c>
      <c r="G1103" s="51"/>
      <c r="H1103" s="51"/>
      <c r="I1103" s="52">
        <f t="shared" si="71"/>
        <v>271.56</v>
      </c>
      <c r="J1103" s="53">
        <f t="shared" si="71"/>
        <v>219</v>
      </c>
      <c r="K1103" s="50">
        <f t="shared" si="73"/>
        <v>271.56</v>
      </c>
      <c r="L1103" s="50"/>
    </row>
    <row r="1104" spans="1:12" x14ac:dyDescent="0.25">
      <c r="A1104" s="76" t="s">
        <v>8</v>
      </c>
      <c r="B1104" s="76" t="s">
        <v>349</v>
      </c>
      <c r="C1104" s="51"/>
      <c r="D1104" s="51"/>
      <c r="E1104" s="51">
        <f t="shared" si="72"/>
        <v>24.8</v>
      </c>
      <c r="F1104" s="51">
        <v>20</v>
      </c>
      <c r="G1104" s="51"/>
      <c r="H1104" s="51"/>
      <c r="I1104" s="52">
        <f t="shared" ref="I1104:J1160" si="75">C1104+E1104+G1104</f>
        <v>24.8</v>
      </c>
      <c r="J1104" s="53">
        <f t="shared" si="75"/>
        <v>20</v>
      </c>
      <c r="K1104" s="50">
        <f t="shared" si="73"/>
        <v>24.8</v>
      </c>
      <c r="L1104" s="50"/>
    </row>
    <row r="1105" spans="1:12" x14ac:dyDescent="0.25">
      <c r="A1105" s="76" t="s">
        <v>8</v>
      </c>
      <c r="B1105" s="76" t="s">
        <v>352</v>
      </c>
      <c r="C1105" s="51"/>
      <c r="D1105" s="51"/>
      <c r="E1105" s="51">
        <f t="shared" si="72"/>
        <v>121.52</v>
      </c>
      <c r="F1105" s="51">
        <v>98</v>
      </c>
      <c r="G1105" s="51"/>
      <c r="H1105" s="51"/>
      <c r="I1105" s="52">
        <f t="shared" si="75"/>
        <v>121.52</v>
      </c>
      <c r="J1105" s="53">
        <f t="shared" si="75"/>
        <v>98</v>
      </c>
      <c r="K1105" s="50">
        <f t="shared" si="73"/>
        <v>121.52</v>
      </c>
      <c r="L1105" s="50"/>
    </row>
    <row r="1106" spans="1:12" x14ac:dyDescent="0.25">
      <c r="A1106" s="76" t="s">
        <v>8</v>
      </c>
      <c r="B1106" s="76" t="s">
        <v>353</v>
      </c>
      <c r="C1106" s="51"/>
      <c r="D1106" s="51"/>
      <c r="E1106" s="51">
        <f t="shared" si="72"/>
        <v>12.4</v>
      </c>
      <c r="F1106" s="51">
        <v>10</v>
      </c>
      <c r="G1106" s="51"/>
      <c r="H1106" s="51"/>
      <c r="I1106" s="52">
        <f t="shared" si="75"/>
        <v>12.4</v>
      </c>
      <c r="J1106" s="53">
        <f t="shared" si="75"/>
        <v>10</v>
      </c>
      <c r="K1106" s="50">
        <f t="shared" si="73"/>
        <v>12.4</v>
      </c>
      <c r="L1106" s="50"/>
    </row>
    <row r="1107" spans="1:12" x14ac:dyDescent="0.25">
      <c r="A1107" s="76" t="s">
        <v>8</v>
      </c>
      <c r="B1107" s="76" t="s">
        <v>355</v>
      </c>
      <c r="C1107" s="51"/>
      <c r="D1107" s="51"/>
      <c r="E1107" s="51">
        <f t="shared" si="72"/>
        <v>12.4</v>
      </c>
      <c r="F1107" s="51">
        <v>10</v>
      </c>
      <c r="G1107" s="51"/>
      <c r="H1107" s="51"/>
      <c r="I1107" s="52">
        <f t="shared" si="75"/>
        <v>12.4</v>
      </c>
      <c r="J1107" s="53">
        <f t="shared" si="75"/>
        <v>10</v>
      </c>
      <c r="K1107" s="50">
        <f t="shared" si="73"/>
        <v>12.4</v>
      </c>
      <c r="L1107" s="50"/>
    </row>
    <row r="1108" spans="1:12" x14ac:dyDescent="0.25">
      <c r="A1108" s="76" t="s">
        <v>8</v>
      </c>
      <c r="B1108" s="76" t="s">
        <v>394</v>
      </c>
      <c r="C1108" s="51"/>
      <c r="D1108" s="51"/>
      <c r="E1108" s="51">
        <f t="shared" si="72"/>
        <v>17.36</v>
      </c>
      <c r="F1108" s="51">
        <v>14</v>
      </c>
      <c r="G1108" s="51"/>
      <c r="H1108" s="51"/>
      <c r="I1108" s="52">
        <f t="shared" si="75"/>
        <v>17.36</v>
      </c>
      <c r="J1108" s="53">
        <f t="shared" si="75"/>
        <v>14</v>
      </c>
      <c r="K1108" s="50">
        <f t="shared" si="73"/>
        <v>17.36</v>
      </c>
      <c r="L1108" s="50"/>
    </row>
    <row r="1109" spans="1:12" x14ac:dyDescent="0.25">
      <c r="A1109" s="76" t="s">
        <v>8</v>
      </c>
      <c r="B1109" s="76" t="s">
        <v>377</v>
      </c>
      <c r="C1109" s="51"/>
      <c r="D1109" s="51"/>
      <c r="E1109" s="51">
        <f t="shared" si="72"/>
        <v>367.04</v>
      </c>
      <c r="F1109" s="51">
        <v>296</v>
      </c>
      <c r="G1109" s="51">
        <f t="shared" si="74"/>
        <v>178.12</v>
      </c>
      <c r="H1109" s="51">
        <v>244</v>
      </c>
      <c r="I1109" s="52">
        <f t="shared" si="75"/>
        <v>545.16000000000008</v>
      </c>
      <c r="J1109" s="53">
        <f t="shared" si="75"/>
        <v>540</v>
      </c>
      <c r="K1109" s="50">
        <f t="shared" si="73"/>
        <v>545.16000000000008</v>
      </c>
      <c r="L1109" s="50"/>
    </row>
    <row r="1110" spans="1:12" x14ac:dyDescent="0.25">
      <c r="A1110" s="76" t="s">
        <v>8</v>
      </c>
      <c r="B1110" s="76" t="s">
        <v>357</v>
      </c>
      <c r="C1110" s="51"/>
      <c r="D1110" s="51"/>
      <c r="E1110" s="51">
        <f t="shared" si="72"/>
        <v>689.43999999999994</v>
      </c>
      <c r="F1110" s="51">
        <v>556</v>
      </c>
      <c r="G1110" s="51">
        <f t="shared" si="74"/>
        <v>356.24</v>
      </c>
      <c r="H1110" s="51">
        <v>488</v>
      </c>
      <c r="I1110" s="52">
        <f t="shared" si="75"/>
        <v>1045.6799999999998</v>
      </c>
      <c r="J1110" s="53">
        <f t="shared" si="75"/>
        <v>1044</v>
      </c>
      <c r="K1110" s="50">
        <f t="shared" si="73"/>
        <v>1045.6799999999998</v>
      </c>
      <c r="L1110" s="50"/>
    </row>
    <row r="1111" spans="1:12" x14ac:dyDescent="0.25">
      <c r="A1111" s="76" t="s">
        <v>8</v>
      </c>
      <c r="B1111" s="76" t="s">
        <v>358</v>
      </c>
      <c r="C1111" s="51"/>
      <c r="D1111" s="51"/>
      <c r="E1111" s="51">
        <f t="shared" si="72"/>
        <v>219.48</v>
      </c>
      <c r="F1111" s="51">
        <v>177</v>
      </c>
      <c r="G1111" s="51">
        <f t="shared" si="74"/>
        <v>97.82</v>
      </c>
      <c r="H1111" s="51">
        <v>134</v>
      </c>
      <c r="I1111" s="52">
        <f t="shared" si="75"/>
        <v>317.29999999999995</v>
      </c>
      <c r="J1111" s="53">
        <f t="shared" si="75"/>
        <v>311</v>
      </c>
      <c r="K1111" s="50">
        <f t="shared" si="73"/>
        <v>317.29999999999995</v>
      </c>
      <c r="L1111" s="50"/>
    </row>
    <row r="1112" spans="1:12" x14ac:dyDescent="0.25">
      <c r="A1112" s="76" t="s">
        <v>8</v>
      </c>
      <c r="B1112" s="76" t="s">
        <v>359</v>
      </c>
      <c r="C1112" s="51"/>
      <c r="D1112" s="51"/>
      <c r="E1112" s="51">
        <f t="shared" si="72"/>
        <v>37.200000000000003</v>
      </c>
      <c r="F1112" s="51">
        <v>30</v>
      </c>
      <c r="G1112" s="51">
        <f t="shared" si="74"/>
        <v>21.9</v>
      </c>
      <c r="H1112" s="51">
        <v>30</v>
      </c>
      <c r="I1112" s="52">
        <f t="shared" si="75"/>
        <v>59.1</v>
      </c>
      <c r="J1112" s="53">
        <f t="shared" si="75"/>
        <v>60</v>
      </c>
      <c r="K1112" s="50">
        <f t="shared" si="73"/>
        <v>59.1</v>
      </c>
      <c r="L1112" s="50"/>
    </row>
    <row r="1113" spans="1:12" x14ac:dyDescent="0.25">
      <c r="A1113" s="76" t="s">
        <v>8</v>
      </c>
      <c r="B1113" s="76" t="s">
        <v>360</v>
      </c>
      <c r="C1113" s="51"/>
      <c r="D1113" s="51"/>
      <c r="E1113" s="51">
        <f t="shared" si="72"/>
        <v>332.32</v>
      </c>
      <c r="F1113" s="51">
        <v>268</v>
      </c>
      <c r="G1113" s="51">
        <f t="shared" si="74"/>
        <v>180.31</v>
      </c>
      <c r="H1113" s="51">
        <v>247</v>
      </c>
      <c r="I1113" s="52">
        <f t="shared" si="75"/>
        <v>512.63</v>
      </c>
      <c r="J1113" s="53">
        <f t="shared" si="75"/>
        <v>515</v>
      </c>
      <c r="K1113" s="50">
        <f t="shared" si="73"/>
        <v>512.63</v>
      </c>
      <c r="L1113" s="50"/>
    </row>
    <row r="1114" spans="1:12" x14ac:dyDescent="0.25">
      <c r="A1114" s="76" t="s">
        <v>8</v>
      </c>
      <c r="B1114" s="76" t="s">
        <v>361</v>
      </c>
      <c r="C1114" s="51"/>
      <c r="D1114" s="51"/>
      <c r="E1114" s="51">
        <f t="shared" si="72"/>
        <v>7.4399999999999995</v>
      </c>
      <c r="F1114" s="51">
        <v>6</v>
      </c>
      <c r="G1114" s="51"/>
      <c r="H1114" s="51"/>
      <c r="I1114" s="52">
        <f t="shared" si="75"/>
        <v>7.4399999999999995</v>
      </c>
      <c r="J1114" s="53">
        <f t="shared" si="75"/>
        <v>6</v>
      </c>
      <c r="K1114" s="50">
        <f t="shared" si="73"/>
        <v>7.4399999999999995</v>
      </c>
      <c r="L1114" s="50"/>
    </row>
    <row r="1115" spans="1:12" x14ac:dyDescent="0.25">
      <c r="A1115" s="76" t="s">
        <v>8</v>
      </c>
      <c r="B1115" s="76" t="s">
        <v>362</v>
      </c>
      <c r="C1115" s="51"/>
      <c r="D1115" s="51"/>
      <c r="E1115" s="51">
        <f t="shared" si="72"/>
        <v>512.12</v>
      </c>
      <c r="F1115" s="51">
        <v>413</v>
      </c>
      <c r="G1115" s="51">
        <f t="shared" si="74"/>
        <v>274.48</v>
      </c>
      <c r="H1115" s="51">
        <v>376</v>
      </c>
      <c r="I1115" s="52">
        <f t="shared" si="75"/>
        <v>786.6</v>
      </c>
      <c r="J1115" s="53">
        <f t="shared" si="75"/>
        <v>789</v>
      </c>
      <c r="K1115" s="50">
        <f t="shared" si="73"/>
        <v>786.6</v>
      </c>
      <c r="L1115" s="50"/>
    </row>
    <row r="1116" spans="1:12" ht="31.5" x14ac:dyDescent="0.25">
      <c r="A1116" s="76" t="s">
        <v>8</v>
      </c>
      <c r="B1116" s="76" t="s">
        <v>364</v>
      </c>
      <c r="C1116" s="51"/>
      <c r="D1116" s="51"/>
      <c r="E1116" s="51">
        <f t="shared" si="72"/>
        <v>4.96</v>
      </c>
      <c r="F1116" s="51">
        <v>4</v>
      </c>
      <c r="G1116" s="51">
        <f t="shared" si="74"/>
        <v>3.65</v>
      </c>
      <c r="H1116" s="51">
        <v>5</v>
      </c>
      <c r="I1116" s="52">
        <f t="shared" si="75"/>
        <v>8.61</v>
      </c>
      <c r="J1116" s="53">
        <f t="shared" si="75"/>
        <v>9</v>
      </c>
      <c r="K1116" s="50">
        <f t="shared" si="73"/>
        <v>8.61</v>
      </c>
      <c r="L1116" s="50"/>
    </row>
    <row r="1117" spans="1:12" x14ac:dyDescent="0.25">
      <c r="A1117" s="76" t="s">
        <v>8</v>
      </c>
      <c r="B1117" s="76" t="s">
        <v>367</v>
      </c>
      <c r="C1117" s="51"/>
      <c r="D1117" s="51"/>
      <c r="E1117" s="51"/>
      <c r="F1117" s="51"/>
      <c r="G1117" s="51">
        <f t="shared" si="74"/>
        <v>496.4</v>
      </c>
      <c r="H1117" s="51">
        <v>680</v>
      </c>
      <c r="I1117" s="52">
        <f t="shared" si="75"/>
        <v>496.4</v>
      </c>
      <c r="J1117" s="53">
        <f t="shared" si="75"/>
        <v>680</v>
      </c>
      <c r="K1117" s="50">
        <f t="shared" si="73"/>
        <v>496.4</v>
      </c>
      <c r="L1117" s="50"/>
    </row>
    <row r="1118" spans="1:12" ht="31.5" x14ac:dyDescent="0.25">
      <c r="A1118" s="76" t="s">
        <v>8</v>
      </c>
      <c r="B1118" s="76" t="s">
        <v>368</v>
      </c>
      <c r="C1118" s="51"/>
      <c r="D1118" s="51"/>
      <c r="E1118" s="51">
        <f t="shared" si="72"/>
        <v>119.03999999999999</v>
      </c>
      <c r="F1118" s="51">
        <v>96</v>
      </c>
      <c r="G1118" s="51">
        <f t="shared" si="74"/>
        <v>10.95</v>
      </c>
      <c r="H1118" s="51">
        <v>15</v>
      </c>
      <c r="I1118" s="52">
        <f t="shared" si="75"/>
        <v>129.98999999999998</v>
      </c>
      <c r="J1118" s="53">
        <f t="shared" si="75"/>
        <v>111</v>
      </c>
      <c r="K1118" s="50">
        <f t="shared" si="73"/>
        <v>129.98999999999998</v>
      </c>
      <c r="L1118" s="50"/>
    </row>
    <row r="1119" spans="1:12" ht="31.5" x14ac:dyDescent="0.25">
      <c r="A1119" s="76" t="s">
        <v>8</v>
      </c>
      <c r="B1119" s="76" t="s">
        <v>370</v>
      </c>
      <c r="C1119" s="51"/>
      <c r="D1119" s="51"/>
      <c r="E1119" s="51"/>
      <c r="F1119" s="51"/>
      <c r="G1119" s="51">
        <f t="shared" si="74"/>
        <v>0.73</v>
      </c>
      <c r="H1119" s="51">
        <v>1</v>
      </c>
      <c r="I1119" s="52">
        <f t="shared" si="75"/>
        <v>0.73</v>
      </c>
      <c r="J1119" s="53">
        <f t="shared" si="75"/>
        <v>1</v>
      </c>
      <c r="K1119" s="50">
        <f t="shared" si="73"/>
        <v>0.73</v>
      </c>
      <c r="L1119" s="50"/>
    </row>
    <row r="1120" spans="1:12" ht="31.5" x14ac:dyDescent="0.25">
      <c r="A1120" s="76" t="s">
        <v>542</v>
      </c>
      <c r="B1120" s="76" t="s">
        <v>325</v>
      </c>
      <c r="C1120" s="51"/>
      <c r="D1120" s="51"/>
      <c r="E1120" s="51">
        <f t="shared" si="72"/>
        <v>1.24</v>
      </c>
      <c r="F1120" s="51">
        <v>1</v>
      </c>
      <c r="G1120" s="51"/>
      <c r="H1120" s="51"/>
      <c r="I1120" s="52">
        <f t="shared" si="75"/>
        <v>1.24</v>
      </c>
      <c r="J1120" s="53">
        <f t="shared" si="75"/>
        <v>1</v>
      </c>
      <c r="K1120" s="50">
        <f t="shared" si="73"/>
        <v>1.24</v>
      </c>
      <c r="L1120" s="50"/>
    </row>
    <row r="1121" spans="1:12" ht="31.5" x14ac:dyDescent="0.25">
      <c r="A1121" s="76" t="s">
        <v>542</v>
      </c>
      <c r="B1121" s="76" t="s">
        <v>326</v>
      </c>
      <c r="C1121" s="51"/>
      <c r="D1121" s="51"/>
      <c r="E1121" s="51">
        <f t="shared" si="72"/>
        <v>1.24</v>
      </c>
      <c r="F1121" s="51">
        <v>1</v>
      </c>
      <c r="G1121" s="51">
        <f t="shared" si="74"/>
        <v>1070.18</v>
      </c>
      <c r="H1121" s="51">
        <v>1466</v>
      </c>
      <c r="I1121" s="52">
        <f t="shared" si="75"/>
        <v>1071.42</v>
      </c>
      <c r="J1121" s="53">
        <f t="shared" si="75"/>
        <v>1467</v>
      </c>
      <c r="K1121" s="50">
        <f t="shared" si="73"/>
        <v>1071.42</v>
      </c>
      <c r="L1121" s="50"/>
    </row>
    <row r="1122" spans="1:12" ht="31.5" x14ac:dyDescent="0.25">
      <c r="A1122" s="76" t="s">
        <v>542</v>
      </c>
      <c r="B1122" s="76" t="s">
        <v>327</v>
      </c>
      <c r="C1122" s="51"/>
      <c r="D1122" s="51"/>
      <c r="E1122" s="51"/>
      <c r="F1122" s="51"/>
      <c r="G1122" s="51">
        <f t="shared" si="74"/>
        <v>522.67999999999995</v>
      </c>
      <c r="H1122" s="51">
        <v>716</v>
      </c>
      <c r="I1122" s="52">
        <f t="shared" si="75"/>
        <v>522.67999999999995</v>
      </c>
      <c r="J1122" s="53">
        <f t="shared" si="75"/>
        <v>716</v>
      </c>
      <c r="K1122" s="50">
        <f t="shared" si="73"/>
        <v>522.67999999999995</v>
      </c>
      <c r="L1122" s="50"/>
    </row>
    <row r="1123" spans="1:12" ht="31.5" x14ac:dyDescent="0.25">
      <c r="A1123" s="76" t="s">
        <v>542</v>
      </c>
      <c r="B1123" s="76" t="s">
        <v>328</v>
      </c>
      <c r="C1123" s="51"/>
      <c r="D1123" s="51"/>
      <c r="E1123" s="51">
        <f t="shared" si="72"/>
        <v>985.8</v>
      </c>
      <c r="F1123" s="51">
        <v>795</v>
      </c>
      <c r="G1123" s="51">
        <f t="shared" si="74"/>
        <v>105.85</v>
      </c>
      <c r="H1123" s="51">
        <v>145</v>
      </c>
      <c r="I1123" s="52">
        <f t="shared" si="75"/>
        <v>1091.6499999999999</v>
      </c>
      <c r="J1123" s="53">
        <f t="shared" si="75"/>
        <v>940</v>
      </c>
      <c r="K1123" s="50">
        <f t="shared" si="73"/>
        <v>1091.6499999999999</v>
      </c>
      <c r="L1123" s="50"/>
    </row>
    <row r="1124" spans="1:12" ht="31.5" x14ac:dyDescent="0.25">
      <c r="A1124" s="76" t="s">
        <v>542</v>
      </c>
      <c r="B1124" s="76" t="s">
        <v>393</v>
      </c>
      <c r="C1124" s="51"/>
      <c r="D1124" s="51"/>
      <c r="E1124" s="51">
        <f t="shared" si="72"/>
        <v>156.24</v>
      </c>
      <c r="F1124" s="51">
        <v>126</v>
      </c>
      <c r="G1124" s="51">
        <f t="shared" si="74"/>
        <v>29.93</v>
      </c>
      <c r="H1124" s="51">
        <v>41</v>
      </c>
      <c r="I1124" s="52">
        <f t="shared" si="75"/>
        <v>186.17000000000002</v>
      </c>
      <c r="J1124" s="53">
        <f t="shared" si="75"/>
        <v>167</v>
      </c>
      <c r="K1124" s="50">
        <f t="shared" si="73"/>
        <v>186.17000000000002</v>
      </c>
      <c r="L1124" s="50"/>
    </row>
    <row r="1125" spans="1:12" ht="31.5" x14ac:dyDescent="0.25">
      <c r="A1125" s="76" t="s">
        <v>542</v>
      </c>
      <c r="B1125" s="76" t="s">
        <v>426</v>
      </c>
      <c r="C1125" s="51"/>
      <c r="D1125" s="51"/>
      <c r="E1125" s="51"/>
      <c r="F1125" s="51"/>
      <c r="G1125" s="51">
        <f t="shared" si="74"/>
        <v>76.649999999999991</v>
      </c>
      <c r="H1125" s="51">
        <v>105</v>
      </c>
      <c r="I1125" s="52">
        <f t="shared" si="75"/>
        <v>76.649999999999991</v>
      </c>
      <c r="J1125" s="53">
        <f t="shared" si="75"/>
        <v>105</v>
      </c>
      <c r="K1125" s="50">
        <f t="shared" si="73"/>
        <v>76.649999999999991</v>
      </c>
      <c r="L1125" s="50"/>
    </row>
    <row r="1126" spans="1:12" ht="31.5" x14ac:dyDescent="0.25">
      <c r="A1126" s="76" t="s">
        <v>542</v>
      </c>
      <c r="B1126" s="76" t="s">
        <v>330</v>
      </c>
      <c r="C1126" s="51"/>
      <c r="D1126" s="51"/>
      <c r="E1126" s="51">
        <f t="shared" si="72"/>
        <v>478.64</v>
      </c>
      <c r="F1126" s="51">
        <v>386</v>
      </c>
      <c r="G1126" s="51">
        <f t="shared" si="74"/>
        <v>27.74</v>
      </c>
      <c r="H1126" s="51">
        <v>38</v>
      </c>
      <c r="I1126" s="52">
        <f t="shared" si="75"/>
        <v>506.38</v>
      </c>
      <c r="J1126" s="53">
        <f t="shared" si="75"/>
        <v>424</v>
      </c>
      <c r="K1126" s="50">
        <f t="shared" si="73"/>
        <v>506.38</v>
      </c>
      <c r="L1126" s="50"/>
    </row>
    <row r="1127" spans="1:12" ht="31.5" x14ac:dyDescent="0.25">
      <c r="A1127" s="76" t="s">
        <v>542</v>
      </c>
      <c r="B1127" s="76" t="s">
        <v>331</v>
      </c>
      <c r="C1127" s="51"/>
      <c r="D1127" s="51"/>
      <c r="E1127" s="51"/>
      <c r="F1127" s="51"/>
      <c r="G1127" s="51">
        <f t="shared" si="74"/>
        <v>121.17999999999999</v>
      </c>
      <c r="H1127" s="51">
        <v>166</v>
      </c>
      <c r="I1127" s="52">
        <f t="shared" si="75"/>
        <v>121.17999999999999</v>
      </c>
      <c r="J1127" s="53">
        <f t="shared" si="75"/>
        <v>166</v>
      </c>
      <c r="K1127" s="50">
        <f t="shared" si="73"/>
        <v>121.17999999999999</v>
      </c>
      <c r="L1127" s="50"/>
    </row>
    <row r="1128" spans="1:12" ht="31.5" x14ac:dyDescent="0.25">
      <c r="A1128" s="76" t="s">
        <v>542</v>
      </c>
      <c r="B1128" s="76" t="s">
        <v>345</v>
      </c>
      <c r="C1128" s="51"/>
      <c r="D1128" s="51"/>
      <c r="E1128" s="51">
        <f t="shared" si="72"/>
        <v>69.44</v>
      </c>
      <c r="F1128" s="51">
        <v>56</v>
      </c>
      <c r="G1128" s="51">
        <f t="shared" si="74"/>
        <v>28.47</v>
      </c>
      <c r="H1128" s="51">
        <v>39</v>
      </c>
      <c r="I1128" s="52">
        <f t="shared" si="75"/>
        <v>97.91</v>
      </c>
      <c r="J1128" s="53">
        <f t="shared" si="75"/>
        <v>95</v>
      </c>
      <c r="K1128" s="50">
        <f t="shared" si="73"/>
        <v>97.91</v>
      </c>
      <c r="L1128" s="50"/>
    </row>
    <row r="1129" spans="1:12" ht="31.5" x14ac:dyDescent="0.25">
      <c r="A1129" s="76" t="s">
        <v>542</v>
      </c>
      <c r="B1129" s="76" t="s">
        <v>346</v>
      </c>
      <c r="C1129" s="51"/>
      <c r="D1129" s="51"/>
      <c r="E1129" s="51"/>
      <c r="F1129" s="51"/>
      <c r="G1129" s="51">
        <f t="shared" si="74"/>
        <v>318.27999999999997</v>
      </c>
      <c r="H1129" s="51">
        <v>436</v>
      </c>
      <c r="I1129" s="52">
        <f t="shared" si="75"/>
        <v>318.27999999999997</v>
      </c>
      <c r="J1129" s="53">
        <f t="shared" si="75"/>
        <v>436</v>
      </c>
      <c r="K1129" s="50">
        <f t="shared" si="73"/>
        <v>318.27999999999997</v>
      </c>
      <c r="L1129" s="50"/>
    </row>
    <row r="1130" spans="1:12" ht="31.5" x14ac:dyDescent="0.25">
      <c r="A1130" s="76" t="s">
        <v>542</v>
      </c>
      <c r="B1130" s="76" t="s">
        <v>317</v>
      </c>
      <c r="C1130" s="51"/>
      <c r="D1130" s="51"/>
      <c r="E1130" s="51">
        <f t="shared" si="72"/>
        <v>541.88</v>
      </c>
      <c r="F1130" s="51">
        <v>437</v>
      </c>
      <c r="G1130" s="51">
        <f t="shared" si="74"/>
        <v>243.09</v>
      </c>
      <c r="H1130" s="51">
        <v>333</v>
      </c>
      <c r="I1130" s="52">
        <f t="shared" si="75"/>
        <v>784.97</v>
      </c>
      <c r="J1130" s="53">
        <f t="shared" si="75"/>
        <v>770</v>
      </c>
      <c r="K1130" s="50">
        <f t="shared" si="73"/>
        <v>784.97</v>
      </c>
      <c r="L1130" s="50"/>
    </row>
    <row r="1131" spans="1:12" ht="31.5" x14ac:dyDescent="0.25">
      <c r="A1131" s="76" t="s">
        <v>542</v>
      </c>
      <c r="B1131" s="76" t="s">
        <v>347</v>
      </c>
      <c r="C1131" s="51"/>
      <c r="D1131" s="51"/>
      <c r="E1131" s="51">
        <f t="shared" si="72"/>
        <v>178.56</v>
      </c>
      <c r="F1131" s="51">
        <v>144</v>
      </c>
      <c r="G1131" s="51"/>
      <c r="H1131" s="51"/>
      <c r="I1131" s="52">
        <f t="shared" si="75"/>
        <v>178.56</v>
      </c>
      <c r="J1131" s="53">
        <f t="shared" si="75"/>
        <v>144</v>
      </c>
      <c r="K1131" s="50">
        <f t="shared" si="73"/>
        <v>178.56</v>
      </c>
      <c r="L1131" s="50"/>
    </row>
    <row r="1132" spans="1:12" ht="31.5" x14ac:dyDescent="0.25">
      <c r="A1132" s="76" t="s">
        <v>542</v>
      </c>
      <c r="B1132" s="76" t="s">
        <v>312</v>
      </c>
      <c r="C1132" s="51"/>
      <c r="D1132" s="51"/>
      <c r="E1132" s="51">
        <f t="shared" si="72"/>
        <v>339.76</v>
      </c>
      <c r="F1132" s="51">
        <v>274</v>
      </c>
      <c r="G1132" s="51">
        <f t="shared" si="74"/>
        <v>144.54</v>
      </c>
      <c r="H1132" s="51">
        <v>198</v>
      </c>
      <c r="I1132" s="52">
        <f t="shared" si="75"/>
        <v>484.29999999999995</v>
      </c>
      <c r="J1132" s="53">
        <f t="shared" si="75"/>
        <v>472</v>
      </c>
      <c r="K1132" s="50">
        <f t="shared" si="73"/>
        <v>484.29999999999995</v>
      </c>
      <c r="L1132" s="50"/>
    </row>
    <row r="1133" spans="1:12" ht="31.5" x14ac:dyDescent="0.25">
      <c r="A1133" s="76" t="s">
        <v>542</v>
      </c>
      <c r="B1133" s="76" t="s">
        <v>321</v>
      </c>
      <c r="C1133" s="51"/>
      <c r="D1133" s="51"/>
      <c r="E1133" s="51">
        <f t="shared" si="72"/>
        <v>55.8</v>
      </c>
      <c r="F1133" s="51">
        <v>45</v>
      </c>
      <c r="G1133" s="51">
        <f t="shared" si="74"/>
        <v>48.91</v>
      </c>
      <c r="H1133" s="51">
        <v>67</v>
      </c>
      <c r="I1133" s="52">
        <f t="shared" si="75"/>
        <v>104.71</v>
      </c>
      <c r="J1133" s="53">
        <f t="shared" si="75"/>
        <v>112</v>
      </c>
      <c r="K1133" s="50">
        <f t="shared" si="73"/>
        <v>104.71</v>
      </c>
      <c r="L1133" s="50"/>
    </row>
    <row r="1134" spans="1:12" ht="31.5" x14ac:dyDescent="0.25">
      <c r="A1134" s="76" t="s">
        <v>542</v>
      </c>
      <c r="B1134" s="76" t="s">
        <v>375</v>
      </c>
      <c r="C1134" s="51"/>
      <c r="D1134" s="51"/>
      <c r="E1134" s="51">
        <f t="shared" si="72"/>
        <v>155</v>
      </c>
      <c r="F1134" s="51">
        <v>125</v>
      </c>
      <c r="G1134" s="51"/>
      <c r="H1134" s="51"/>
      <c r="I1134" s="52">
        <f t="shared" si="75"/>
        <v>155</v>
      </c>
      <c r="J1134" s="53">
        <f t="shared" si="75"/>
        <v>125</v>
      </c>
      <c r="K1134" s="50">
        <f t="shared" si="73"/>
        <v>155</v>
      </c>
      <c r="L1134" s="50"/>
    </row>
    <row r="1135" spans="1:12" ht="31.5" x14ac:dyDescent="0.25">
      <c r="A1135" s="76" t="s">
        <v>542</v>
      </c>
      <c r="B1135" s="76" t="s">
        <v>466</v>
      </c>
      <c r="C1135" s="51"/>
      <c r="D1135" s="51"/>
      <c r="E1135" s="51">
        <f t="shared" si="72"/>
        <v>22.32</v>
      </c>
      <c r="F1135" s="51">
        <v>18</v>
      </c>
      <c r="G1135" s="51"/>
      <c r="H1135" s="51"/>
      <c r="I1135" s="52">
        <f t="shared" si="75"/>
        <v>22.32</v>
      </c>
      <c r="J1135" s="53">
        <f t="shared" si="75"/>
        <v>18</v>
      </c>
      <c r="K1135" s="50">
        <f t="shared" si="73"/>
        <v>22.32</v>
      </c>
      <c r="L1135" s="50"/>
    </row>
    <row r="1136" spans="1:12" ht="31.5" x14ac:dyDescent="0.25">
      <c r="A1136" s="76" t="s">
        <v>542</v>
      </c>
      <c r="B1136" s="76" t="s">
        <v>352</v>
      </c>
      <c r="C1136" s="51"/>
      <c r="D1136" s="51"/>
      <c r="E1136" s="51">
        <f t="shared" si="72"/>
        <v>29.759999999999998</v>
      </c>
      <c r="F1136" s="51">
        <v>24</v>
      </c>
      <c r="G1136" s="51"/>
      <c r="H1136" s="51"/>
      <c r="I1136" s="52">
        <f t="shared" si="75"/>
        <v>29.759999999999998</v>
      </c>
      <c r="J1136" s="53">
        <f t="shared" si="75"/>
        <v>24</v>
      </c>
      <c r="K1136" s="50">
        <f t="shared" si="73"/>
        <v>29.759999999999998</v>
      </c>
      <c r="L1136" s="50"/>
    </row>
    <row r="1137" spans="1:12" ht="31.5" x14ac:dyDescent="0.25">
      <c r="A1137" s="76" t="s">
        <v>542</v>
      </c>
      <c r="B1137" s="76" t="s">
        <v>377</v>
      </c>
      <c r="C1137" s="51"/>
      <c r="D1137" s="51"/>
      <c r="E1137" s="51">
        <f t="shared" si="72"/>
        <v>405.48</v>
      </c>
      <c r="F1137" s="51">
        <v>327</v>
      </c>
      <c r="G1137" s="51"/>
      <c r="H1137" s="51"/>
      <c r="I1137" s="52">
        <f t="shared" si="75"/>
        <v>405.48</v>
      </c>
      <c r="J1137" s="53">
        <f t="shared" si="75"/>
        <v>327</v>
      </c>
      <c r="K1137" s="50">
        <f t="shared" si="73"/>
        <v>405.48</v>
      </c>
      <c r="L1137" s="50"/>
    </row>
    <row r="1138" spans="1:12" ht="31.5" x14ac:dyDescent="0.25">
      <c r="A1138" s="76" t="s">
        <v>542</v>
      </c>
      <c r="B1138" s="76" t="s">
        <v>357</v>
      </c>
      <c r="C1138" s="51"/>
      <c r="D1138" s="51"/>
      <c r="E1138" s="51">
        <f t="shared" si="72"/>
        <v>277.76</v>
      </c>
      <c r="F1138" s="51">
        <v>224</v>
      </c>
      <c r="G1138" s="51">
        <f t="shared" si="74"/>
        <v>130.66999999999999</v>
      </c>
      <c r="H1138" s="51">
        <v>179</v>
      </c>
      <c r="I1138" s="52">
        <f t="shared" si="75"/>
        <v>408.42999999999995</v>
      </c>
      <c r="J1138" s="53">
        <f t="shared" si="75"/>
        <v>403</v>
      </c>
      <c r="K1138" s="50">
        <f t="shared" si="73"/>
        <v>408.42999999999995</v>
      </c>
      <c r="L1138" s="50"/>
    </row>
    <row r="1139" spans="1:12" ht="31.5" x14ac:dyDescent="0.25">
      <c r="A1139" s="76" t="s">
        <v>542</v>
      </c>
      <c r="B1139" s="76" t="s">
        <v>360</v>
      </c>
      <c r="C1139" s="51"/>
      <c r="D1139" s="51"/>
      <c r="E1139" s="51">
        <f t="shared" si="72"/>
        <v>214.52</v>
      </c>
      <c r="F1139" s="51">
        <v>173</v>
      </c>
      <c r="G1139" s="51">
        <f t="shared" si="74"/>
        <v>67.89</v>
      </c>
      <c r="H1139" s="51">
        <v>93</v>
      </c>
      <c r="I1139" s="52">
        <f t="shared" si="75"/>
        <v>282.41000000000003</v>
      </c>
      <c r="J1139" s="53">
        <f t="shared" si="75"/>
        <v>266</v>
      </c>
      <c r="K1139" s="50">
        <f t="shared" si="73"/>
        <v>282.41000000000003</v>
      </c>
      <c r="L1139" s="50"/>
    </row>
    <row r="1140" spans="1:12" ht="31.5" x14ac:dyDescent="0.25">
      <c r="A1140" s="76" t="s">
        <v>542</v>
      </c>
      <c r="B1140" s="76" t="s">
        <v>362</v>
      </c>
      <c r="C1140" s="51"/>
      <c r="D1140" s="51"/>
      <c r="E1140" s="51">
        <f t="shared" si="72"/>
        <v>141.35999999999999</v>
      </c>
      <c r="F1140" s="51">
        <v>114</v>
      </c>
      <c r="G1140" s="51"/>
      <c r="H1140" s="51"/>
      <c r="I1140" s="52">
        <f t="shared" si="75"/>
        <v>141.35999999999999</v>
      </c>
      <c r="J1140" s="53">
        <f t="shared" si="75"/>
        <v>114</v>
      </c>
      <c r="K1140" s="50">
        <f t="shared" si="73"/>
        <v>141.35999999999999</v>
      </c>
      <c r="L1140" s="50"/>
    </row>
    <row r="1141" spans="1:12" ht="31.5" x14ac:dyDescent="0.25">
      <c r="A1141" s="76" t="s">
        <v>542</v>
      </c>
      <c r="B1141" s="76" t="s">
        <v>364</v>
      </c>
      <c r="C1141" s="51"/>
      <c r="D1141" s="51"/>
      <c r="E1141" s="51"/>
      <c r="F1141" s="51"/>
      <c r="G1141" s="51">
        <f t="shared" si="74"/>
        <v>2.19</v>
      </c>
      <c r="H1141" s="51">
        <v>3</v>
      </c>
      <c r="I1141" s="52">
        <f t="shared" si="75"/>
        <v>2.19</v>
      </c>
      <c r="J1141" s="53">
        <f t="shared" si="75"/>
        <v>3</v>
      </c>
      <c r="K1141" s="50">
        <f t="shared" si="73"/>
        <v>2.19</v>
      </c>
      <c r="L1141" s="50"/>
    </row>
    <row r="1142" spans="1:12" ht="31.5" x14ac:dyDescent="0.25">
      <c r="A1142" s="76" t="s">
        <v>542</v>
      </c>
      <c r="B1142" s="76" t="s">
        <v>367</v>
      </c>
      <c r="C1142" s="51"/>
      <c r="D1142" s="51"/>
      <c r="E1142" s="51">
        <f t="shared" si="72"/>
        <v>6.2</v>
      </c>
      <c r="F1142" s="51">
        <v>5</v>
      </c>
      <c r="G1142" s="51">
        <f t="shared" si="74"/>
        <v>251.12</v>
      </c>
      <c r="H1142" s="51">
        <v>344</v>
      </c>
      <c r="I1142" s="52">
        <f t="shared" si="75"/>
        <v>257.32</v>
      </c>
      <c r="J1142" s="53">
        <f t="shared" si="75"/>
        <v>349</v>
      </c>
      <c r="K1142" s="50">
        <f t="shared" si="73"/>
        <v>257.32</v>
      </c>
      <c r="L1142" s="50"/>
    </row>
    <row r="1143" spans="1:12" ht="31.5" x14ac:dyDescent="0.25">
      <c r="A1143" s="76" t="s">
        <v>542</v>
      </c>
      <c r="B1143" s="76" t="s">
        <v>368</v>
      </c>
      <c r="C1143" s="51"/>
      <c r="D1143" s="51"/>
      <c r="E1143" s="51">
        <f t="shared" si="72"/>
        <v>720.43999999999994</v>
      </c>
      <c r="F1143" s="51">
        <v>581</v>
      </c>
      <c r="G1143" s="51">
        <f t="shared" si="74"/>
        <v>117.53</v>
      </c>
      <c r="H1143" s="51">
        <v>161</v>
      </c>
      <c r="I1143" s="52">
        <f t="shared" si="75"/>
        <v>837.96999999999991</v>
      </c>
      <c r="J1143" s="53">
        <f t="shared" si="75"/>
        <v>742</v>
      </c>
      <c r="K1143" s="50">
        <f t="shared" si="73"/>
        <v>837.96999999999991</v>
      </c>
      <c r="L1143" s="50"/>
    </row>
    <row r="1144" spans="1:12" ht="31.5" x14ac:dyDescent="0.25">
      <c r="A1144" s="76" t="s">
        <v>542</v>
      </c>
      <c r="B1144" s="76" t="s">
        <v>372</v>
      </c>
      <c r="C1144" s="51"/>
      <c r="D1144" s="51"/>
      <c r="E1144" s="51">
        <f t="shared" si="72"/>
        <v>775</v>
      </c>
      <c r="F1144" s="51">
        <v>625</v>
      </c>
      <c r="G1144" s="51"/>
      <c r="H1144" s="51"/>
      <c r="I1144" s="52">
        <f t="shared" si="75"/>
        <v>775</v>
      </c>
      <c r="J1144" s="53">
        <f t="shared" si="75"/>
        <v>625</v>
      </c>
      <c r="K1144" s="50">
        <f t="shared" si="73"/>
        <v>775</v>
      </c>
      <c r="L1144" s="50"/>
    </row>
    <row r="1145" spans="1:12" ht="31.5" x14ac:dyDescent="0.25">
      <c r="A1145" s="76" t="s">
        <v>542</v>
      </c>
      <c r="B1145" s="76" t="s">
        <v>373</v>
      </c>
      <c r="C1145" s="51"/>
      <c r="D1145" s="51"/>
      <c r="E1145" s="51">
        <f t="shared" si="72"/>
        <v>896.52</v>
      </c>
      <c r="F1145" s="51">
        <v>723</v>
      </c>
      <c r="G1145" s="51"/>
      <c r="H1145" s="51"/>
      <c r="I1145" s="52">
        <f t="shared" si="75"/>
        <v>896.52</v>
      </c>
      <c r="J1145" s="53">
        <f t="shared" si="75"/>
        <v>723</v>
      </c>
      <c r="K1145" s="50">
        <f t="shared" si="73"/>
        <v>896.52</v>
      </c>
      <c r="L1145" s="50"/>
    </row>
    <row r="1146" spans="1:12" ht="31.5" x14ac:dyDescent="0.25">
      <c r="A1146" s="76" t="s">
        <v>543</v>
      </c>
      <c r="B1146" s="76" t="s">
        <v>325</v>
      </c>
      <c r="C1146" s="51"/>
      <c r="D1146" s="51"/>
      <c r="E1146" s="51">
        <f t="shared" si="72"/>
        <v>3.7199999999999998</v>
      </c>
      <c r="F1146" s="51">
        <v>3</v>
      </c>
      <c r="G1146" s="51">
        <f t="shared" si="74"/>
        <v>2.19</v>
      </c>
      <c r="H1146" s="51">
        <v>3</v>
      </c>
      <c r="I1146" s="52">
        <f t="shared" si="75"/>
        <v>5.91</v>
      </c>
      <c r="J1146" s="53">
        <f t="shared" si="75"/>
        <v>6</v>
      </c>
      <c r="K1146" s="50">
        <f t="shared" si="73"/>
        <v>5.91</v>
      </c>
      <c r="L1146" s="50"/>
    </row>
    <row r="1147" spans="1:12" x14ac:dyDescent="0.25">
      <c r="A1147" s="76" t="s">
        <v>543</v>
      </c>
      <c r="B1147" s="76" t="s">
        <v>326</v>
      </c>
      <c r="C1147" s="51"/>
      <c r="D1147" s="51"/>
      <c r="E1147" s="51"/>
      <c r="F1147" s="51"/>
      <c r="G1147" s="51">
        <f t="shared" si="74"/>
        <v>2318.48</v>
      </c>
      <c r="H1147" s="51">
        <v>3176</v>
      </c>
      <c r="I1147" s="52">
        <f t="shared" si="75"/>
        <v>2318.48</v>
      </c>
      <c r="J1147" s="53">
        <f t="shared" si="75"/>
        <v>3176</v>
      </c>
      <c r="K1147" s="50">
        <f t="shared" si="73"/>
        <v>2318.48</v>
      </c>
      <c r="L1147" s="50"/>
    </row>
    <row r="1148" spans="1:12" x14ac:dyDescent="0.25">
      <c r="A1148" s="76" t="s">
        <v>543</v>
      </c>
      <c r="B1148" s="76" t="s">
        <v>327</v>
      </c>
      <c r="C1148" s="51"/>
      <c r="D1148" s="51"/>
      <c r="E1148" s="51"/>
      <c r="F1148" s="51"/>
      <c r="G1148" s="51">
        <f t="shared" si="74"/>
        <v>278.13</v>
      </c>
      <c r="H1148" s="51">
        <v>381</v>
      </c>
      <c r="I1148" s="52">
        <f t="shared" si="75"/>
        <v>278.13</v>
      </c>
      <c r="J1148" s="53">
        <f t="shared" si="75"/>
        <v>381</v>
      </c>
      <c r="K1148" s="50">
        <f t="shared" si="73"/>
        <v>278.13</v>
      </c>
      <c r="L1148" s="50"/>
    </row>
    <row r="1149" spans="1:12" x14ac:dyDescent="0.25">
      <c r="A1149" s="76" t="s">
        <v>543</v>
      </c>
      <c r="B1149" s="76" t="s">
        <v>328</v>
      </c>
      <c r="C1149" s="51"/>
      <c r="D1149" s="51"/>
      <c r="E1149" s="51">
        <f t="shared" si="72"/>
        <v>2334.92</v>
      </c>
      <c r="F1149" s="51">
        <v>1883</v>
      </c>
      <c r="G1149" s="51">
        <f t="shared" si="74"/>
        <v>302.21999999999997</v>
      </c>
      <c r="H1149" s="51">
        <v>414</v>
      </c>
      <c r="I1149" s="52">
        <f t="shared" si="75"/>
        <v>2637.14</v>
      </c>
      <c r="J1149" s="53">
        <f t="shared" si="75"/>
        <v>2297</v>
      </c>
      <c r="K1149" s="50">
        <f t="shared" si="73"/>
        <v>2637.14</v>
      </c>
      <c r="L1149" s="50"/>
    </row>
    <row r="1150" spans="1:12" x14ac:dyDescent="0.25">
      <c r="A1150" s="76" t="s">
        <v>543</v>
      </c>
      <c r="B1150" s="76" t="s">
        <v>393</v>
      </c>
      <c r="C1150" s="51"/>
      <c r="D1150" s="51"/>
      <c r="E1150" s="51">
        <f t="shared" si="72"/>
        <v>197.16</v>
      </c>
      <c r="F1150" s="51">
        <v>159</v>
      </c>
      <c r="G1150" s="51">
        <f t="shared" si="74"/>
        <v>21.9</v>
      </c>
      <c r="H1150" s="51">
        <v>30</v>
      </c>
      <c r="I1150" s="52">
        <f t="shared" si="75"/>
        <v>219.06</v>
      </c>
      <c r="J1150" s="53">
        <f t="shared" si="75"/>
        <v>189</v>
      </c>
      <c r="K1150" s="50">
        <f t="shared" si="73"/>
        <v>219.06</v>
      </c>
      <c r="L1150" s="50"/>
    </row>
    <row r="1151" spans="1:12" x14ac:dyDescent="0.25">
      <c r="A1151" s="76" t="s">
        <v>543</v>
      </c>
      <c r="B1151" s="76" t="s">
        <v>329</v>
      </c>
      <c r="C1151" s="51"/>
      <c r="D1151" s="51"/>
      <c r="E1151" s="51">
        <f t="shared" si="72"/>
        <v>286.44</v>
      </c>
      <c r="F1151" s="51">
        <v>231</v>
      </c>
      <c r="G1151" s="51">
        <f t="shared" si="74"/>
        <v>167.17</v>
      </c>
      <c r="H1151" s="51">
        <v>229</v>
      </c>
      <c r="I1151" s="52">
        <f t="shared" si="75"/>
        <v>453.61</v>
      </c>
      <c r="J1151" s="53">
        <f t="shared" si="75"/>
        <v>460</v>
      </c>
      <c r="K1151" s="50">
        <f t="shared" si="73"/>
        <v>453.61</v>
      </c>
      <c r="L1151" s="50"/>
    </row>
    <row r="1152" spans="1:12" ht="31.5" x14ac:dyDescent="0.25">
      <c r="A1152" s="76" t="s">
        <v>543</v>
      </c>
      <c r="B1152" s="76" t="s">
        <v>426</v>
      </c>
      <c r="C1152" s="51"/>
      <c r="D1152" s="51"/>
      <c r="E1152" s="51"/>
      <c r="F1152" s="51"/>
      <c r="G1152" s="51">
        <f t="shared" si="74"/>
        <v>32.119999999999997</v>
      </c>
      <c r="H1152" s="51">
        <v>44</v>
      </c>
      <c r="I1152" s="52">
        <f t="shared" si="75"/>
        <v>32.119999999999997</v>
      </c>
      <c r="J1152" s="53">
        <f t="shared" si="75"/>
        <v>44</v>
      </c>
      <c r="K1152" s="50">
        <f t="shared" si="73"/>
        <v>32.119999999999997</v>
      </c>
      <c r="L1152" s="50"/>
    </row>
    <row r="1153" spans="1:12" x14ac:dyDescent="0.25">
      <c r="A1153" s="76" t="s">
        <v>543</v>
      </c>
      <c r="B1153" s="76" t="s">
        <v>330</v>
      </c>
      <c r="C1153" s="51"/>
      <c r="D1153" s="51"/>
      <c r="E1153" s="51">
        <f t="shared" si="72"/>
        <v>768.8</v>
      </c>
      <c r="F1153" s="51">
        <v>620</v>
      </c>
      <c r="G1153" s="51">
        <f t="shared" si="74"/>
        <v>5.1099999999999994</v>
      </c>
      <c r="H1153" s="51">
        <v>7</v>
      </c>
      <c r="I1153" s="52">
        <f t="shared" si="75"/>
        <v>773.91</v>
      </c>
      <c r="J1153" s="53">
        <f t="shared" si="75"/>
        <v>627</v>
      </c>
      <c r="K1153" s="50">
        <f t="shared" si="73"/>
        <v>773.91</v>
      </c>
      <c r="L1153" s="50"/>
    </row>
    <row r="1154" spans="1:12" x14ac:dyDescent="0.25">
      <c r="A1154" s="76" t="s">
        <v>543</v>
      </c>
      <c r="B1154" s="76" t="s">
        <v>331</v>
      </c>
      <c r="C1154" s="51"/>
      <c r="D1154" s="51"/>
      <c r="E1154" s="51"/>
      <c r="F1154" s="51"/>
      <c r="G1154" s="51">
        <f t="shared" si="74"/>
        <v>115.34</v>
      </c>
      <c r="H1154" s="51">
        <v>158</v>
      </c>
      <c r="I1154" s="52">
        <f t="shared" si="75"/>
        <v>115.34</v>
      </c>
      <c r="J1154" s="53">
        <f t="shared" si="75"/>
        <v>158</v>
      </c>
      <c r="K1154" s="50">
        <f t="shared" si="73"/>
        <v>115.34</v>
      </c>
      <c r="L1154" s="50"/>
    </row>
    <row r="1155" spans="1:12" x14ac:dyDescent="0.25">
      <c r="A1155" s="76" t="s">
        <v>543</v>
      </c>
      <c r="B1155" s="76" t="s">
        <v>404</v>
      </c>
      <c r="C1155" s="51">
        <f>D1155*3.74</f>
        <v>430.1</v>
      </c>
      <c r="D1155" s="51">
        <v>115</v>
      </c>
      <c r="E1155" s="51">
        <f t="shared" si="72"/>
        <v>179.8</v>
      </c>
      <c r="F1155" s="51">
        <v>145</v>
      </c>
      <c r="G1155" s="51">
        <f t="shared" si="74"/>
        <v>51.1</v>
      </c>
      <c r="H1155" s="51">
        <v>70</v>
      </c>
      <c r="I1155" s="52">
        <f t="shared" si="75"/>
        <v>661.00000000000011</v>
      </c>
      <c r="J1155" s="53">
        <f t="shared" si="75"/>
        <v>330</v>
      </c>
      <c r="K1155" s="50">
        <f t="shared" si="73"/>
        <v>661.00000000000011</v>
      </c>
      <c r="L1155" s="50"/>
    </row>
    <row r="1156" spans="1:12" ht="31.5" x14ac:dyDescent="0.25">
      <c r="A1156" s="76" t="s">
        <v>543</v>
      </c>
      <c r="B1156" s="76" t="s">
        <v>391</v>
      </c>
      <c r="C1156" s="51"/>
      <c r="D1156" s="51"/>
      <c r="E1156" s="51">
        <f t="shared" si="72"/>
        <v>104.16</v>
      </c>
      <c r="F1156" s="51">
        <v>84</v>
      </c>
      <c r="G1156" s="51">
        <f t="shared" si="74"/>
        <v>61.32</v>
      </c>
      <c r="H1156" s="51">
        <v>84</v>
      </c>
      <c r="I1156" s="52">
        <f t="shared" si="75"/>
        <v>165.48</v>
      </c>
      <c r="J1156" s="53">
        <f t="shared" si="75"/>
        <v>168</v>
      </c>
      <c r="K1156" s="50">
        <f t="shared" si="73"/>
        <v>165.48</v>
      </c>
      <c r="L1156" s="50"/>
    </row>
    <row r="1157" spans="1:12" ht="31.5" x14ac:dyDescent="0.25">
      <c r="A1157" s="76" t="s">
        <v>543</v>
      </c>
      <c r="B1157" s="76" t="s">
        <v>336</v>
      </c>
      <c r="C1157" s="51"/>
      <c r="D1157" s="51"/>
      <c r="E1157" s="51">
        <f t="shared" si="72"/>
        <v>410.44</v>
      </c>
      <c r="F1157" s="51">
        <v>331</v>
      </c>
      <c r="G1157" s="51">
        <f t="shared" si="74"/>
        <v>259.88</v>
      </c>
      <c r="H1157" s="51">
        <v>356</v>
      </c>
      <c r="I1157" s="52">
        <f t="shared" si="75"/>
        <v>670.31999999999994</v>
      </c>
      <c r="J1157" s="53">
        <f t="shared" si="75"/>
        <v>687</v>
      </c>
      <c r="K1157" s="50">
        <f t="shared" si="73"/>
        <v>670.31999999999994</v>
      </c>
      <c r="L1157" s="50"/>
    </row>
    <row r="1158" spans="1:12" ht="31.5" x14ac:dyDescent="0.25">
      <c r="A1158" s="76" t="s">
        <v>543</v>
      </c>
      <c r="B1158" s="76" t="s">
        <v>338</v>
      </c>
      <c r="C1158" s="51"/>
      <c r="D1158" s="51"/>
      <c r="E1158" s="51">
        <f t="shared" ref="E1158:E1221" si="76">F1158*1.24</f>
        <v>91.76</v>
      </c>
      <c r="F1158" s="51">
        <v>74</v>
      </c>
      <c r="G1158" s="51">
        <f t="shared" si="74"/>
        <v>42.339999999999996</v>
      </c>
      <c r="H1158" s="51">
        <v>58</v>
      </c>
      <c r="I1158" s="52">
        <f t="shared" si="75"/>
        <v>134.1</v>
      </c>
      <c r="J1158" s="53">
        <f t="shared" si="75"/>
        <v>132</v>
      </c>
      <c r="K1158" s="50">
        <f t="shared" si="73"/>
        <v>134.1</v>
      </c>
      <c r="L1158" s="50"/>
    </row>
    <row r="1159" spans="1:12" x14ac:dyDescent="0.25">
      <c r="A1159" s="76" t="s">
        <v>543</v>
      </c>
      <c r="B1159" s="76" t="s">
        <v>339</v>
      </c>
      <c r="C1159" s="51"/>
      <c r="D1159" s="51"/>
      <c r="E1159" s="51">
        <f t="shared" si="76"/>
        <v>17.36</v>
      </c>
      <c r="F1159" s="51">
        <v>14</v>
      </c>
      <c r="G1159" s="51">
        <f t="shared" si="74"/>
        <v>10.219999999999999</v>
      </c>
      <c r="H1159" s="51">
        <v>14</v>
      </c>
      <c r="I1159" s="52">
        <f t="shared" si="75"/>
        <v>27.58</v>
      </c>
      <c r="J1159" s="53">
        <f t="shared" si="75"/>
        <v>28</v>
      </c>
      <c r="K1159" s="50">
        <f t="shared" si="73"/>
        <v>27.58</v>
      </c>
      <c r="L1159" s="50"/>
    </row>
    <row r="1160" spans="1:12" ht="31.5" x14ac:dyDescent="0.25">
      <c r="A1160" s="76" t="s">
        <v>543</v>
      </c>
      <c r="B1160" s="76" t="s">
        <v>340</v>
      </c>
      <c r="C1160" s="51"/>
      <c r="D1160" s="51"/>
      <c r="E1160" s="51">
        <f t="shared" si="76"/>
        <v>14.879999999999999</v>
      </c>
      <c r="F1160" s="51">
        <v>12</v>
      </c>
      <c r="G1160" s="51">
        <f t="shared" si="74"/>
        <v>8.76</v>
      </c>
      <c r="H1160" s="51">
        <v>12</v>
      </c>
      <c r="I1160" s="52">
        <f t="shared" si="75"/>
        <v>23.64</v>
      </c>
      <c r="J1160" s="53">
        <f t="shared" si="75"/>
        <v>24</v>
      </c>
      <c r="K1160" s="50">
        <f t="shared" si="73"/>
        <v>23.64</v>
      </c>
      <c r="L1160" s="50"/>
    </row>
    <row r="1161" spans="1:12" ht="31.5" x14ac:dyDescent="0.25">
      <c r="A1161" s="76" t="s">
        <v>543</v>
      </c>
      <c r="B1161" s="76" t="s">
        <v>341</v>
      </c>
      <c r="C1161" s="51"/>
      <c r="D1161" s="51"/>
      <c r="E1161" s="51">
        <f t="shared" si="76"/>
        <v>22.32</v>
      </c>
      <c r="F1161" s="51">
        <v>18</v>
      </c>
      <c r="G1161" s="51">
        <f t="shared" si="74"/>
        <v>12.41</v>
      </c>
      <c r="H1161" s="51">
        <v>17</v>
      </c>
      <c r="I1161" s="52">
        <f t="shared" ref="I1161:J1218" si="77">C1161+E1161+G1161</f>
        <v>34.730000000000004</v>
      </c>
      <c r="J1161" s="53">
        <f t="shared" si="77"/>
        <v>35</v>
      </c>
      <c r="K1161" s="50">
        <f t="shared" ref="K1161:K1224" si="78">I1161</f>
        <v>34.730000000000004</v>
      </c>
      <c r="L1161" s="50"/>
    </row>
    <row r="1162" spans="1:12" ht="47.25" x14ac:dyDescent="0.25">
      <c r="A1162" s="76" t="s">
        <v>543</v>
      </c>
      <c r="B1162" s="76" t="s">
        <v>342</v>
      </c>
      <c r="C1162" s="51"/>
      <c r="D1162" s="51"/>
      <c r="E1162" s="51">
        <f t="shared" si="76"/>
        <v>44.64</v>
      </c>
      <c r="F1162" s="51">
        <v>36</v>
      </c>
      <c r="G1162" s="51">
        <f t="shared" si="74"/>
        <v>26.28</v>
      </c>
      <c r="H1162" s="51">
        <v>36</v>
      </c>
      <c r="I1162" s="52">
        <f t="shared" si="77"/>
        <v>70.92</v>
      </c>
      <c r="J1162" s="53">
        <f t="shared" si="77"/>
        <v>72</v>
      </c>
      <c r="K1162" s="50">
        <f t="shared" si="78"/>
        <v>70.92</v>
      </c>
      <c r="L1162" s="50"/>
    </row>
    <row r="1163" spans="1:12" ht="31.5" x14ac:dyDescent="0.25">
      <c r="A1163" s="76" t="s">
        <v>543</v>
      </c>
      <c r="B1163" s="76" t="s">
        <v>343</v>
      </c>
      <c r="C1163" s="51"/>
      <c r="D1163" s="51"/>
      <c r="E1163" s="51">
        <f t="shared" si="76"/>
        <v>62</v>
      </c>
      <c r="F1163" s="51">
        <v>50</v>
      </c>
      <c r="G1163" s="51">
        <f t="shared" ref="G1163:G1224" si="79">H1163*0.73</f>
        <v>36.5</v>
      </c>
      <c r="H1163" s="51">
        <v>50</v>
      </c>
      <c r="I1163" s="52">
        <f t="shared" si="77"/>
        <v>98.5</v>
      </c>
      <c r="J1163" s="53">
        <f t="shared" si="77"/>
        <v>100</v>
      </c>
      <c r="K1163" s="50">
        <f t="shared" si="78"/>
        <v>98.5</v>
      </c>
      <c r="L1163" s="50"/>
    </row>
    <row r="1164" spans="1:12" ht="31.5" x14ac:dyDescent="0.25">
      <c r="A1164" s="76" t="s">
        <v>543</v>
      </c>
      <c r="B1164" s="76" t="s">
        <v>344</v>
      </c>
      <c r="C1164" s="51"/>
      <c r="D1164" s="51"/>
      <c r="E1164" s="51">
        <f t="shared" si="76"/>
        <v>35.96</v>
      </c>
      <c r="F1164" s="51">
        <v>29</v>
      </c>
      <c r="G1164" s="51">
        <f t="shared" si="79"/>
        <v>17.52</v>
      </c>
      <c r="H1164" s="51">
        <v>24</v>
      </c>
      <c r="I1164" s="52">
        <f t="shared" si="77"/>
        <v>53.480000000000004</v>
      </c>
      <c r="J1164" s="53">
        <f t="shared" si="77"/>
        <v>53</v>
      </c>
      <c r="K1164" s="50">
        <f t="shared" si="78"/>
        <v>53.480000000000004</v>
      </c>
      <c r="L1164" s="50"/>
    </row>
    <row r="1165" spans="1:12" ht="31.5" x14ac:dyDescent="0.25">
      <c r="A1165" s="76" t="s">
        <v>543</v>
      </c>
      <c r="B1165" s="76" t="s">
        <v>315</v>
      </c>
      <c r="C1165" s="51"/>
      <c r="D1165" s="51"/>
      <c r="E1165" s="51">
        <f t="shared" si="76"/>
        <v>40.92</v>
      </c>
      <c r="F1165" s="51">
        <v>33</v>
      </c>
      <c r="G1165" s="51">
        <f t="shared" si="79"/>
        <v>13.87</v>
      </c>
      <c r="H1165" s="51">
        <v>19</v>
      </c>
      <c r="I1165" s="52">
        <f t="shared" si="77"/>
        <v>54.79</v>
      </c>
      <c r="J1165" s="53">
        <f t="shared" si="77"/>
        <v>52</v>
      </c>
      <c r="K1165" s="50">
        <f t="shared" si="78"/>
        <v>54.79</v>
      </c>
      <c r="L1165" s="50"/>
    </row>
    <row r="1166" spans="1:12" ht="31.5" x14ac:dyDescent="0.25">
      <c r="A1166" s="76" t="s">
        <v>543</v>
      </c>
      <c r="B1166" s="76" t="s">
        <v>345</v>
      </c>
      <c r="C1166" s="51"/>
      <c r="D1166" s="51"/>
      <c r="E1166" s="51">
        <f t="shared" si="76"/>
        <v>355.88</v>
      </c>
      <c r="F1166" s="51">
        <v>287</v>
      </c>
      <c r="G1166" s="51">
        <f t="shared" si="79"/>
        <v>189.07</v>
      </c>
      <c r="H1166" s="51">
        <v>259</v>
      </c>
      <c r="I1166" s="52">
        <f t="shared" si="77"/>
        <v>544.95000000000005</v>
      </c>
      <c r="J1166" s="53">
        <f t="shared" si="77"/>
        <v>546</v>
      </c>
      <c r="K1166" s="50">
        <f t="shared" si="78"/>
        <v>544.95000000000005</v>
      </c>
      <c r="L1166" s="50"/>
    </row>
    <row r="1167" spans="1:12" x14ac:dyDescent="0.25">
      <c r="A1167" s="76" t="s">
        <v>543</v>
      </c>
      <c r="B1167" s="76" t="s">
        <v>346</v>
      </c>
      <c r="C1167" s="51"/>
      <c r="D1167" s="51"/>
      <c r="E1167" s="51"/>
      <c r="F1167" s="51"/>
      <c r="G1167" s="51">
        <f t="shared" si="79"/>
        <v>262.8</v>
      </c>
      <c r="H1167" s="51">
        <v>360</v>
      </c>
      <c r="I1167" s="52">
        <f t="shared" si="77"/>
        <v>262.8</v>
      </c>
      <c r="J1167" s="53">
        <f t="shared" si="77"/>
        <v>360</v>
      </c>
      <c r="K1167" s="50">
        <f t="shared" si="78"/>
        <v>262.8</v>
      </c>
      <c r="L1167" s="50"/>
    </row>
    <row r="1168" spans="1:12" ht="31.5" x14ac:dyDescent="0.25">
      <c r="A1168" s="76" t="s">
        <v>543</v>
      </c>
      <c r="B1168" s="76" t="s">
        <v>317</v>
      </c>
      <c r="C1168" s="51"/>
      <c r="D1168" s="51"/>
      <c r="E1168" s="51">
        <f t="shared" si="76"/>
        <v>1330.52</v>
      </c>
      <c r="F1168" s="51">
        <v>1073</v>
      </c>
      <c r="G1168" s="51">
        <f t="shared" si="79"/>
        <v>622.68999999999994</v>
      </c>
      <c r="H1168" s="51">
        <v>853</v>
      </c>
      <c r="I1168" s="52">
        <f t="shared" si="77"/>
        <v>1953.21</v>
      </c>
      <c r="J1168" s="53">
        <f t="shared" si="77"/>
        <v>1926</v>
      </c>
      <c r="K1168" s="50">
        <f t="shared" si="78"/>
        <v>1953.21</v>
      </c>
      <c r="L1168" s="50"/>
    </row>
    <row r="1169" spans="1:12" x14ac:dyDescent="0.25">
      <c r="A1169" s="76" t="s">
        <v>543</v>
      </c>
      <c r="B1169" s="76" t="s">
        <v>347</v>
      </c>
      <c r="C1169" s="51"/>
      <c r="D1169" s="51"/>
      <c r="E1169" s="51">
        <f t="shared" si="76"/>
        <v>703.08</v>
      </c>
      <c r="F1169" s="51">
        <v>567</v>
      </c>
      <c r="G1169" s="51">
        <f t="shared" si="79"/>
        <v>157.68</v>
      </c>
      <c r="H1169" s="51">
        <v>216</v>
      </c>
      <c r="I1169" s="52">
        <f t="shared" si="77"/>
        <v>860.76</v>
      </c>
      <c r="J1169" s="53">
        <f t="shared" si="77"/>
        <v>783</v>
      </c>
      <c r="K1169" s="50">
        <f t="shared" si="78"/>
        <v>860.76</v>
      </c>
      <c r="L1169" s="50"/>
    </row>
    <row r="1170" spans="1:12" x14ac:dyDescent="0.25">
      <c r="A1170" s="76" t="s">
        <v>543</v>
      </c>
      <c r="B1170" s="76" t="s">
        <v>312</v>
      </c>
      <c r="C1170" s="51"/>
      <c r="D1170" s="51"/>
      <c r="E1170" s="51">
        <f t="shared" si="76"/>
        <v>2876.8</v>
      </c>
      <c r="F1170" s="51">
        <v>2320</v>
      </c>
      <c r="G1170" s="51">
        <f t="shared" si="79"/>
        <v>1019.81</v>
      </c>
      <c r="H1170" s="51">
        <v>1397</v>
      </c>
      <c r="I1170" s="52">
        <f t="shared" si="77"/>
        <v>3896.61</v>
      </c>
      <c r="J1170" s="53">
        <f t="shared" si="77"/>
        <v>3717</v>
      </c>
      <c r="K1170" s="50">
        <f t="shared" si="78"/>
        <v>3896.61</v>
      </c>
      <c r="L1170" s="50"/>
    </row>
    <row r="1171" spans="1:12" x14ac:dyDescent="0.25">
      <c r="A1171" s="76" t="s">
        <v>543</v>
      </c>
      <c r="B1171" s="76" t="s">
        <v>321</v>
      </c>
      <c r="C1171" s="51"/>
      <c r="D1171" s="51"/>
      <c r="E1171" s="51">
        <f t="shared" si="76"/>
        <v>1339.2</v>
      </c>
      <c r="F1171" s="51">
        <v>1080</v>
      </c>
      <c r="G1171" s="51">
        <f t="shared" si="79"/>
        <v>657.73</v>
      </c>
      <c r="H1171" s="51">
        <v>901</v>
      </c>
      <c r="I1171" s="52">
        <f t="shared" si="77"/>
        <v>1996.93</v>
      </c>
      <c r="J1171" s="53">
        <f t="shared" si="77"/>
        <v>1981</v>
      </c>
      <c r="K1171" s="50">
        <f t="shared" si="78"/>
        <v>1996.93</v>
      </c>
      <c r="L1171" s="50"/>
    </row>
    <row r="1172" spans="1:12" x14ac:dyDescent="0.25">
      <c r="A1172" s="76" t="s">
        <v>543</v>
      </c>
      <c r="B1172" s="76" t="s">
        <v>375</v>
      </c>
      <c r="C1172" s="51"/>
      <c r="D1172" s="51"/>
      <c r="E1172" s="51">
        <f t="shared" si="76"/>
        <v>1060.2</v>
      </c>
      <c r="F1172" s="51">
        <v>855</v>
      </c>
      <c r="G1172" s="51">
        <f t="shared" si="79"/>
        <v>170.82</v>
      </c>
      <c r="H1172" s="51">
        <v>234</v>
      </c>
      <c r="I1172" s="52">
        <f t="shared" si="77"/>
        <v>1231.02</v>
      </c>
      <c r="J1172" s="53">
        <f t="shared" si="77"/>
        <v>1089</v>
      </c>
      <c r="K1172" s="50">
        <f t="shared" si="78"/>
        <v>1231.02</v>
      </c>
      <c r="L1172" s="50"/>
    </row>
    <row r="1173" spans="1:12" x14ac:dyDescent="0.25">
      <c r="A1173" s="76" t="s">
        <v>543</v>
      </c>
      <c r="B1173" s="76" t="s">
        <v>466</v>
      </c>
      <c r="C1173" s="51"/>
      <c r="D1173" s="51"/>
      <c r="E1173" s="51">
        <f t="shared" si="76"/>
        <v>42.16</v>
      </c>
      <c r="F1173" s="51">
        <v>34</v>
      </c>
      <c r="G1173" s="51"/>
      <c r="H1173" s="51"/>
      <c r="I1173" s="52">
        <f t="shared" si="77"/>
        <v>42.16</v>
      </c>
      <c r="J1173" s="53">
        <f t="shared" si="77"/>
        <v>34</v>
      </c>
      <c r="K1173" s="50">
        <f t="shared" si="78"/>
        <v>42.16</v>
      </c>
      <c r="L1173" s="50"/>
    </row>
    <row r="1174" spans="1:12" x14ac:dyDescent="0.25">
      <c r="A1174" s="76" t="s">
        <v>543</v>
      </c>
      <c r="B1174" s="76" t="s">
        <v>348</v>
      </c>
      <c r="C1174" s="51"/>
      <c r="D1174" s="51"/>
      <c r="E1174" s="51">
        <f t="shared" si="76"/>
        <v>8.68</v>
      </c>
      <c r="F1174" s="51">
        <v>7</v>
      </c>
      <c r="G1174" s="51">
        <f t="shared" si="79"/>
        <v>0.73</v>
      </c>
      <c r="H1174" s="51">
        <v>1</v>
      </c>
      <c r="I1174" s="52">
        <f t="shared" si="77"/>
        <v>9.41</v>
      </c>
      <c r="J1174" s="53">
        <f t="shared" si="77"/>
        <v>8</v>
      </c>
      <c r="K1174" s="50">
        <f t="shared" si="78"/>
        <v>9.41</v>
      </c>
      <c r="L1174" s="50"/>
    </row>
    <row r="1175" spans="1:12" x14ac:dyDescent="0.25">
      <c r="A1175" s="76" t="s">
        <v>543</v>
      </c>
      <c r="B1175" s="76" t="s">
        <v>349</v>
      </c>
      <c r="C1175" s="51"/>
      <c r="D1175" s="51"/>
      <c r="E1175" s="51">
        <f t="shared" si="76"/>
        <v>29.759999999999998</v>
      </c>
      <c r="F1175" s="51">
        <v>24</v>
      </c>
      <c r="G1175" s="51"/>
      <c r="H1175" s="51"/>
      <c r="I1175" s="52">
        <f t="shared" si="77"/>
        <v>29.759999999999998</v>
      </c>
      <c r="J1175" s="53">
        <f t="shared" si="77"/>
        <v>24</v>
      </c>
      <c r="K1175" s="50">
        <f t="shared" si="78"/>
        <v>29.759999999999998</v>
      </c>
      <c r="L1175" s="50"/>
    </row>
    <row r="1176" spans="1:12" x14ac:dyDescent="0.25">
      <c r="A1176" s="76" t="s">
        <v>543</v>
      </c>
      <c r="B1176" s="76" t="s">
        <v>351</v>
      </c>
      <c r="C1176" s="51"/>
      <c r="D1176" s="51"/>
      <c r="E1176" s="51">
        <f t="shared" si="76"/>
        <v>1.24</v>
      </c>
      <c r="F1176" s="51">
        <v>1</v>
      </c>
      <c r="G1176" s="51"/>
      <c r="H1176" s="51"/>
      <c r="I1176" s="52">
        <f t="shared" si="77"/>
        <v>1.24</v>
      </c>
      <c r="J1176" s="53">
        <f t="shared" si="77"/>
        <v>1</v>
      </c>
      <c r="K1176" s="50">
        <f t="shared" si="78"/>
        <v>1.24</v>
      </c>
      <c r="L1176" s="50"/>
    </row>
    <row r="1177" spans="1:12" x14ac:dyDescent="0.25">
      <c r="A1177" s="76" t="s">
        <v>543</v>
      </c>
      <c r="B1177" s="76" t="s">
        <v>352</v>
      </c>
      <c r="C1177" s="51"/>
      <c r="D1177" s="51"/>
      <c r="E1177" s="51">
        <f t="shared" si="76"/>
        <v>421.6</v>
      </c>
      <c r="F1177" s="51">
        <v>340</v>
      </c>
      <c r="G1177" s="51">
        <f t="shared" si="79"/>
        <v>189.07</v>
      </c>
      <c r="H1177" s="51">
        <v>259</v>
      </c>
      <c r="I1177" s="52">
        <f t="shared" si="77"/>
        <v>610.67000000000007</v>
      </c>
      <c r="J1177" s="53">
        <f t="shared" si="77"/>
        <v>599</v>
      </c>
      <c r="K1177" s="50">
        <f t="shared" si="78"/>
        <v>610.67000000000007</v>
      </c>
      <c r="L1177" s="50"/>
    </row>
    <row r="1178" spans="1:12" x14ac:dyDescent="0.25">
      <c r="A1178" s="76" t="s">
        <v>543</v>
      </c>
      <c r="B1178" s="76" t="s">
        <v>354</v>
      </c>
      <c r="C1178" s="51"/>
      <c r="D1178" s="51"/>
      <c r="E1178" s="51">
        <f t="shared" si="76"/>
        <v>88.04</v>
      </c>
      <c r="F1178" s="51">
        <v>71</v>
      </c>
      <c r="G1178" s="51">
        <f t="shared" si="79"/>
        <v>8.76</v>
      </c>
      <c r="H1178" s="51">
        <v>12</v>
      </c>
      <c r="I1178" s="52">
        <f t="shared" si="77"/>
        <v>96.800000000000011</v>
      </c>
      <c r="J1178" s="53">
        <f t="shared" si="77"/>
        <v>83</v>
      </c>
      <c r="K1178" s="50">
        <f t="shared" si="78"/>
        <v>96.800000000000011</v>
      </c>
      <c r="L1178" s="50"/>
    </row>
    <row r="1179" spans="1:12" x14ac:dyDescent="0.25">
      <c r="A1179" s="76" t="s">
        <v>543</v>
      </c>
      <c r="B1179" s="76" t="s">
        <v>355</v>
      </c>
      <c r="C1179" s="51"/>
      <c r="D1179" s="51"/>
      <c r="E1179" s="51">
        <f t="shared" si="76"/>
        <v>162.44</v>
      </c>
      <c r="F1179" s="51">
        <v>131</v>
      </c>
      <c r="G1179" s="51">
        <f t="shared" si="79"/>
        <v>5.1099999999999994</v>
      </c>
      <c r="H1179" s="51">
        <v>7</v>
      </c>
      <c r="I1179" s="52">
        <f t="shared" si="77"/>
        <v>167.55</v>
      </c>
      <c r="J1179" s="53">
        <f t="shared" si="77"/>
        <v>138</v>
      </c>
      <c r="K1179" s="50">
        <f t="shared" si="78"/>
        <v>167.55</v>
      </c>
      <c r="L1179" s="50"/>
    </row>
    <row r="1180" spans="1:12" x14ac:dyDescent="0.25">
      <c r="A1180" s="76" t="s">
        <v>543</v>
      </c>
      <c r="B1180" s="76" t="s">
        <v>356</v>
      </c>
      <c r="C1180" s="51"/>
      <c r="D1180" s="51"/>
      <c r="E1180" s="51">
        <f t="shared" si="76"/>
        <v>1.24</v>
      </c>
      <c r="F1180" s="51">
        <v>1</v>
      </c>
      <c r="G1180" s="51">
        <f t="shared" si="79"/>
        <v>0.73</v>
      </c>
      <c r="H1180" s="51">
        <v>1</v>
      </c>
      <c r="I1180" s="52">
        <f t="shared" si="77"/>
        <v>1.97</v>
      </c>
      <c r="J1180" s="53">
        <f t="shared" si="77"/>
        <v>2</v>
      </c>
      <c r="K1180" s="50">
        <f t="shared" si="78"/>
        <v>1.97</v>
      </c>
      <c r="L1180" s="50"/>
    </row>
    <row r="1181" spans="1:12" x14ac:dyDescent="0.25">
      <c r="A1181" s="76" t="s">
        <v>543</v>
      </c>
      <c r="B1181" s="76" t="s">
        <v>377</v>
      </c>
      <c r="C1181" s="51"/>
      <c r="D1181" s="51"/>
      <c r="E1181" s="51">
        <f t="shared" si="76"/>
        <v>2287.8000000000002</v>
      </c>
      <c r="F1181" s="51">
        <v>1845</v>
      </c>
      <c r="G1181" s="51">
        <f t="shared" si="79"/>
        <v>903.01</v>
      </c>
      <c r="H1181" s="51">
        <v>1237</v>
      </c>
      <c r="I1181" s="52">
        <f t="shared" si="77"/>
        <v>3190.8100000000004</v>
      </c>
      <c r="J1181" s="53">
        <f t="shared" si="77"/>
        <v>3082</v>
      </c>
      <c r="K1181" s="50">
        <f t="shared" si="78"/>
        <v>3190.8100000000004</v>
      </c>
      <c r="L1181" s="50"/>
    </row>
    <row r="1182" spans="1:12" x14ac:dyDescent="0.25">
      <c r="A1182" s="76" t="s">
        <v>543</v>
      </c>
      <c r="B1182" s="76" t="s">
        <v>357</v>
      </c>
      <c r="C1182" s="51"/>
      <c r="D1182" s="51"/>
      <c r="E1182" s="51">
        <f t="shared" si="76"/>
        <v>1893.48</v>
      </c>
      <c r="F1182" s="51">
        <v>1527</v>
      </c>
      <c r="G1182" s="51">
        <f t="shared" si="79"/>
        <v>1078.21</v>
      </c>
      <c r="H1182" s="51">
        <v>1477</v>
      </c>
      <c r="I1182" s="52">
        <f t="shared" si="77"/>
        <v>2971.69</v>
      </c>
      <c r="J1182" s="53">
        <f t="shared" si="77"/>
        <v>3004</v>
      </c>
      <c r="K1182" s="50">
        <f t="shared" si="78"/>
        <v>2971.69</v>
      </c>
      <c r="L1182" s="50"/>
    </row>
    <row r="1183" spans="1:12" x14ac:dyDescent="0.25">
      <c r="A1183" s="76" t="s">
        <v>543</v>
      </c>
      <c r="B1183" s="76" t="s">
        <v>358</v>
      </c>
      <c r="C1183" s="51"/>
      <c r="D1183" s="51"/>
      <c r="E1183" s="51">
        <f t="shared" si="76"/>
        <v>600.16</v>
      </c>
      <c r="F1183" s="51">
        <v>484</v>
      </c>
      <c r="G1183" s="51">
        <f t="shared" si="79"/>
        <v>175.2</v>
      </c>
      <c r="H1183" s="51">
        <v>240</v>
      </c>
      <c r="I1183" s="52">
        <f t="shared" si="77"/>
        <v>775.3599999999999</v>
      </c>
      <c r="J1183" s="53">
        <f t="shared" si="77"/>
        <v>724</v>
      </c>
      <c r="K1183" s="50">
        <f t="shared" si="78"/>
        <v>775.3599999999999</v>
      </c>
      <c r="L1183" s="50"/>
    </row>
    <row r="1184" spans="1:12" x14ac:dyDescent="0.25">
      <c r="A1184" s="76" t="s">
        <v>543</v>
      </c>
      <c r="B1184" s="76" t="s">
        <v>359</v>
      </c>
      <c r="C1184" s="51"/>
      <c r="D1184" s="51"/>
      <c r="E1184" s="51">
        <f t="shared" si="76"/>
        <v>1018.04</v>
      </c>
      <c r="F1184" s="51">
        <v>821</v>
      </c>
      <c r="G1184" s="51">
        <f t="shared" si="79"/>
        <v>560.64</v>
      </c>
      <c r="H1184" s="51">
        <v>768</v>
      </c>
      <c r="I1184" s="52">
        <f t="shared" si="77"/>
        <v>1578.6799999999998</v>
      </c>
      <c r="J1184" s="53">
        <f t="shared" si="77"/>
        <v>1589</v>
      </c>
      <c r="K1184" s="50">
        <f t="shared" si="78"/>
        <v>1578.6799999999998</v>
      </c>
      <c r="L1184" s="50"/>
    </row>
    <row r="1185" spans="1:12" x14ac:dyDescent="0.25">
      <c r="A1185" s="76" t="s">
        <v>543</v>
      </c>
      <c r="B1185" s="76" t="s">
        <v>360</v>
      </c>
      <c r="C1185" s="51"/>
      <c r="D1185" s="51"/>
      <c r="E1185" s="51">
        <f t="shared" si="76"/>
        <v>1904.6399999999999</v>
      </c>
      <c r="F1185" s="51">
        <v>1536</v>
      </c>
      <c r="G1185" s="51">
        <f t="shared" si="79"/>
        <v>1055.58</v>
      </c>
      <c r="H1185" s="51">
        <v>1446</v>
      </c>
      <c r="I1185" s="52">
        <f t="shared" si="77"/>
        <v>2960.22</v>
      </c>
      <c r="J1185" s="53">
        <f t="shared" si="77"/>
        <v>2982</v>
      </c>
      <c r="K1185" s="50">
        <f t="shared" si="78"/>
        <v>2960.22</v>
      </c>
      <c r="L1185" s="50"/>
    </row>
    <row r="1186" spans="1:12" x14ac:dyDescent="0.25">
      <c r="A1186" s="76" t="s">
        <v>543</v>
      </c>
      <c r="B1186" s="76" t="s">
        <v>361</v>
      </c>
      <c r="C1186" s="51"/>
      <c r="D1186" s="51"/>
      <c r="E1186" s="51">
        <f t="shared" si="76"/>
        <v>57.04</v>
      </c>
      <c r="F1186" s="51">
        <v>46</v>
      </c>
      <c r="G1186" s="51">
        <f t="shared" si="79"/>
        <v>32.85</v>
      </c>
      <c r="H1186" s="51">
        <v>45</v>
      </c>
      <c r="I1186" s="52">
        <f t="shared" si="77"/>
        <v>89.89</v>
      </c>
      <c r="J1186" s="53">
        <f t="shared" si="77"/>
        <v>91</v>
      </c>
      <c r="K1186" s="50">
        <f t="shared" si="78"/>
        <v>89.89</v>
      </c>
      <c r="L1186" s="50"/>
    </row>
    <row r="1187" spans="1:12" x14ac:dyDescent="0.25">
      <c r="A1187" s="76" t="s">
        <v>543</v>
      </c>
      <c r="B1187" s="76" t="s">
        <v>362</v>
      </c>
      <c r="C1187" s="51"/>
      <c r="D1187" s="51"/>
      <c r="E1187" s="51">
        <f t="shared" si="76"/>
        <v>1190.4000000000001</v>
      </c>
      <c r="F1187" s="51">
        <v>960</v>
      </c>
      <c r="G1187" s="51">
        <f t="shared" si="79"/>
        <v>189.07</v>
      </c>
      <c r="H1187" s="51">
        <v>259</v>
      </c>
      <c r="I1187" s="52">
        <f t="shared" si="77"/>
        <v>1379.47</v>
      </c>
      <c r="J1187" s="53">
        <f t="shared" si="77"/>
        <v>1219</v>
      </c>
      <c r="K1187" s="50">
        <f t="shared" si="78"/>
        <v>1379.47</v>
      </c>
      <c r="L1187" s="50"/>
    </row>
    <row r="1188" spans="1:12" ht="31.5" x14ac:dyDescent="0.25">
      <c r="A1188" s="76" t="s">
        <v>543</v>
      </c>
      <c r="B1188" s="76" t="s">
        <v>364</v>
      </c>
      <c r="C1188" s="51"/>
      <c r="D1188" s="51"/>
      <c r="E1188" s="51">
        <f t="shared" si="76"/>
        <v>63.24</v>
      </c>
      <c r="F1188" s="51">
        <v>51</v>
      </c>
      <c r="G1188" s="51">
        <f t="shared" si="79"/>
        <v>34.31</v>
      </c>
      <c r="H1188" s="51">
        <v>47</v>
      </c>
      <c r="I1188" s="52">
        <f t="shared" si="77"/>
        <v>97.550000000000011</v>
      </c>
      <c r="J1188" s="53">
        <f t="shared" si="77"/>
        <v>98</v>
      </c>
      <c r="K1188" s="50">
        <f t="shared" si="78"/>
        <v>97.550000000000011</v>
      </c>
      <c r="L1188" s="50"/>
    </row>
    <row r="1189" spans="1:12" ht="31.5" x14ac:dyDescent="0.25">
      <c r="A1189" s="76" t="s">
        <v>543</v>
      </c>
      <c r="B1189" s="76" t="s">
        <v>365</v>
      </c>
      <c r="C1189" s="51"/>
      <c r="D1189" s="51"/>
      <c r="E1189" s="51">
        <f t="shared" si="76"/>
        <v>1.24</v>
      </c>
      <c r="F1189" s="51">
        <v>1</v>
      </c>
      <c r="G1189" s="51"/>
      <c r="H1189" s="51"/>
      <c r="I1189" s="52">
        <f t="shared" si="77"/>
        <v>1.24</v>
      </c>
      <c r="J1189" s="53">
        <f t="shared" si="77"/>
        <v>1</v>
      </c>
      <c r="K1189" s="50">
        <f t="shared" si="78"/>
        <v>1.24</v>
      </c>
      <c r="L1189" s="50"/>
    </row>
    <row r="1190" spans="1:12" ht="63" x14ac:dyDescent="0.25">
      <c r="A1190" s="76" t="s">
        <v>543</v>
      </c>
      <c r="B1190" s="76" t="s">
        <v>532</v>
      </c>
      <c r="C1190" s="51"/>
      <c r="D1190" s="51"/>
      <c r="E1190" s="51">
        <f t="shared" si="76"/>
        <v>4.96</v>
      </c>
      <c r="F1190" s="51">
        <v>4</v>
      </c>
      <c r="G1190" s="51">
        <f t="shared" si="79"/>
        <v>8.0299999999999994</v>
      </c>
      <c r="H1190" s="51">
        <v>11</v>
      </c>
      <c r="I1190" s="52">
        <f t="shared" si="77"/>
        <v>12.989999999999998</v>
      </c>
      <c r="J1190" s="53">
        <f t="shared" si="77"/>
        <v>15</v>
      </c>
      <c r="K1190" s="50">
        <f t="shared" si="78"/>
        <v>12.989999999999998</v>
      </c>
      <c r="L1190" s="50"/>
    </row>
    <row r="1191" spans="1:12" x14ac:dyDescent="0.25">
      <c r="A1191" s="76" t="s">
        <v>543</v>
      </c>
      <c r="B1191" s="76" t="s">
        <v>367</v>
      </c>
      <c r="C1191" s="51"/>
      <c r="D1191" s="51"/>
      <c r="E1191" s="51">
        <f t="shared" si="76"/>
        <v>126.48</v>
      </c>
      <c r="F1191" s="51">
        <v>102</v>
      </c>
      <c r="G1191" s="51">
        <f t="shared" si="79"/>
        <v>1208.1499999999999</v>
      </c>
      <c r="H1191" s="51">
        <v>1655</v>
      </c>
      <c r="I1191" s="52">
        <f t="shared" si="77"/>
        <v>1334.6299999999999</v>
      </c>
      <c r="J1191" s="53">
        <f t="shared" si="77"/>
        <v>1757</v>
      </c>
      <c r="K1191" s="50">
        <f t="shared" si="78"/>
        <v>1334.6299999999999</v>
      </c>
      <c r="L1191" s="50"/>
    </row>
    <row r="1192" spans="1:12" ht="31.5" x14ac:dyDescent="0.25">
      <c r="A1192" s="76" t="s">
        <v>543</v>
      </c>
      <c r="B1192" s="76" t="s">
        <v>368</v>
      </c>
      <c r="C1192" s="51"/>
      <c r="D1192" s="51"/>
      <c r="E1192" s="51">
        <f t="shared" si="76"/>
        <v>1124.68</v>
      </c>
      <c r="F1192" s="51">
        <v>907</v>
      </c>
      <c r="G1192" s="51">
        <f t="shared" si="79"/>
        <v>532.16999999999996</v>
      </c>
      <c r="H1192" s="51">
        <v>729</v>
      </c>
      <c r="I1192" s="52">
        <f t="shared" si="77"/>
        <v>1656.85</v>
      </c>
      <c r="J1192" s="53">
        <f t="shared" si="77"/>
        <v>1636</v>
      </c>
      <c r="K1192" s="50">
        <f t="shared" si="78"/>
        <v>1656.85</v>
      </c>
      <c r="L1192" s="50"/>
    </row>
    <row r="1193" spans="1:12" x14ac:dyDescent="0.25">
      <c r="A1193" s="76" t="s">
        <v>543</v>
      </c>
      <c r="B1193" s="76" t="s">
        <v>369</v>
      </c>
      <c r="C1193" s="51"/>
      <c r="D1193" s="51"/>
      <c r="E1193" s="51"/>
      <c r="F1193" s="51"/>
      <c r="G1193" s="51">
        <f t="shared" si="79"/>
        <v>0.73</v>
      </c>
      <c r="H1193" s="51">
        <v>1</v>
      </c>
      <c r="I1193" s="52">
        <f t="shared" si="77"/>
        <v>0.73</v>
      </c>
      <c r="J1193" s="53">
        <f t="shared" si="77"/>
        <v>1</v>
      </c>
      <c r="K1193" s="50">
        <f t="shared" si="78"/>
        <v>0.73</v>
      </c>
      <c r="L1193" s="50"/>
    </row>
    <row r="1194" spans="1:12" ht="31.5" x14ac:dyDescent="0.25">
      <c r="A1194" s="76" t="s">
        <v>543</v>
      </c>
      <c r="B1194" s="76" t="s">
        <v>370</v>
      </c>
      <c r="C1194" s="51"/>
      <c r="D1194" s="51"/>
      <c r="E1194" s="51">
        <f t="shared" si="76"/>
        <v>14.879999999999999</v>
      </c>
      <c r="F1194" s="51">
        <v>12</v>
      </c>
      <c r="G1194" s="51">
        <f t="shared" si="79"/>
        <v>4.38</v>
      </c>
      <c r="H1194" s="51">
        <v>6</v>
      </c>
      <c r="I1194" s="52">
        <f t="shared" si="77"/>
        <v>19.259999999999998</v>
      </c>
      <c r="J1194" s="53">
        <f t="shared" si="77"/>
        <v>18</v>
      </c>
      <c r="K1194" s="50">
        <f t="shared" si="78"/>
        <v>19.259999999999998</v>
      </c>
      <c r="L1194" s="50"/>
    </row>
    <row r="1195" spans="1:12" x14ac:dyDescent="0.25">
      <c r="A1195" s="76" t="s">
        <v>543</v>
      </c>
      <c r="B1195" s="76" t="s">
        <v>372</v>
      </c>
      <c r="C1195" s="51"/>
      <c r="D1195" s="51"/>
      <c r="E1195" s="51">
        <f t="shared" si="76"/>
        <v>1257.3599999999999</v>
      </c>
      <c r="F1195" s="51">
        <v>1014</v>
      </c>
      <c r="G1195" s="51">
        <f t="shared" si="79"/>
        <v>512.46</v>
      </c>
      <c r="H1195" s="51">
        <v>702</v>
      </c>
      <c r="I1195" s="52">
        <f t="shared" si="77"/>
        <v>1769.82</v>
      </c>
      <c r="J1195" s="53">
        <f t="shared" si="77"/>
        <v>1716</v>
      </c>
      <c r="K1195" s="50">
        <f t="shared" si="78"/>
        <v>1769.82</v>
      </c>
      <c r="L1195" s="50"/>
    </row>
    <row r="1196" spans="1:12" ht="31.5" x14ac:dyDescent="0.25">
      <c r="A1196" s="76" t="s">
        <v>543</v>
      </c>
      <c r="B1196" s="76" t="s">
        <v>373</v>
      </c>
      <c r="C1196" s="51"/>
      <c r="D1196" s="51"/>
      <c r="E1196" s="51">
        <f t="shared" si="76"/>
        <v>2625.08</v>
      </c>
      <c r="F1196" s="51">
        <v>2117</v>
      </c>
      <c r="G1196" s="51">
        <f t="shared" si="79"/>
        <v>11.68</v>
      </c>
      <c r="H1196" s="51">
        <v>16</v>
      </c>
      <c r="I1196" s="52">
        <f t="shared" si="77"/>
        <v>2636.7599999999998</v>
      </c>
      <c r="J1196" s="53">
        <f t="shared" si="77"/>
        <v>2133</v>
      </c>
      <c r="K1196" s="50">
        <f t="shared" si="78"/>
        <v>2636.7599999999998</v>
      </c>
      <c r="L1196" s="50"/>
    </row>
    <row r="1197" spans="1:12" ht="31.5" x14ac:dyDescent="0.25">
      <c r="A1197" s="76" t="s">
        <v>544</v>
      </c>
      <c r="B1197" s="76" t="s">
        <v>390</v>
      </c>
      <c r="C1197" s="51"/>
      <c r="D1197" s="51"/>
      <c r="E1197" s="51"/>
      <c r="F1197" s="51"/>
      <c r="G1197" s="51">
        <f t="shared" si="79"/>
        <v>329.96</v>
      </c>
      <c r="H1197" s="51">
        <v>452</v>
      </c>
      <c r="I1197" s="52">
        <f t="shared" si="77"/>
        <v>329.96</v>
      </c>
      <c r="J1197" s="53">
        <f t="shared" si="77"/>
        <v>452</v>
      </c>
      <c r="K1197" s="50">
        <f t="shared" si="78"/>
        <v>329.96</v>
      </c>
      <c r="L1197" s="50"/>
    </row>
    <row r="1198" spans="1:12" ht="31.5" x14ac:dyDescent="0.25">
      <c r="A1198" s="76" t="s">
        <v>544</v>
      </c>
      <c r="B1198" s="76" t="s">
        <v>327</v>
      </c>
      <c r="C1198" s="51"/>
      <c r="D1198" s="51"/>
      <c r="E1198" s="51"/>
      <c r="F1198" s="51"/>
      <c r="G1198" s="51">
        <f t="shared" si="79"/>
        <v>234.32999999999998</v>
      </c>
      <c r="H1198" s="51">
        <v>321</v>
      </c>
      <c r="I1198" s="52">
        <f t="shared" si="77"/>
        <v>234.32999999999998</v>
      </c>
      <c r="J1198" s="53">
        <f t="shared" si="77"/>
        <v>321</v>
      </c>
      <c r="K1198" s="50">
        <f t="shared" si="78"/>
        <v>234.32999999999998</v>
      </c>
      <c r="L1198" s="50"/>
    </row>
    <row r="1199" spans="1:12" ht="31.5" x14ac:dyDescent="0.25">
      <c r="A1199" s="76" t="s">
        <v>544</v>
      </c>
      <c r="B1199" s="76" t="s">
        <v>487</v>
      </c>
      <c r="C1199" s="51"/>
      <c r="D1199" s="51"/>
      <c r="E1199" s="51"/>
      <c r="F1199" s="51"/>
      <c r="G1199" s="51">
        <f t="shared" si="79"/>
        <v>52.56</v>
      </c>
      <c r="H1199" s="51">
        <v>72</v>
      </c>
      <c r="I1199" s="52">
        <f t="shared" si="77"/>
        <v>52.56</v>
      </c>
      <c r="J1199" s="53">
        <f t="shared" si="77"/>
        <v>72</v>
      </c>
      <c r="K1199" s="50">
        <f t="shared" si="78"/>
        <v>52.56</v>
      </c>
      <c r="L1199" s="50"/>
    </row>
    <row r="1200" spans="1:12" ht="31.5" x14ac:dyDescent="0.25">
      <c r="A1200" s="76" t="s">
        <v>544</v>
      </c>
      <c r="B1200" s="76" t="s">
        <v>330</v>
      </c>
      <c r="C1200" s="51"/>
      <c r="D1200" s="51"/>
      <c r="E1200" s="51">
        <f t="shared" si="76"/>
        <v>190.96</v>
      </c>
      <c r="F1200" s="51">
        <v>154</v>
      </c>
      <c r="G1200" s="51"/>
      <c r="H1200" s="51"/>
      <c r="I1200" s="52">
        <f t="shared" si="77"/>
        <v>190.96</v>
      </c>
      <c r="J1200" s="53">
        <f t="shared" si="77"/>
        <v>154</v>
      </c>
      <c r="K1200" s="50">
        <f t="shared" si="78"/>
        <v>190.96</v>
      </c>
      <c r="L1200" s="50"/>
    </row>
    <row r="1201" spans="1:12" ht="31.5" x14ac:dyDescent="0.25">
      <c r="A1201" s="76" t="s">
        <v>544</v>
      </c>
      <c r="B1201" s="76" t="s">
        <v>331</v>
      </c>
      <c r="C1201" s="51"/>
      <c r="D1201" s="51"/>
      <c r="E1201" s="51"/>
      <c r="F1201" s="51"/>
      <c r="G1201" s="51">
        <f t="shared" si="79"/>
        <v>78.11</v>
      </c>
      <c r="H1201" s="51">
        <v>107</v>
      </c>
      <c r="I1201" s="52">
        <f t="shared" si="77"/>
        <v>78.11</v>
      </c>
      <c r="J1201" s="53">
        <f t="shared" si="77"/>
        <v>107</v>
      </c>
      <c r="K1201" s="50">
        <f t="shared" si="78"/>
        <v>78.11</v>
      </c>
      <c r="L1201" s="50"/>
    </row>
    <row r="1202" spans="1:12" ht="31.5" x14ac:dyDescent="0.25">
      <c r="A1202" s="76" t="s">
        <v>544</v>
      </c>
      <c r="B1202" s="76" t="s">
        <v>344</v>
      </c>
      <c r="C1202" s="51"/>
      <c r="D1202" s="51"/>
      <c r="E1202" s="51">
        <f t="shared" si="76"/>
        <v>3.7199999999999998</v>
      </c>
      <c r="F1202" s="51">
        <v>3</v>
      </c>
      <c r="G1202" s="51">
        <f t="shared" si="79"/>
        <v>2.19</v>
      </c>
      <c r="H1202" s="51">
        <v>3</v>
      </c>
      <c r="I1202" s="52">
        <f t="shared" si="77"/>
        <v>5.91</v>
      </c>
      <c r="J1202" s="53">
        <f t="shared" si="77"/>
        <v>6</v>
      </c>
      <c r="K1202" s="50">
        <f t="shared" si="78"/>
        <v>5.91</v>
      </c>
      <c r="L1202" s="50"/>
    </row>
    <row r="1203" spans="1:12" ht="31.5" x14ac:dyDescent="0.25">
      <c r="A1203" s="76" t="s">
        <v>544</v>
      </c>
      <c r="B1203" s="76" t="s">
        <v>346</v>
      </c>
      <c r="C1203" s="51"/>
      <c r="D1203" s="51"/>
      <c r="E1203" s="51"/>
      <c r="F1203" s="51"/>
      <c r="G1203" s="51">
        <f t="shared" si="79"/>
        <v>109.5</v>
      </c>
      <c r="H1203" s="51">
        <v>150</v>
      </c>
      <c r="I1203" s="52">
        <f t="shared" si="77"/>
        <v>109.5</v>
      </c>
      <c r="J1203" s="53">
        <f t="shared" si="77"/>
        <v>150</v>
      </c>
      <c r="K1203" s="50">
        <f t="shared" si="78"/>
        <v>109.5</v>
      </c>
      <c r="L1203" s="50"/>
    </row>
    <row r="1204" spans="1:12" ht="31.5" x14ac:dyDescent="0.25">
      <c r="A1204" s="76" t="s">
        <v>544</v>
      </c>
      <c r="B1204" s="76" t="s">
        <v>366</v>
      </c>
      <c r="C1204" s="51"/>
      <c r="D1204" s="51"/>
      <c r="E1204" s="51">
        <f t="shared" si="76"/>
        <v>23.56</v>
      </c>
      <c r="F1204" s="51">
        <v>19</v>
      </c>
      <c r="G1204" s="51">
        <f t="shared" si="79"/>
        <v>13.87</v>
      </c>
      <c r="H1204" s="51">
        <v>19</v>
      </c>
      <c r="I1204" s="52">
        <f t="shared" si="77"/>
        <v>37.43</v>
      </c>
      <c r="J1204" s="53">
        <f t="shared" si="77"/>
        <v>38</v>
      </c>
      <c r="K1204" s="50">
        <f t="shared" si="78"/>
        <v>37.43</v>
      </c>
      <c r="L1204" s="50"/>
    </row>
    <row r="1205" spans="1:12" ht="47.25" x14ac:dyDescent="0.25">
      <c r="A1205" s="76" t="s">
        <v>544</v>
      </c>
      <c r="B1205" s="76" t="s">
        <v>545</v>
      </c>
      <c r="C1205" s="51"/>
      <c r="D1205" s="51"/>
      <c r="E1205" s="51">
        <f t="shared" si="76"/>
        <v>23.56</v>
      </c>
      <c r="F1205" s="51">
        <v>19</v>
      </c>
      <c r="G1205" s="51">
        <f t="shared" si="79"/>
        <v>13.87</v>
      </c>
      <c r="H1205" s="51">
        <v>19</v>
      </c>
      <c r="I1205" s="52">
        <f t="shared" si="77"/>
        <v>37.43</v>
      </c>
      <c r="J1205" s="53">
        <f t="shared" si="77"/>
        <v>38</v>
      </c>
      <c r="K1205" s="50">
        <f t="shared" si="78"/>
        <v>37.43</v>
      </c>
      <c r="L1205" s="50"/>
    </row>
    <row r="1206" spans="1:12" x14ac:dyDescent="0.25">
      <c r="A1206" s="76" t="s">
        <v>546</v>
      </c>
      <c r="B1206" s="76" t="s">
        <v>547</v>
      </c>
      <c r="C1206" s="51"/>
      <c r="D1206" s="51"/>
      <c r="E1206" s="51">
        <f t="shared" si="76"/>
        <v>198.4</v>
      </c>
      <c r="F1206" s="51">
        <v>160</v>
      </c>
      <c r="G1206" s="51">
        <f t="shared" si="79"/>
        <v>73</v>
      </c>
      <c r="H1206" s="51">
        <v>100</v>
      </c>
      <c r="I1206" s="52">
        <f t="shared" si="77"/>
        <v>271.39999999999998</v>
      </c>
      <c r="J1206" s="53">
        <f t="shared" si="77"/>
        <v>260</v>
      </c>
      <c r="K1206" s="50">
        <f t="shared" si="78"/>
        <v>271.39999999999998</v>
      </c>
      <c r="L1206" s="50"/>
    </row>
    <row r="1207" spans="1:12" ht="31.5" x14ac:dyDescent="0.25">
      <c r="A1207" s="76" t="s">
        <v>548</v>
      </c>
      <c r="B1207" s="76" t="s">
        <v>317</v>
      </c>
      <c r="C1207" s="51"/>
      <c r="D1207" s="51"/>
      <c r="E1207" s="51">
        <f t="shared" si="76"/>
        <v>12.4</v>
      </c>
      <c r="F1207" s="51">
        <v>10</v>
      </c>
      <c r="G1207" s="51"/>
      <c r="H1207" s="51"/>
      <c r="I1207" s="52">
        <f t="shared" si="77"/>
        <v>12.4</v>
      </c>
      <c r="J1207" s="53">
        <f t="shared" si="77"/>
        <v>10</v>
      </c>
      <c r="K1207" s="50">
        <f t="shared" si="78"/>
        <v>12.4</v>
      </c>
      <c r="L1207" s="50"/>
    </row>
    <row r="1208" spans="1:12" x14ac:dyDescent="0.25">
      <c r="A1208" s="76" t="s">
        <v>548</v>
      </c>
      <c r="B1208" s="76" t="s">
        <v>360</v>
      </c>
      <c r="C1208" s="51"/>
      <c r="D1208" s="51"/>
      <c r="E1208" s="51">
        <f t="shared" si="76"/>
        <v>52.08</v>
      </c>
      <c r="F1208" s="51">
        <v>42</v>
      </c>
      <c r="G1208" s="51"/>
      <c r="H1208" s="51"/>
      <c r="I1208" s="52">
        <f t="shared" si="77"/>
        <v>52.08</v>
      </c>
      <c r="J1208" s="53">
        <f t="shared" si="77"/>
        <v>42</v>
      </c>
      <c r="K1208" s="50">
        <f t="shared" si="78"/>
        <v>52.08</v>
      </c>
      <c r="L1208" s="50"/>
    </row>
    <row r="1209" spans="1:12" ht="47.25" x14ac:dyDescent="0.25">
      <c r="A1209" s="76" t="s">
        <v>549</v>
      </c>
      <c r="B1209" s="76" t="s">
        <v>317</v>
      </c>
      <c r="C1209" s="51"/>
      <c r="D1209" s="51"/>
      <c r="E1209" s="51">
        <f t="shared" si="76"/>
        <v>448.88</v>
      </c>
      <c r="F1209" s="51">
        <v>362</v>
      </c>
      <c r="G1209" s="51">
        <f t="shared" si="79"/>
        <v>16.79</v>
      </c>
      <c r="H1209" s="51">
        <v>23</v>
      </c>
      <c r="I1209" s="52">
        <f t="shared" si="77"/>
        <v>465.67</v>
      </c>
      <c r="J1209" s="53">
        <f t="shared" si="77"/>
        <v>385</v>
      </c>
      <c r="K1209" s="50">
        <f t="shared" si="78"/>
        <v>465.67</v>
      </c>
      <c r="L1209" s="50"/>
    </row>
    <row r="1210" spans="1:12" ht="31.5" x14ac:dyDescent="0.25">
      <c r="A1210" s="76" t="s">
        <v>550</v>
      </c>
      <c r="B1210" s="76" t="s">
        <v>385</v>
      </c>
      <c r="C1210" s="51"/>
      <c r="D1210" s="51"/>
      <c r="E1210" s="51">
        <f t="shared" si="76"/>
        <v>8.68</v>
      </c>
      <c r="F1210" s="51">
        <v>7</v>
      </c>
      <c r="G1210" s="51"/>
      <c r="H1210" s="51"/>
      <c r="I1210" s="52">
        <f t="shared" si="77"/>
        <v>8.68</v>
      </c>
      <c r="J1210" s="53">
        <f t="shared" si="77"/>
        <v>7</v>
      </c>
      <c r="K1210" s="50">
        <f t="shared" si="78"/>
        <v>8.68</v>
      </c>
      <c r="L1210" s="50"/>
    </row>
    <row r="1211" spans="1:12" ht="31.5" x14ac:dyDescent="0.25">
      <c r="A1211" s="76" t="s">
        <v>550</v>
      </c>
      <c r="B1211" s="76" t="s">
        <v>352</v>
      </c>
      <c r="C1211" s="51"/>
      <c r="D1211" s="51"/>
      <c r="E1211" s="51">
        <f t="shared" si="76"/>
        <v>120.28</v>
      </c>
      <c r="F1211" s="51">
        <v>97</v>
      </c>
      <c r="G1211" s="51"/>
      <c r="H1211" s="51"/>
      <c r="I1211" s="52">
        <f t="shared" si="77"/>
        <v>120.28</v>
      </c>
      <c r="J1211" s="53">
        <f t="shared" si="77"/>
        <v>97</v>
      </c>
      <c r="K1211" s="50">
        <f t="shared" si="78"/>
        <v>120.28</v>
      </c>
      <c r="L1211" s="50"/>
    </row>
    <row r="1212" spans="1:12" ht="31.5" x14ac:dyDescent="0.25">
      <c r="A1212" s="76" t="s">
        <v>550</v>
      </c>
      <c r="B1212" s="76" t="s">
        <v>377</v>
      </c>
      <c r="C1212" s="51"/>
      <c r="D1212" s="51"/>
      <c r="E1212" s="51">
        <f t="shared" si="76"/>
        <v>193.44</v>
      </c>
      <c r="F1212" s="51">
        <v>156</v>
      </c>
      <c r="G1212" s="51"/>
      <c r="H1212" s="51"/>
      <c r="I1212" s="52">
        <f t="shared" si="77"/>
        <v>193.44</v>
      </c>
      <c r="J1212" s="53">
        <f t="shared" si="77"/>
        <v>156</v>
      </c>
      <c r="K1212" s="50">
        <f t="shared" si="78"/>
        <v>193.44</v>
      </c>
      <c r="L1212" s="50"/>
    </row>
    <row r="1213" spans="1:12" ht="31.5" x14ac:dyDescent="0.25">
      <c r="A1213" s="76" t="s">
        <v>551</v>
      </c>
      <c r="B1213" s="76" t="s">
        <v>362</v>
      </c>
      <c r="C1213" s="51"/>
      <c r="D1213" s="51"/>
      <c r="E1213" s="51">
        <f t="shared" si="76"/>
        <v>293.88</v>
      </c>
      <c r="F1213" s="51">
        <v>237</v>
      </c>
      <c r="G1213" s="51"/>
      <c r="H1213" s="51"/>
      <c r="I1213" s="52">
        <f t="shared" si="77"/>
        <v>293.88</v>
      </c>
      <c r="J1213" s="53">
        <f t="shared" si="77"/>
        <v>237</v>
      </c>
      <c r="K1213" s="50">
        <f t="shared" si="78"/>
        <v>293.88</v>
      </c>
      <c r="L1213" s="50"/>
    </row>
    <row r="1214" spans="1:12" ht="31.5" x14ac:dyDescent="0.25">
      <c r="A1214" s="76" t="s">
        <v>552</v>
      </c>
      <c r="B1214" s="76" t="s">
        <v>345</v>
      </c>
      <c r="C1214" s="51"/>
      <c r="D1214" s="51"/>
      <c r="E1214" s="51">
        <f t="shared" si="76"/>
        <v>33.479999999999997</v>
      </c>
      <c r="F1214" s="51">
        <v>27</v>
      </c>
      <c r="G1214" s="51">
        <f t="shared" si="79"/>
        <v>1.46</v>
      </c>
      <c r="H1214" s="51">
        <v>2</v>
      </c>
      <c r="I1214" s="52">
        <f t="shared" si="77"/>
        <v>34.94</v>
      </c>
      <c r="J1214" s="53">
        <f t="shared" si="77"/>
        <v>29</v>
      </c>
      <c r="K1214" s="50">
        <f t="shared" si="78"/>
        <v>34.94</v>
      </c>
      <c r="L1214" s="50"/>
    </row>
    <row r="1215" spans="1:12" ht="31.5" x14ac:dyDescent="0.25">
      <c r="A1215" s="76" t="s">
        <v>552</v>
      </c>
      <c r="B1215" s="76" t="s">
        <v>317</v>
      </c>
      <c r="C1215" s="51"/>
      <c r="D1215" s="51"/>
      <c r="E1215" s="51">
        <f t="shared" si="76"/>
        <v>209.56</v>
      </c>
      <c r="F1215" s="51">
        <v>169</v>
      </c>
      <c r="G1215" s="51">
        <f t="shared" si="79"/>
        <v>116.07</v>
      </c>
      <c r="H1215" s="51">
        <v>159</v>
      </c>
      <c r="I1215" s="52">
        <f t="shared" si="77"/>
        <v>325.63</v>
      </c>
      <c r="J1215" s="53">
        <f t="shared" si="77"/>
        <v>328</v>
      </c>
      <c r="K1215" s="50">
        <f t="shared" si="78"/>
        <v>325.63</v>
      </c>
      <c r="L1215" s="50"/>
    </row>
    <row r="1216" spans="1:12" ht="31.5" x14ac:dyDescent="0.25">
      <c r="A1216" s="76" t="s">
        <v>552</v>
      </c>
      <c r="B1216" s="76" t="s">
        <v>360</v>
      </c>
      <c r="C1216" s="51"/>
      <c r="D1216" s="51"/>
      <c r="E1216" s="51">
        <f t="shared" si="76"/>
        <v>168.64</v>
      </c>
      <c r="F1216" s="51">
        <v>136</v>
      </c>
      <c r="G1216" s="51">
        <f t="shared" si="79"/>
        <v>10.95</v>
      </c>
      <c r="H1216" s="51">
        <v>15</v>
      </c>
      <c r="I1216" s="52">
        <f t="shared" si="77"/>
        <v>179.58999999999997</v>
      </c>
      <c r="J1216" s="53">
        <f t="shared" si="77"/>
        <v>151</v>
      </c>
      <c r="K1216" s="50">
        <f t="shared" si="78"/>
        <v>179.58999999999997</v>
      </c>
      <c r="L1216" s="50"/>
    </row>
    <row r="1217" spans="1:12" ht="31.5" x14ac:dyDescent="0.25">
      <c r="A1217" s="76" t="s">
        <v>553</v>
      </c>
      <c r="B1217" s="76" t="s">
        <v>328</v>
      </c>
      <c r="C1217" s="51"/>
      <c r="D1217" s="51"/>
      <c r="E1217" s="51">
        <f t="shared" si="76"/>
        <v>99.2</v>
      </c>
      <c r="F1217" s="51">
        <v>80</v>
      </c>
      <c r="G1217" s="51"/>
      <c r="H1217" s="51"/>
      <c r="I1217" s="52">
        <f t="shared" si="77"/>
        <v>99.2</v>
      </c>
      <c r="J1217" s="53">
        <f t="shared" si="77"/>
        <v>80</v>
      </c>
      <c r="K1217" s="50">
        <f t="shared" si="78"/>
        <v>99.2</v>
      </c>
      <c r="L1217" s="50"/>
    </row>
    <row r="1218" spans="1:12" ht="31.5" x14ac:dyDescent="0.25">
      <c r="A1218" s="76" t="s">
        <v>553</v>
      </c>
      <c r="B1218" s="76" t="s">
        <v>426</v>
      </c>
      <c r="C1218" s="51"/>
      <c r="D1218" s="51"/>
      <c r="E1218" s="51">
        <f t="shared" si="76"/>
        <v>24.8</v>
      </c>
      <c r="F1218" s="51">
        <v>20</v>
      </c>
      <c r="G1218" s="51"/>
      <c r="H1218" s="51"/>
      <c r="I1218" s="52">
        <f t="shared" si="77"/>
        <v>24.8</v>
      </c>
      <c r="J1218" s="53">
        <f t="shared" si="77"/>
        <v>20</v>
      </c>
      <c r="K1218" s="50">
        <f t="shared" si="78"/>
        <v>24.8</v>
      </c>
      <c r="L1218" s="50"/>
    </row>
    <row r="1219" spans="1:12" ht="31.5" x14ac:dyDescent="0.25">
      <c r="A1219" s="76" t="s">
        <v>553</v>
      </c>
      <c r="B1219" s="76" t="s">
        <v>330</v>
      </c>
      <c r="C1219" s="51"/>
      <c r="D1219" s="51"/>
      <c r="E1219" s="51">
        <f t="shared" si="76"/>
        <v>124</v>
      </c>
      <c r="F1219" s="51">
        <v>100</v>
      </c>
      <c r="G1219" s="51"/>
      <c r="H1219" s="51"/>
      <c r="I1219" s="52">
        <f t="shared" ref="I1219:J1275" si="80">C1219+E1219+G1219</f>
        <v>124</v>
      </c>
      <c r="J1219" s="53">
        <f t="shared" si="80"/>
        <v>100</v>
      </c>
      <c r="K1219" s="50">
        <f t="shared" si="78"/>
        <v>124</v>
      </c>
      <c r="L1219" s="50"/>
    </row>
    <row r="1220" spans="1:12" ht="31.5" x14ac:dyDescent="0.25">
      <c r="A1220" s="76" t="s">
        <v>554</v>
      </c>
      <c r="B1220" s="76" t="s">
        <v>321</v>
      </c>
      <c r="C1220" s="51"/>
      <c r="D1220" s="51"/>
      <c r="E1220" s="51">
        <f t="shared" si="76"/>
        <v>183.52</v>
      </c>
      <c r="F1220" s="51">
        <v>148</v>
      </c>
      <c r="G1220" s="51">
        <f t="shared" si="79"/>
        <v>96.36</v>
      </c>
      <c r="H1220" s="51">
        <v>132</v>
      </c>
      <c r="I1220" s="52">
        <f t="shared" si="80"/>
        <v>279.88</v>
      </c>
      <c r="J1220" s="53">
        <f t="shared" si="80"/>
        <v>280</v>
      </c>
      <c r="K1220" s="50">
        <f t="shared" si="78"/>
        <v>279.88</v>
      </c>
      <c r="L1220" s="50"/>
    </row>
    <row r="1221" spans="1:12" ht="31.5" x14ac:dyDescent="0.25">
      <c r="A1221" s="76" t="s">
        <v>555</v>
      </c>
      <c r="B1221" s="76" t="s">
        <v>345</v>
      </c>
      <c r="C1221" s="51"/>
      <c r="D1221" s="51"/>
      <c r="E1221" s="51">
        <f t="shared" si="76"/>
        <v>12.4</v>
      </c>
      <c r="F1221" s="51">
        <v>10</v>
      </c>
      <c r="G1221" s="51"/>
      <c r="H1221" s="51"/>
      <c r="I1221" s="52">
        <f t="shared" si="80"/>
        <v>12.4</v>
      </c>
      <c r="J1221" s="53">
        <f t="shared" si="80"/>
        <v>10</v>
      </c>
      <c r="K1221" s="50">
        <f t="shared" si="78"/>
        <v>12.4</v>
      </c>
      <c r="L1221" s="50"/>
    </row>
    <row r="1222" spans="1:12" ht="31.5" x14ac:dyDescent="0.25">
      <c r="A1222" s="76" t="s">
        <v>555</v>
      </c>
      <c r="B1222" s="76" t="s">
        <v>317</v>
      </c>
      <c r="C1222" s="51"/>
      <c r="D1222" s="51"/>
      <c r="E1222" s="51">
        <f t="shared" ref="E1222:E1285" si="81">F1222*1.24</f>
        <v>78.12</v>
      </c>
      <c r="F1222" s="51">
        <v>63</v>
      </c>
      <c r="G1222" s="51"/>
      <c r="H1222" s="51"/>
      <c r="I1222" s="52">
        <f t="shared" si="80"/>
        <v>78.12</v>
      </c>
      <c r="J1222" s="53">
        <f t="shared" si="80"/>
        <v>63</v>
      </c>
      <c r="K1222" s="50">
        <f t="shared" si="78"/>
        <v>78.12</v>
      </c>
      <c r="L1222" s="50"/>
    </row>
    <row r="1223" spans="1:12" ht="31.5" x14ac:dyDescent="0.25">
      <c r="A1223" s="76" t="s">
        <v>555</v>
      </c>
      <c r="B1223" s="76" t="s">
        <v>360</v>
      </c>
      <c r="C1223" s="51"/>
      <c r="D1223" s="51"/>
      <c r="E1223" s="51">
        <f t="shared" si="81"/>
        <v>69.44</v>
      </c>
      <c r="F1223" s="51">
        <v>56</v>
      </c>
      <c r="G1223" s="51"/>
      <c r="H1223" s="51"/>
      <c r="I1223" s="52">
        <f t="shared" si="80"/>
        <v>69.44</v>
      </c>
      <c r="J1223" s="53">
        <f t="shared" si="80"/>
        <v>56</v>
      </c>
      <c r="K1223" s="50">
        <f t="shared" si="78"/>
        <v>69.44</v>
      </c>
      <c r="L1223" s="50"/>
    </row>
    <row r="1224" spans="1:12" x14ac:dyDescent="0.25">
      <c r="A1224" s="76" t="s">
        <v>556</v>
      </c>
      <c r="B1224" s="76" t="s">
        <v>357</v>
      </c>
      <c r="C1224" s="51"/>
      <c r="D1224" s="51"/>
      <c r="E1224" s="51">
        <f t="shared" si="81"/>
        <v>207.08</v>
      </c>
      <c r="F1224" s="51">
        <v>167</v>
      </c>
      <c r="G1224" s="51">
        <f t="shared" si="79"/>
        <v>122.64</v>
      </c>
      <c r="H1224" s="51">
        <v>168</v>
      </c>
      <c r="I1224" s="52">
        <f t="shared" si="80"/>
        <v>329.72</v>
      </c>
      <c r="J1224" s="53">
        <f t="shared" si="80"/>
        <v>335</v>
      </c>
      <c r="K1224" s="50">
        <f t="shared" si="78"/>
        <v>329.72</v>
      </c>
      <c r="L1224" s="50"/>
    </row>
    <row r="1225" spans="1:12" x14ac:dyDescent="0.25">
      <c r="A1225" s="76" t="s">
        <v>557</v>
      </c>
      <c r="B1225" s="76" t="s">
        <v>312</v>
      </c>
      <c r="C1225" s="51"/>
      <c r="D1225" s="51"/>
      <c r="E1225" s="51">
        <f t="shared" si="81"/>
        <v>147.56</v>
      </c>
      <c r="F1225" s="51">
        <v>119</v>
      </c>
      <c r="G1225" s="51"/>
      <c r="H1225" s="51"/>
      <c r="I1225" s="52">
        <f t="shared" si="80"/>
        <v>147.56</v>
      </c>
      <c r="J1225" s="53">
        <f t="shared" si="80"/>
        <v>119</v>
      </c>
      <c r="K1225" s="50">
        <f t="shared" ref="K1225:K1288" si="82">I1225</f>
        <v>147.56</v>
      </c>
      <c r="L1225" s="50"/>
    </row>
    <row r="1226" spans="1:12" ht="31.5" x14ac:dyDescent="0.25">
      <c r="A1226" s="76" t="s">
        <v>558</v>
      </c>
      <c r="B1226" s="76" t="s">
        <v>315</v>
      </c>
      <c r="C1226" s="51"/>
      <c r="D1226" s="51"/>
      <c r="E1226" s="51">
        <f t="shared" si="81"/>
        <v>27.28</v>
      </c>
      <c r="F1226" s="51">
        <v>22</v>
      </c>
      <c r="G1226" s="51"/>
      <c r="H1226" s="51"/>
      <c r="I1226" s="52">
        <f t="shared" si="80"/>
        <v>27.28</v>
      </c>
      <c r="J1226" s="53">
        <f t="shared" si="80"/>
        <v>22</v>
      </c>
      <c r="K1226" s="50">
        <f t="shared" si="82"/>
        <v>27.28</v>
      </c>
      <c r="L1226" s="50"/>
    </row>
    <row r="1227" spans="1:12" x14ac:dyDescent="0.25">
      <c r="A1227" s="76" t="s">
        <v>558</v>
      </c>
      <c r="B1227" s="76" t="s">
        <v>312</v>
      </c>
      <c r="C1227" s="51"/>
      <c r="D1227" s="51"/>
      <c r="E1227" s="51">
        <f t="shared" si="81"/>
        <v>59.519999999999996</v>
      </c>
      <c r="F1227" s="51">
        <v>48</v>
      </c>
      <c r="G1227" s="51"/>
      <c r="H1227" s="51"/>
      <c r="I1227" s="52">
        <f t="shared" si="80"/>
        <v>59.519999999999996</v>
      </c>
      <c r="J1227" s="53">
        <f t="shared" si="80"/>
        <v>48</v>
      </c>
      <c r="K1227" s="50">
        <f t="shared" si="82"/>
        <v>59.519999999999996</v>
      </c>
      <c r="L1227" s="50"/>
    </row>
    <row r="1228" spans="1:12" ht="31.5" x14ac:dyDescent="0.25">
      <c r="A1228" s="76" t="s">
        <v>559</v>
      </c>
      <c r="B1228" s="76" t="s">
        <v>317</v>
      </c>
      <c r="C1228" s="51"/>
      <c r="D1228" s="51"/>
      <c r="E1228" s="51">
        <f t="shared" si="81"/>
        <v>47.12</v>
      </c>
      <c r="F1228" s="51">
        <v>38</v>
      </c>
      <c r="G1228" s="51"/>
      <c r="H1228" s="51"/>
      <c r="I1228" s="52">
        <f t="shared" si="80"/>
        <v>47.12</v>
      </c>
      <c r="J1228" s="53">
        <f t="shared" si="80"/>
        <v>38</v>
      </c>
      <c r="K1228" s="50">
        <f t="shared" si="82"/>
        <v>47.12</v>
      </c>
      <c r="L1228" s="50"/>
    </row>
    <row r="1229" spans="1:12" ht="31.5" x14ac:dyDescent="0.25">
      <c r="A1229" s="76" t="s">
        <v>559</v>
      </c>
      <c r="B1229" s="76" t="s">
        <v>360</v>
      </c>
      <c r="C1229" s="51"/>
      <c r="D1229" s="51"/>
      <c r="E1229" s="51">
        <f t="shared" si="81"/>
        <v>93</v>
      </c>
      <c r="F1229" s="51">
        <v>75</v>
      </c>
      <c r="G1229" s="51"/>
      <c r="H1229" s="51"/>
      <c r="I1229" s="52">
        <f t="shared" si="80"/>
        <v>93</v>
      </c>
      <c r="J1229" s="53">
        <f t="shared" si="80"/>
        <v>75</v>
      </c>
      <c r="K1229" s="50">
        <f t="shared" si="82"/>
        <v>93</v>
      </c>
      <c r="L1229" s="50"/>
    </row>
    <row r="1230" spans="1:12" x14ac:dyDescent="0.25">
      <c r="A1230" s="76" t="s">
        <v>560</v>
      </c>
      <c r="B1230" s="76" t="s">
        <v>312</v>
      </c>
      <c r="C1230" s="51"/>
      <c r="D1230" s="51"/>
      <c r="E1230" s="51">
        <f t="shared" si="81"/>
        <v>161.19999999999999</v>
      </c>
      <c r="F1230" s="51">
        <v>130</v>
      </c>
      <c r="G1230" s="51"/>
      <c r="H1230" s="51"/>
      <c r="I1230" s="52">
        <f t="shared" si="80"/>
        <v>161.19999999999999</v>
      </c>
      <c r="J1230" s="53">
        <f t="shared" si="80"/>
        <v>130</v>
      </c>
      <c r="K1230" s="50">
        <f t="shared" si="82"/>
        <v>161.19999999999999</v>
      </c>
      <c r="L1230" s="50"/>
    </row>
    <row r="1231" spans="1:12" x14ac:dyDescent="0.25">
      <c r="A1231" s="76" t="s">
        <v>561</v>
      </c>
      <c r="B1231" s="76" t="s">
        <v>348</v>
      </c>
      <c r="C1231" s="51"/>
      <c r="D1231" s="51"/>
      <c r="E1231" s="51">
        <f t="shared" si="81"/>
        <v>37.200000000000003</v>
      </c>
      <c r="F1231" s="51">
        <v>30</v>
      </c>
      <c r="G1231" s="51"/>
      <c r="H1231" s="51"/>
      <c r="I1231" s="52">
        <f t="shared" si="80"/>
        <v>37.200000000000003</v>
      </c>
      <c r="J1231" s="53">
        <f t="shared" si="80"/>
        <v>30</v>
      </c>
      <c r="K1231" s="50">
        <f t="shared" si="82"/>
        <v>37.200000000000003</v>
      </c>
      <c r="L1231" s="50"/>
    </row>
    <row r="1232" spans="1:12" x14ac:dyDescent="0.25">
      <c r="A1232" s="76" t="s">
        <v>562</v>
      </c>
      <c r="B1232" s="76" t="s">
        <v>375</v>
      </c>
      <c r="C1232" s="51"/>
      <c r="D1232" s="51"/>
      <c r="E1232" s="51">
        <f t="shared" si="81"/>
        <v>42.16</v>
      </c>
      <c r="F1232" s="51">
        <v>34</v>
      </c>
      <c r="G1232" s="51"/>
      <c r="H1232" s="51"/>
      <c r="I1232" s="52">
        <f t="shared" si="80"/>
        <v>42.16</v>
      </c>
      <c r="J1232" s="53">
        <f t="shared" si="80"/>
        <v>34</v>
      </c>
      <c r="K1232" s="50">
        <f t="shared" si="82"/>
        <v>42.16</v>
      </c>
      <c r="L1232" s="50"/>
    </row>
    <row r="1233" spans="1:12" x14ac:dyDescent="0.25">
      <c r="A1233" s="76" t="s">
        <v>563</v>
      </c>
      <c r="B1233" s="76" t="s">
        <v>321</v>
      </c>
      <c r="C1233" s="51"/>
      <c r="D1233" s="51"/>
      <c r="E1233" s="51">
        <f t="shared" si="81"/>
        <v>114.08</v>
      </c>
      <c r="F1233" s="51">
        <v>92</v>
      </c>
      <c r="G1233" s="51"/>
      <c r="H1233" s="51"/>
      <c r="I1233" s="52">
        <f t="shared" si="80"/>
        <v>114.08</v>
      </c>
      <c r="J1233" s="53">
        <f t="shared" si="80"/>
        <v>92</v>
      </c>
      <c r="K1233" s="50">
        <f t="shared" si="82"/>
        <v>114.08</v>
      </c>
      <c r="L1233" s="50"/>
    </row>
    <row r="1234" spans="1:12" ht="31.5" x14ac:dyDescent="0.25">
      <c r="A1234" s="76" t="s">
        <v>564</v>
      </c>
      <c r="B1234" s="76" t="s">
        <v>315</v>
      </c>
      <c r="C1234" s="51"/>
      <c r="D1234" s="51"/>
      <c r="E1234" s="51">
        <f t="shared" si="81"/>
        <v>1.24</v>
      </c>
      <c r="F1234" s="51">
        <v>1</v>
      </c>
      <c r="G1234" s="51"/>
      <c r="H1234" s="51"/>
      <c r="I1234" s="52">
        <f t="shared" si="80"/>
        <v>1.24</v>
      </c>
      <c r="J1234" s="53">
        <f t="shared" si="80"/>
        <v>1</v>
      </c>
      <c r="K1234" s="50">
        <f t="shared" si="82"/>
        <v>1.24</v>
      </c>
      <c r="L1234" s="50"/>
    </row>
    <row r="1235" spans="1:12" x14ac:dyDescent="0.25">
      <c r="A1235" s="76" t="s">
        <v>564</v>
      </c>
      <c r="B1235" s="76" t="s">
        <v>312</v>
      </c>
      <c r="C1235" s="51"/>
      <c r="D1235" s="51"/>
      <c r="E1235" s="51">
        <f t="shared" si="81"/>
        <v>38.44</v>
      </c>
      <c r="F1235" s="51">
        <v>31</v>
      </c>
      <c r="G1235" s="51"/>
      <c r="H1235" s="51"/>
      <c r="I1235" s="52">
        <f t="shared" si="80"/>
        <v>38.44</v>
      </c>
      <c r="J1235" s="53">
        <f t="shared" si="80"/>
        <v>31</v>
      </c>
      <c r="K1235" s="50">
        <f t="shared" si="82"/>
        <v>38.44</v>
      </c>
      <c r="L1235" s="50"/>
    </row>
    <row r="1236" spans="1:12" x14ac:dyDescent="0.25">
      <c r="A1236" s="76" t="s">
        <v>565</v>
      </c>
      <c r="B1236" s="76" t="s">
        <v>312</v>
      </c>
      <c r="C1236" s="51"/>
      <c r="D1236" s="51"/>
      <c r="E1236" s="51">
        <f t="shared" si="81"/>
        <v>32.24</v>
      </c>
      <c r="F1236" s="51">
        <v>26</v>
      </c>
      <c r="G1236" s="51"/>
      <c r="H1236" s="51"/>
      <c r="I1236" s="52">
        <f t="shared" si="80"/>
        <v>32.24</v>
      </c>
      <c r="J1236" s="53">
        <f t="shared" si="80"/>
        <v>26</v>
      </c>
      <c r="K1236" s="50">
        <f t="shared" si="82"/>
        <v>32.24</v>
      </c>
      <c r="L1236" s="50"/>
    </row>
    <row r="1237" spans="1:12" ht="31.5" x14ac:dyDescent="0.25">
      <c r="A1237" s="76" t="s">
        <v>566</v>
      </c>
      <c r="B1237" s="76" t="s">
        <v>321</v>
      </c>
      <c r="C1237" s="51"/>
      <c r="D1237" s="51"/>
      <c r="E1237" s="51">
        <f t="shared" si="81"/>
        <v>322.39999999999998</v>
      </c>
      <c r="F1237" s="51">
        <v>260</v>
      </c>
      <c r="G1237" s="51"/>
      <c r="H1237" s="51"/>
      <c r="I1237" s="52">
        <f t="shared" si="80"/>
        <v>322.39999999999998</v>
      </c>
      <c r="J1237" s="53">
        <f t="shared" si="80"/>
        <v>260</v>
      </c>
      <c r="K1237" s="50">
        <f t="shared" si="82"/>
        <v>322.39999999999998</v>
      </c>
      <c r="L1237" s="50"/>
    </row>
    <row r="1238" spans="1:12" ht="31.5" x14ac:dyDescent="0.25">
      <c r="A1238" s="76" t="s">
        <v>567</v>
      </c>
      <c r="B1238" s="76" t="s">
        <v>404</v>
      </c>
      <c r="C1238" s="51">
        <f>D1238*3.74</f>
        <v>153.34</v>
      </c>
      <c r="D1238" s="51">
        <v>41</v>
      </c>
      <c r="E1238" s="51">
        <f t="shared" si="81"/>
        <v>0</v>
      </c>
      <c r="F1238" s="51"/>
      <c r="G1238" s="51"/>
      <c r="H1238" s="51"/>
      <c r="I1238" s="52">
        <f t="shared" si="80"/>
        <v>153.34</v>
      </c>
      <c r="J1238" s="53">
        <f t="shared" si="80"/>
        <v>41</v>
      </c>
      <c r="K1238" s="50">
        <f t="shared" si="82"/>
        <v>153.34</v>
      </c>
      <c r="L1238" s="50"/>
    </row>
    <row r="1239" spans="1:12" ht="47.25" x14ac:dyDescent="0.25">
      <c r="A1239" s="76" t="s">
        <v>568</v>
      </c>
      <c r="B1239" s="76" t="s">
        <v>394</v>
      </c>
      <c r="C1239" s="51"/>
      <c r="D1239" s="51"/>
      <c r="E1239" s="51">
        <f t="shared" si="81"/>
        <v>1205.28</v>
      </c>
      <c r="F1239" s="51">
        <v>972</v>
      </c>
      <c r="G1239" s="51">
        <f t="shared" ref="G1239:G1290" si="83">H1239*0.73</f>
        <v>624.88</v>
      </c>
      <c r="H1239" s="51">
        <v>856</v>
      </c>
      <c r="I1239" s="52">
        <f t="shared" si="80"/>
        <v>1830.1599999999999</v>
      </c>
      <c r="J1239" s="53">
        <f t="shared" si="80"/>
        <v>1828</v>
      </c>
      <c r="K1239" s="50">
        <f t="shared" si="82"/>
        <v>1830.1599999999999</v>
      </c>
      <c r="L1239" s="50"/>
    </row>
    <row r="1240" spans="1:12" ht="31.5" x14ac:dyDescent="0.25">
      <c r="A1240" s="76" t="s">
        <v>569</v>
      </c>
      <c r="B1240" s="76" t="s">
        <v>328</v>
      </c>
      <c r="C1240" s="51"/>
      <c r="D1240" s="51"/>
      <c r="E1240" s="51">
        <f t="shared" si="81"/>
        <v>9.92</v>
      </c>
      <c r="F1240" s="51">
        <v>8</v>
      </c>
      <c r="G1240" s="51"/>
      <c r="H1240" s="51"/>
      <c r="I1240" s="52">
        <f t="shared" si="80"/>
        <v>9.92</v>
      </c>
      <c r="J1240" s="53">
        <f t="shared" si="80"/>
        <v>8</v>
      </c>
      <c r="K1240" s="50">
        <f t="shared" si="82"/>
        <v>9.92</v>
      </c>
      <c r="L1240" s="50"/>
    </row>
    <row r="1241" spans="1:12" ht="31.5" x14ac:dyDescent="0.25">
      <c r="A1241" s="76" t="s">
        <v>569</v>
      </c>
      <c r="B1241" s="76" t="s">
        <v>330</v>
      </c>
      <c r="C1241" s="51"/>
      <c r="D1241" s="51"/>
      <c r="E1241" s="51">
        <f t="shared" si="81"/>
        <v>6.2</v>
      </c>
      <c r="F1241" s="51">
        <v>5</v>
      </c>
      <c r="G1241" s="51"/>
      <c r="H1241" s="51"/>
      <c r="I1241" s="52">
        <f t="shared" si="80"/>
        <v>6.2</v>
      </c>
      <c r="J1241" s="53">
        <f t="shared" si="80"/>
        <v>5</v>
      </c>
      <c r="K1241" s="50">
        <f t="shared" si="82"/>
        <v>6.2</v>
      </c>
      <c r="L1241" s="50"/>
    </row>
    <row r="1242" spans="1:12" ht="31.5" x14ac:dyDescent="0.25">
      <c r="A1242" s="76" t="s">
        <v>569</v>
      </c>
      <c r="B1242" s="76" t="s">
        <v>345</v>
      </c>
      <c r="C1242" s="51"/>
      <c r="D1242" s="51"/>
      <c r="E1242" s="51">
        <f t="shared" si="81"/>
        <v>8.68</v>
      </c>
      <c r="F1242" s="51">
        <v>7</v>
      </c>
      <c r="G1242" s="51"/>
      <c r="H1242" s="51"/>
      <c r="I1242" s="52">
        <f t="shared" si="80"/>
        <v>8.68</v>
      </c>
      <c r="J1242" s="53">
        <f t="shared" si="80"/>
        <v>7</v>
      </c>
      <c r="K1242" s="50">
        <f t="shared" si="82"/>
        <v>8.68</v>
      </c>
      <c r="L1242" s="50"/>
    </row>
    <row r="1243" spans="1:12" ht="31.5" x14ac:dyDescent="0.25">
      <c r="A1243" s="76" t="s">
        <v>569</v>
      </c>
      <c r="B1243" s="76" t="s">
        <v>317</v>
      </c>
      <c r="C1243" s="51"/>
      <c r="D1243" s="51"/>
      <c r="E1243" s="51">
        <f t="shared" si="81"/>
        <v>140.12</v>
      </c>
      <c r="F1243" s="51">
        <v>113</v>
      </c>
      <c r="G1243" s="51"/>
      <c r="H1243" s="51"/>
      <c r="I1243" s="52">
        <f t="shared" si="80"/>
        <v>140.12</v>
      </c>
      <c r="J1243" s="53">
        <f t="shared" si="80"/>
        <v>113</v>
      </c>
      <c r="K1243" s="50">
        <f t="shared" si="82"/>
        <v>140.12</v>
      </c>
      <c r="L1243" s="50"/>
    </row>
    <row r="1244" spans="1:12" ht="31.5" x14ac:dyDescent="0.25">
      <c r="A1244" s="76" t="s">
        <v>569</v>
      </c>
      <c r="B1244" s="76" t="s">
        <v>360</v>
      </c>
      <c r="C1244" s="51"/>
      <c r="D1244" s="51"/>
      <c r="E1244" s="51">
        <f t="shared" si="81"/>
        <v>22.32</v>
      </c>
      <c r="F1244" s="51">
        <v>18</v>
      </c>
      <c r="G1244" s="51"/>
      <c r="H1244" s="51"/>
      <c r="I1244" s="52">
        <f t="shared" si="80"/>
        <v>22.32</v>
      </c>
      <c r="J1244" s="53">
        <f t="shared" si="80"/>
        <v>18</v>
      </c>
      <c r="K1244" s="50">
        <f t="shared" si="82"/>
        <v>22.32</v>
      </c>
      <c r="L1244" s="50"/>
    </row>
    <row r="1245" spans="1:12" ht="31.5" x14ac:dyDescent="0.25">
      <c r="A1245" s="76" t="s">
        <v>569</v>
      </c>
      <c r="B1245" s="76" t="s">
        <v>368</v>
      </c>
      <c r="C1245" s="51"/>
      <c r="D1245" s="51"/>
      <c r="E1245" s="51">
        <f t="shared" si="81"/>
        <v>1.24</v>
      </c>
      <c r="F1245" s="51">
        <v>1</v>
      </c>
      <c r="G1245" s="51"/>
      <c r="H1245" s="51"/>
      <c r="I1245" s="52">
        <f t="shared" si="80"/>
        <v>1.24</v>
      </c>
      <c r="J1245" s="53">
        <f t="shared" si="80"/>
        <v>1</v>
      </c>
      <c r="K1245" s="50">
        <f t="shared" si="82"/>
        <v>1.24</v>
      </c>
      <c r="L1245" s="50"/>
    </row>
    <row r="1246" spans="1:12" x14ac:dyDescent="0.25">
      <c r="A1246" s="76" t="s">
        <v>570</v>
      </c>
      <c r="B1246" s="76" t="s">
        <v>357</v>
      </c>
      <c r="C1246" s="51"/>
      <c r="D1246" s="51"/>
      <c r="E1246" s="51">
        <f t="shared" si="81"/>
        <v>28.52</v>
      </c>
      <c r="F1246" s="51">
        <v>23</v>
      </c>
      <c r="G1246" s="51"/>
      <c r="H1246" s="51"/>
      <c r="I1246" s="52">
        <f t="shared" si="80"/>
        <v>28.52</v>
      </c>
      <c r="J1246" s="53">
        <f t="shared" si="80"/>
        <v>23</v>
      </c>
      <c r="K1246" s="50">
        <f t="shared" si="82"/>
        <v>28.52</v>
      </c>
      <c r="L1246" s="50"/>
    </row>
    <row r="1247" spans="1:12" x14ac:dyDescent="0.25">
      <c r="A1247" s="76" t="s">
        <v>571</v>
      </c>
      <c r="B1247" s="76" t="s">
        <v>357</v>
      </c>
      <c r="C1247" s="51"/>
      <c r="D1247" s="51"/>
      <c r="E1247" s="51">
        <f t="shared" si="81"/>
        <v>249.24</v>
      </c>
      <c r="F1247" s="51">
        <v>201</v>
      </c>
      <c r="G1247" s="51"/>
      <c r="H1247" s="51"/>
      <c r="I1247" s="52">
        <f t="shared" si="80"/>
        <v>249.24</v>
      </c>
      <c r="J1247" s="53">
        <f t="shared" si="80"/>
        <v>201</v>
      </c>
      <c r="K1247" s="50">
        <f t="shared" si="82"/>
        <v>249.24</v>
      </c>
      <c r="L1247" s="50"/>
    </row>
    <row r="1248" spans="1:12" ht="31.5" x14ac:dyDescent="0.25">
      <c r="A1248" s="76" t="s">
        <v>572</v>
      </c>
      <c r="B1248" s="76" t="s">
        <v>375</v>
      </c>
      <c r="C1248" s="51"/>
      <c r="D1248" s="51"/>
      <c r="E1248" s="51">
        <f t="shared" si="81"/>
        <v>57.04</v>
      </c>
      <c r="F1248" s="51">
        <v>46</v>
      </c>
      <c r="G1248" s="51"/>
      <c r="H1248" s="51"/>
      <c r="I1248" s="52">
        <f t="shared" si="80"/>
        <v>57.04</v>
      </c>
      <c r="J1248" s="53">
        <f t="shared" si="80"/>
        <v>46</v>
      </c>
      <c r="K1248" s="50">
        <f t="shared" si="82"/>
        <v>57.04</v>
      </c>
      <c r="L1248" s="50"/>
    </row>
    <row r="1249" spans="1:12" x14ac:dyDescent="0.25">
      <c r="A1249" s="76" t="s">
        <v>573</v>
      </c>
      <c r="B1249" s="76" t="s">
        <v>358</v>
      </c>
      <c r="C1249" s="51"/>
      <c r="D1249" s="51"/>
      <c r="E1249" s="51">
        <f t="shared" si="81"/>
        <v>214.52</v>
      </c>
      <c r="F1249" s="51">
        <v>173</v>
      </c>
      <c r="G1249" s="51">
        <f t="shared" si="83"/>
        <v>125.56</v>
      </c>
      <c r="H1249" s="51">
        <v>172</v>
      </c>
      <c r="I1249" s="52">
        <f t="shared" si="80"/>
        <v>340.08000000000004</v>
      </c>
      <c r="J1249" s="53">
        <f t="shared" si="80"/>
        <v>345</v>
      </c>
      <c r="K1249" s="50">
        <f t="shared" si="82"/>
        <v>340.08000000000004</v>
      </c>
      <c r="L1249" s="50"/>
    </row>
    <row r="1250" spans="1:12" ht="31.5" x14ac:dyDescent="0.25">
      <c r="A1250" s="76" t="s">
        <v>573</v>
      </c>
      <c r="B1250" s="76" t="s">
        <v>364</v>
      </c>
      <c r="C1250" s="51"/>
      <c r="D1250" s="51"/>
      <c r="E1250" s="51">
        <f t="shared" si="81"/>
        <v>1.24</v>
      </c>
      <c r="F1250" s="51">
        <v>1</v>
      </c>
      <c r="G1250" s="51">
        <f t="shared" si="83"/>
        <v>0.73</v>
      </c>
      <c r="H1250" s="51">
        <v>1</v>
      </c>
      <c r="I1250" s="52">
        <f t="shared" si="80"/>
        <v>1.97</v>
      </c>
      <c r="J1250" s="53">
        <f t="shared" si="80"/>
        <v>2</v>
      </c>
      <c r="K1250" s="50">
        <f t="shared" si="82"/>
        <v>1.97</v>
      </c>
      <c r="L1250" s="50"/>
    </row>
    <row r="1251" spans="1:12" ht="31.5" x14ac:dyDescent="0.25">
      <c r="A1251" s="76" t="s">
        <v>574</v>
      </c>
      <c r="B1251" s="76" t="s">
        <v>575</v>
      </c>
      <c r="C1251" s="51"/>
      <c r="D1251" s="51"/>
      <c r="E1251" s="51">
        <f t="shared" si="81"/>
        <v>14.879999999999999</v>
      </c>
      <c r="F1251" s="51">
        <v>12</v>
      </c>
      <c r="G1251" s="51">
        <f t="shared" si="83"/>
        <v>140.16</v>
      </c>
      <c r="H1251" s="51">
        <v>192</v>
      </c>
      <c r="I1251" s="52">
        <f t="shared" si="80"/>
        <v>155.04</v>
      </c>
      <c r="J1251" s="53">
        <f t="shared" si="80"/>
        <v>204</v>
      </c>
      <c r="K1251" s="50">
        <f t="shared" si="82"/>
        <v>155.04</v>
      </c>
      <c r="L1251" s="50"/>
    </row>
    <row r="1252" spans="1:12" ht="31.5" x14ac:dyDescent="0.25">
      <c r="A1252" s="76" t="s">
        <v>576</v>
      </c>
      <c r="B1252" s="76" t="s">
        <v>329</v>
      </c>
      <c r="C1252" s="51"/>
      <c r="D1252" s="51"/>
      <c r="E1252" s="51">
        <f t="shared" si="81"/>
        <v>468.71999999999997</v>
      </c>
      <c r="F1252" s="51">
        <v>378</v>
      </c>
      <c r="G1252" s="51">
        <f t="shared" si="83"/>
        <v>275.94</v>
      </c>
      <c r="H1252" s="51">
        <v>378</v>
      </c>
      <c r="I1252" s="52">
        <f t="shared" si="80"/>
        <v>744.66</v>
      </c>
      <c r="J1252" s="53">
        <f t="shared" si="80"/>
        <v>756</v>
      </c>
      <c r="K1252" s="50">
        <f t="shared" si="82"/>
        <v>744.66</v>
      </c>
      <c r="L1252" s="50"/>
    </row>
    <row r="1253" spans="1:12" ht="31.5" x14ac:dyDescent="0.25">
      <c r="A1253" s="76" t="s">
        <v>576</v>
      </c>
      <c r="B1253" s="76" t="s">
        <v>338</v>
      </c>
      <c r="C1253" s="51"/>
      <c r="D1253" s="51"/>
      <c r="E1253" s="51">
        <f t="shared" si="81"/>
        <v>3.7199999999999998</v>
      </c>
      <c r="F1253" s="51">
        <v>3</v>
      </c>
      <c r="G1253" s="51">
        <f t="shared" si="83"/>
        <v>2.19</v>
      </c>
      <c r="H1253" s="51">
        <v>3</v>
      </c>
      <c r="I1253" s="52">
        <f t="shared" si="80"/>
        <v>5.91</v>
      </c>
      <c r="J1253" s="53">
        <f t="shared" si="80"/>
        <v>6</v>
      </c>
      <c r="K1253" s="50">
        <f t="shared" si="82"/>
        <v>5.91</v>
      </c>
      <c r="L1253" s="50"/>
    </row>
    <row r="1254" spans="1:12" ht="31.5" x14ac:dyDescent="0.25">
      <c r="A1254" s="76" t="s">
        <v>576</v>
      </c>
      <c r="B1254" s="76" t="s">
        <v>344</v>
      </c>
      <c r="C1254" s="51"/>
      <c r="D1254" s="51"/>
      <c r="E1254" s="51">
        <f t="shared" si="81"/>
        <v>16.12</v>
      </c>
      <c r="F1254" s="51">
        <v>13</v>
      </c>
      <c r="G1254" s="51">
        <f t="shared" si="83"/>
        <v>9.49</v>
      </c>
      <c r="H1254" s="51">
        <v>13</v>
      </c>
      <c r="I1254" s="52">
        <f t="shared" si="80"/>
        <v>25.61</v>
      </c>
      <c r="J1254" s="53">
        <f t="shared" si="80"/>
        <v>26</v>
      </c>
      <c r="K1254" s="50">
        <f t="shared" si="82"/>
        <v>25.61</v>
      </c>
      <c r="L1254" s="50"/>
    </row>
    <row r="1255" spans="1:12" ht="31.5" x14ac:dyDescent="0.25">
      <c r="A1255" s="76" t="s">
        <v>576</v>
      </c>
      <c r="B1255" s="76" t="s">
        <v>577</v>
      </c>
      <c r="C1255" s="51"/>
      <c r="D1255" s="51"/>
      <c r="E1255" s="51">
        <f t="shared" si="81"/>
        <v>74.400000000000006</v>
      </c>
      <c r="F1255" s="51">
        <v>60</v>
      </c>
      <c r="G1255" s="51">
        <f t="shared" si="83"/>
        <v>43.8</v>
      </c>
      <c r="H1255" s="51">
        <v>60</v>
      </c>
      <c r="I1255" s="52">
        <f t="shared" si="80"/>
        <v>118.2</v>
      </c>
      <c r="J1255" s="53">
        <f t="shared" si="80"/>
        <v>120</v>
      </c>
      <c r="K1255" s="50">
        <f t="shared" si="82"/>
        <v>118.2</v>
      </c>
      <c r="L1255" s="50"/>
    </row>
    <row r="1256" spans="1:12" ht="31.5" x14ac:dyDescent="0.25">
      <c r="A1256" s="76" t="s">
        <v>576</v>
      </c>
      <c r="B1256" s="76" t="s">
        <v>364</v>
      </c>
      <c r="C1256" s="51"/>
      <c r="D1256" s="51"/>
      <c r="E1256" s="51">
        <f t="shared" si="81"/>
        <v>13.64</v>
      </c>
      <c r="F1256" s="51">
        <v>11</v>
      </c>
      <c r="G1256" s="51">
        <f t="shared" si="83"/>
        <v>8.0299999999999994</v>
      </c>
      <c r="H1256" s="51">
        <v>11</v>
      </c>
      <c r="I1256" s="52">
        <f t="shared" si="80"/>
        <v>21.67</v>
      </c>
      <c r="J1256" s="53">
        <f t="shared" si="80"/>
        <v>22</v>
      </c>
      <c r="K1256" s="50">
        <f t="shared" si="82"/>
        <v>21.67</v>
      </c>
      <c r="L1256" s="50"/>
    </row>
    <row r="1257" spans="1:12" ht="47.25" x14ac:dyDescent="0.25">
      <c r="A1257" s="76" t="s">
        <v>578</v>
      </c>
      <c r="B1257" s="76" t="s">
        <v>342</v>
      </c>
      <c r="C1257" s="51"/>
      <c r="D1257" s="51"/>
      <c r="E1257" s="51">
        <f t="shared" si="81"/>
        <v>9.92</v>
      </c>
      <c r="F1257" s="51">
        <v>8</v>
      </c>
      <c r="G1257" s="51">
        <f t="shared" si="83"/>
        <v>5.84</v>
      </c>
      <c r="H1257" s="51">
        <v>8</v>
      </c>
      <c r="I1257" s="52">
        <f t="shared" si="80"/>
        <v>15.76</v>
      </c>
      <c r="J1257" s="53">
        <f t="shared" si="80"/>
        <v>16</v>
      </c>
      <c r="K1257" s="50">
        <f t="shared" si="82"/>
        <v>15.76</v>
      </c>
      <c r="L1257" s="50"/>
    </row>
    <row r="1258" spans="1:12" ht="47.25" x14ac:dyDescent="0.25">
      <c r="A1258" s="76" t="s">
        <v>578</v>
      </c>
      <c r="B1258" s="76" t="s">
        <v>357</v>
      </c>
      <c r="C1258" s="51"/>
      <c r="D1258" s="51"/>
      <c r="E1258" s="51">
        <f t="shared" si="81"/>
        <v>386.88</v>
      </c>
      <c r="F1258" s="51">
        <v>312</v>
      </c>
      <c r="G1258" s="51">
        <f t="shared" si="83"/>
        <v>108.77</v>
      </c>
      <c r="H1258" s="51">
        <v>149</v>
      </c>
      <c r="I1258" s="52">
        <f t="shared" si="80"/>
        <v>495.65</v>
      </c>
      <c r="J1258" s="53">
        <f t="shared" si="80"/>
        <v>461</v>
      </c>
      <c r="K1258" s="50">
        <f t="shared" si="82"/>
        <v>495.65</v>
      </c>
      <c r="L1258" s="50"/>
    </row>
    <row r="1259" spans="1:12" x14ac:dyDescent="0.25">
      <c r="A1259" s="76" t="s">
        <v>579</v>
      </c>
      <c r="B1259" s="76" t="s">
        <v>321</v>
      </c>
      <c r="C1259" s="51"/>
      <c r="D1259" s="51"/>
      <c r="E1259" s="51">
        <f t="shared" si="81"/>
        <v>229.4</v>
      </c>
      <c r="F1259" s="51">
        <v>185</v>
      </c>
      <c r="G1259" s="51"/>
      <c r="H1259" s="51"/>
      <c r="I1259" s="52">
        <f t="shared" si="80"/>
        <v>229.4</v>
      </c>
      <c r="J1259" s="53">
        <f t="shared" si="80"/>
        <v>185</v>
      </c>
      <c r="K1259" s="50">
        <f t="shared" si="82"/>
        <v>229.4</v>
      </c>
      <c r="L1259" s="50"/>
    </row>
    <row r="1260" spans="1:12" ht="31.5" x14ac:dyDescent="0.25">
      <c r="A1260" s="76" t="s">
        <v>580</v>
      </c>
      <c r="B1260" s="76" t="s">
        <v>362</v>
      </c>
      <c r="C1260" s="51"/>
      <c r="D1260" s="51"/>
      <c r="E1260" s="51">
        <f t="shared" si="81"/>
        <v>198.4</v>
      </c>
      <c r="F1260" s="51">
        <v>160</v>
      </c>
      <c r="G1260" s="51"/>
      <c r="H1260" s="51"/>
      <c r="I1260" s="52">
        <f t="shared" si="80"/>
        <v>198.4</v>
      </c>
      <c r="J1260" s="53">
        <f t="shared" si="80"/>
        <v>160</v>
      </c>
      <c r="K1260" s="50">
        <f t="shared" si="82"/>
        <v>198.4</v>
      </c>
      <c r="L1260" s="50"/>
    </row>
    <row r="1261" spans="1:12" ht="31.5" x14ac:dyDescent="0.25">
      <c r="A1261" s="76" t="s">
        <v>581</v>
      </c>
      <c r="B1261" s="76" t="s">
        <v>315</v>
      </c>
      <c r="C1261" s="51"/>
      <c r="D1261" s="51"/>
      <c r="E1261" s="51">
        <f t="shared" si="81"/>
        <v>13.64</v>
      </c>
      <c r="F1261" s="51">
        <v>11</v>
      </c>
      <c r="G1261" s="51"/>
      <c r="H1261" s="51"/>
      <c r="I1261" s="52">
        <f t="shared" si="80"/>
        <v>13.64</v>
      </c>
      <c r="J1261" s="53">
        <f t="shared" si="80"/>
        <v>11</v>
      </c>
      <c r="K1261" s="50">
        <f t="shared" si="82"/>
        <v>13.64</v>
      </c>
      <c r="L1261" s="50"/>
    </row>
    <row r="1262" spans="1:12" x14ac:dyDescent="0.25">
      <c r="A1262" s="76" t="s">
        <v>581</v>
      </c>
      <c r="B1262" s="76" t="s">
        <v>312</v>
      </c>
      <c r="C1262" s="51"/>
      <c r="D1262" s="51"/>
      <c r="E1262" s="51">
        <f t="shared" si="81"/>
        <v>53.32</v>
      </c>
      <c r="F1262" s="51">
        <v>43</v>
      </c>
      <c r="G1262" s="51"/>
      <c r="H1262" s="51"/>
      <c r="I1262" s="52">
        <f t="shared" si="80"/>
        <v>53.32</v>
      </c>
      <c r="J1262" s="53">
        <f t="shared" si="80"/>
        <v>43</v>
      </c>
      <c r="K1262" s="50">
        <f t="shared" si="82"/>
        <v>53.32</v>
      </c>
      <c r="L1262" s="50"/>
    </row>
    <row r="1263" spans="1:12" x14ac:dyDescent="0.25">
      <c r="A1263" s="76" t="s">
        <v>582</v>
      </c>
      <c r="B1263" s="76" t="s">
        <v>321</v>
      </c>
      <c r="C1263" s="51"/>
      <c r="D1263" s="51"/>
      <c r="E1263" s="51">
        <f t="shared" si="81"/>
        <v>125.24</v>
      </c>
      <c r="F1263" s="51">
        <v>101</v>
      </c>
      <c r="G1263" s="51">
        <f t="shared" si="83"/>
        <v>73.73</v>
      </c>
      <c r="H1263" s="51">
        <v>101</v>
      </c>
      <c r="I1263" s="52">
        <f t="shared" si="80"/>
        <v>198.97</v>
      </c>
      <c r="J1263" s="53">
        <f t="shared" si="80"/>
        <v>202</v>
      </c>
      <c r="K1263" s="50">
        <f t="shared" si="82"/>
        <v>198.97</v>
      </c>
      <c r="L1263" s="50"/>
    </row>
    <row r="1264" spans="1:12" ht="31.5" x14ac:dyDescent="0.25">
      <c r="A1264" s="76" t="s">
        <v>583</v>
      </c>
      <c r="B1264" s="76" t="s">
        <v>344</v>
      </c>
      <c r="C1264" s="51"/>
      <c r="D1264" s="51"/>
      <c r="E1264" s="51">
        <f t="shared" si="81"/>
        <v>1.24</v>
      </c>
      <c r="F1264" s="51">
        <v>1</v>
      </c>
      <c r="G1264" s="51"/>
      <c r="H1264" s="51"/>
      <c r="I1264" s="52">
        <f t="shared" si="80"/>
        <v>1.24</v>
      </c>
      <c r="J1264" s="53">
        <f t="shared" si="80"/>
        <v>1</v>
      </c>
      <c r="K1264" s="50">
        <f t="shared" si="82"/>
        <v>1.24</v>
      </c>
      <c r="L1264" s="50"/>
    </row>
    <row r="1265" spans="1:12" ht="31.5" x14ac:dyDescent="0.25">
      <c r="A1265" s="76" t="s">
        <v>583</v>
      </c>
      <c r="B1265" s="76" t="s">
        <v>345</v>
      </c>
      <c r="C1265" s="51"/>
      <c r="D1265" s="51"/>
      <c r="E1265" s="51">
        <f t="shared" si="81"/>
        <v>2.48</v>
      </c>
      <c r="F1265" s="51">
        <v>2</v>
      </c>
      <c r="G1265" s="51"/>
      <c r="H1265" s="51"/>
      <c r="I1265" s="52">
        <f t="shared" si="80"/>
        <v>2.48</v>
      </c>
      <c r="J1265" s="53">
        <f t="shared" si="80"/>
        <v>2</v>
      </c>
      <c r="K1265" s="50">
        <f t="shared" si="82"/>
        <v>2.48</v>
      </c>
      <c r="L1265" s="50"/>
    </row>
    <row r="1266" spans="1:12" ht="31.5" x14ac:dyDescent="0.25">
      <c r="A1266" s="76" t="s">
        <v>583</v>
      </c>
      <c r="B1266" s="76" t="s">
        <v>317</v>
      </c>
      <c r="C1266" s="51"/>
      <c r="D1266" s="51"/>
      <c r="E1266" s="51">
        <f t="shared" si="81"/>
        <v>75.64</v>
      </c>
      <c r="F1266" s="51">
        <v>61</v>
      </c>
      <c r="G1266" s="51"/>
      <c r="H1266" s="51"/>
      <c r="I1266" s="52">
        <f t="shared" si="80"/>
        <v>75.64</v>
      </c>
      <c r="J1266" s="53">
        <f t="shared" si="80"/>
        <v>61</v>
      </c>
      <c r="K1266" s="50">
        <f t="shared" si="82"/>
        <v>75.64</v>
      </c>
      <c r="L1266" s="50"/>
    </row>
    <row r="1267" spans="1:12" ht="31.5" x14ac:dyDescent="0.25">
      <c r="A1267" s="76" t="s">
        <v>583</v>
      </c>
      <c r="B1267" s="76" t="s">
        <v>360</v>
      </c>
      <c r="C1267" s="51"/>
      <c r="D1267" s="51"/>
      <c r="E1267" s="51">
        <f t="shared" si="81"/>
        <v>150.04</v>
      </c>
      <c r="F1267" s="51">
        <v>121</v>
      </c>
      <c r="G1267" s="51"/>
      <c r="H1267" s="51"/>
      <c r="I1267" s="52">
        <f t="shared" si="80"/>
        <v>150.04</v>
      </c>
      <c r="J1267" s="53">
        <f t="shared" si="80"/>
        <v>121</v>
      </c>
      <c r="K1267" s="50">
        <f t="shared" si="82"/>
        <v>150.04</v>
      </c>
      <c r="L1267" s="50"/>
    </row>
    <row r="1268" spans="1:12" x14ac:dyDescent="0.25">
      <c r="A1268" s="76" t="s">
        <v>584</v>
      </c>
      <c r="B1268" s="76" t="s">
        <v>321</v>
      </c>
      <c r="C1268" s="51"/>
      <c r="D1268" s="51"/>
      <c r="E1268" s="51">
        <f t="shared" si="81"/>
        <v>132.68</v>
      </c>
      <c r="F1268" s="51">
        <v>107</v>
      </c>
      <c r="G1268" s="51"/>
      <c r="H1268" s="51"/>
      <c r="I1268" s="52">
        <f t="shared" si="80"/>
        <v>132.68</v>
      </c>
      <c r="J1268" s="53">
        <f t="shared" si="80"/>
        <v>107</v>
      </c>
      <c r="K1268" s="50">
        <f t="shared" si="82"/>
        <v>132.68</v>
      </c>
      <c r="L1268" s="50"/>
    </row>
    <row r="1269" spans="1:12" ht="31.5" x14ac:dyDescent="0.25">
      <c r="A1269" s="76" t="s">
        <v>585</v>
      </c>
      <c r="B1269" s="76" t="s">
        <v>362</v>
      </c>
      <c r="C1269" s="51"/>
      <c r="D1269" s="51"/>
      <c r="E1269" s="51">
        <f t="shared" si="81"/>
        <v>339.76</v>
      </c>
      <c r="F1269" s="51">
        <v>274</v>
      </c>
      <c r="G1269" s="51"/>
      <c r="H1269" s="51"/>
      <c r="I1269" s="52">
        <f t="shared" si="80"/>
        <v>339.76</v>
      </c>
      <c r="J1269" s="53">
        <f t="shared" si="80"/>
        <v>274</v>
      </c>
      <c r="K1269" s="50">
        <f t="shared" si="82"/>
        <v>339.76</v>
      </c>
      <c r="L1269" s="50"/>
    </row>
    <row r="1270" spans="1:12" ht="31.5" x14ac:dyDescent="0.25">
      <c r="A1270" s="76" t="s">
        <v>586</v>
      </c>
      <c r="B1270" s="76" t="s">
        <v>345</v>
      </c>
      <c r="C1270" s="51"/>
      <c r="D1270" s="51"/>
      <c r="E1270" s="51">
        <f t="shared" si="81"/>
        <v>3.7199999999999998</v>
      </c>
      <c r="F1270" s="51">
        <v>3</v>
      </c>
      <c r="G1270" s="51"/>
      <c r="H1270" s="51"/>
      <c r="I1270" s="52">
        <f t="shared" si="80"/>
        <v>3.7199999999999998</v>
      </c>
      <c r="J1270" s="53">
        <f t="shared" si="80"/>
        <v>3</v>
      </c>
      <c r="K1270" s="50">
        <f t="shared" si="82"/>
        <v>3.7199999999999998</v>
      </c>
      <c r="L1270" s="50"/>
    </row>
    <row r="1271" spans="1:12" ht="31.5" x14ac:dyDescent="0.25">
      <c r="A1271" s="76" t="s">
        <v>586</v>
      </c>
      <c r="B1271" s="76" t="s">
        <v>317</v>
      </c>
      <c r="C1271" s="51"/>
      <c r="D1271" s="51"/>
      <c r="E1271" s="51">
        <f t="shared" si="81"/>
        <v>3.7199999999999998</v>
      </c>
      <c r="F1271" s="51">
        <v>3</v>
      </c>
      <c r="G1271" s="51"/>
      <c r="H1271" s="51"/>
      <c r="I1271" s="52">
        <f t="shared" si="80"/>
        <v>3.7199999999999998</v>
      </c>
      <c r="J1271" s="53">
        <f t="shared" si="80"/>
        <v>3</v>
      </c>
      <c r="K1271" s="50">
        <f t="shared" si="82"/>
        <v>3.7199999999999998</v>
      </c>
      <c r="L1271" s="50"/>
    </row>
    <row r="1272" spans="1:12" ht="31.5" x14ac:dyDescent="0.25">
      <c r="A1272" s="76" t="s">
        <v>586</v>
      </c>
      <c r="B1272" s="76" t="s">
        <v>360</v>
      </c>
      <c r="C1272" s="51"/>
      <c r="D1272" s="51"/>
      <c r="E1272" s="51">
        <f t="shared" si="81"/>
        <v>21.08</v>
      </c>
      <c r="F1272" s="51">
        <v>17</v>
      </c>
      <c r="G1272" s="51"/>
      <c r="H1272" s="51"/>
      <c r="I1272" s="52">
        <f t="shared" si="80"/>
        <v>21.08</v>
      </c>
      <c r="J1272" s="53">
        <f t="shared" si="80"/>
        <v>17</v>
      </c>
      <c r="K1272" s="50">
        <f t="shared" si="82"/>
        <v>21.08</v>
      </c>
      <c r="L1272" s="50"/>
    </row>
    <row r="1273" spans="1:12" ht="31.5" x14ac:dyDescent="0.25">
      <c r="A1273" s="76" t="s">
        <v>587</v>
      </c>
      <c r="B1273" s="76" t="s">
        <v>326</v>
      </c>
      <c r="C1273" s="51"/>
      <c r="D1273" s="51"/>
      <c r="E1273" s="51">
        <f t="shared" si="81"/>
        <v>22.32</v>
      </c>
      <c r="F1273" s="51">
        <v>18</v>
      </c>
      <c r="G1273" s="51">
        <f t="shared" si="83"/>
        <v>10.219999999999999</v>
      </c>
      <c r="H1273" s="51">
        <v>14</v>
      </c>
      <c r="I1273" s="52">
        <f t="shared" si="80"/>
        <v>32.54</v>
      </c>
      <c r="J1273" s="53">
        <f t="shared" si="80"/>
        <v>32</v>
      </c>
      <c r="K1273" s="50">
        <f t="shared" si="82"/>
        <v>32.54</v>
      </c>
      <c r="L1273" s="50"/>
    </row>
    <row r="1274" spans="1:12" ht="31.5" x14ac:dyDescent="0.25">
      <c r="A1274" s="76" t="s">
        <v>587</v>
      </c>
      <c r="B1274" s="76" t="s">
        <v>328</v>
      </c>
      <c r="C1274" s="51"/>
      <c r="D1274" s="51"/>
      <c r="E1274" s="51">
        <f t="shared" si="81"/>
        <v>19.84</v>
      </c>
      <c r="F1274" s="51">
        <v>16</v>
      </c>
      <c r="G1274" s="51"/>
      <c r="H1274" s="51"/>
      <c r="I1274" s="52">
        <f t="shared" si="80"/>
        <v>19.84</v>
      </c>
      <c r="J1274" s="53">
        <f t="shared" si="80"/>
        <v>16</v>
      </c>
      <c r="K1274" s="50">
        <f t="shared" si="82"/>
        <v>19.84</v>
      </c>
      <c r="L1274" s="50"/>
    </row>
    <row r="1275" spans="1:12" ht="31.5" x14ac:dyDescent="0.25">
      <c r="A1275" s="76" t="s">
        <v>587</v>
      </c>
      <c r="B1275" s="76" t="s">
        <v>426</v>
      </c>
      <c r="C1275" s="51"/>
      <c r="D1275" s="51"/>
      <c r="E1275" s="51">
        <f t="shared" si="81"/>
        <v>8.68</v>
      </c>
      <c r="F1275" s="51">
        <v>7</v>
      </c>
      <c r="G1275" s="51">
        <f t="shared" si="83"/>
        <v>5.1099999999999994</v>
      </c>
      <c r="H1275" s="51">
        <v>7</v>
      </c>
      <c r="I1275" s="52">
        <f t="shared" si="80"/>
        <v>13.79</v>
      </c>
      <c r="J1275" s="53">
        <f t="shared" si="80"/>
        <v>14</v>
      </c>
      <c r="K1275" s="50">
        <f t="shared" si="82"/>
        <v>13.79</v>
      </c>
      <c r="L1275" s="50"/>
    </row>
    <row r="1276" spans="1:12" ht="31.5" x14ac:dyDescent="0.25">
      <c r="A1276" s="76" t="s">
        <v>587</v>
      </c>
      <c r="B1276" s="76" t="s">
        <v>404</v>
      </c>
      <c r="C1276" s="51">
        <f>D1276*3.74</f>
        <v>198.22</v>
      </c>
      <c r="D1276" s="51">
        <v>53</v>
      </c>
      <c r="E1276" s="51"/>
      <c r="F1276" s="51"/>
      <c r="G1276" s="51"/>
      <c r="H1276" s="51"/>
      <c r="I1276" s="52">
        <f t="shared" ref="I1276:J1334" si="84">C1276+E1276+G1276</f>
        <v>198.22</v>
      </c>
      <c r="J1276" s="53">
        <f t="shared" si="84"/>
        <v>53</v>
      </c>
      <c r="K1276" s="50">
        <f t="shared" si="82"/>
        <v>198.22</v>
      </c>
      <c r="L1276" s="50"/>
    </row>
    <row r="1277" spans="1:12" ht="31.5" x14ac:dyDescent="0.25">
      <c r="A1277" s="76" t="s">
        <v>587</v>
      </c>
      <c r="B1277" s="76" t="s">
        <v>345</v>
      </c>
      <c r="C1277" s="51"/>
      <c r="D1277" s="51"/>
      <c r="E1277" s="51">
        <f t="shared" si="81"/>
        <v>1.24</v>
      </c>
      <c r="F1277" s="51">
        <v>1</v>
      </c>
      <c r="G1277" s="51"/>
      <c r="H1277" s="51"/>
      <c r="I1277" s="52">
        <f t="shared" si="84"/>
        <v>1.24</v>
      </c>
      <c r="J1277" s="53">
        <f t="shared" si="84"/>
        <v>1</v>
      </c>
      <c r="K1277" s="50">
        <f t="shared" si="82"/>
        <v>1.24</v>
      </c>
      <c r="L1277" s="50"/>
    </row>
    <row r="1278" spans="1:12" ht="31.5" x14ac:dyDescent="0.25">
      <c r="A1278" s="76" t="s">
        <v>587</v>
      </c>
      <c r="B1278" s="76" t="s">
        <v>312</v>
      </c>
      <c r="C1278" s="51"/>
      <c r="D1278" s="51"/>
      <c r="E1278" s="51">
        <f t="shared" si="81"/>
        <v>37.200000000000003</v>
      </c>
      <c r="F1278" s="51">
        <v>30</v>
      </c>
      <c r="G1278" s="51"/>
      <c r="H1278" s="51"/>
      <c r="I1278" s="52">
        <f t="shared" si="84"/>
        <v>37.200000000000003</v>
      </c>
      <c r="J1278" s="53">
        <f t="shared" si="84"/>
        <v>30</v>
      </c>
      <c r="K1278" s="50">
        <f t="shared" si="82"/>
        <v>37.200000000000003</v>
      </c>
      <c r="L1278" s="50"/>
    </row>
    <row r="1279" spans="1:12" ht="31.5" x14ac:dyDescent="0.25">
      <c r="A1279" s="76" t="s">
        <v>587</v>
      </c>
      <c r="B1279" s="76" t="s">
        <v>321</v>
      </c>
      <c r="C1279" s="51"/>
      <c r="D1279" s="51"/>
      <c r="E1279" s="51">
        <f t="shared" si="81"/>
        <v>11.16</v>
      </c>
      <c r="F1279" s="51">
        <v>9</v>
      </c>
      <c r="G1279" s="51">
        <f t="shared" si="83"/>
        <v>6.57</v>
      </c>
      <c r="H1279" s="51">
        <v>9</v>
      </c>
      <c r="I1279" s="52">
        <f t="shared" si="84"/>
        <v>17.73</v>
      </c>
      <c r="J1279" s="53">
        <f t="shared" si="84"/>
        <v>18</v>
      </c>
      <c r="K1279" s="50">
        <f t="shared" si="82"/>
        <v>17.73</v>
      </c>
      <c r="L1279" s="50"/>
    </row>
    <row r="1280" spans="1:12" ht="31.5" x14ac:dyDescent="0.25">
      <c r="A1280" s="76" t="s">
        <v>587</v>
      </c>
      <c r="B1280" s="76" t="s">
        <v>353</v>
      </c>
      <c r="C1280" s="51"/>
      <c r="D1280" s="51"/>
      <c r="E1280" s="51">
        <f t="shared" si="81"/>
        <v>3.7199999999999998</v>
      </c>
      <c r="F1280" s="51">
        <v>3</v>
      </c>
      <c r="G1280" s="51"/>
      <c r="H1280" s="51"/>
      <c r="I1280" s="52">
        <f t="shared" si="84"/>
        <v>3.7199999999999998</v>
      </c>
      <c r="J1280" s="53">
        <f t="shared" si="84"/>
        <v>3</v>
      </c>
      <c r="K1280" s="50">
        <f t="shared" si="82"/>
        <v>3.7199999999999998</v>
      </c>
      <c r="L1280" s="50"/>
    </row>
    <row r="1281" spans="1:12" ht="31.5" x14ac:dyDescent="0.25">
      <c r="A1281" s="76" t="s">
        <v>587</v>
      </c>
      <c r="B1281" s="76" t="s">
        <v>357</v>
      </c>
      <c r="C1281" s="51"/>
      <c r="D1281" s="51"/>
      <c r="E1281" s="51">
        <f t="shared" si="81"/>
        <v>4.96</v>
      </c>
      <c r="F1281" s="51">
        <v>4</v>
      </c>
      <c r="G1281" s="51"/>
      <c r="H1281" s="51"/>
      <c r="I1281" s="52">
        <f t="shared" si="84"/>
        <v>4.96</v>
      </c>
      <c r="J1281" s="53">
        <f t="shared" si="84"/>
        <v>4</v>
      </c>
      <c r="K1281" s="50">
        <f t="shared" si="82"/>
        <v>4.96</v>
      </c>
      <c r="L1281" s="50"/>
    </row>
    <row r="1282" spans="1:12" ht="31.5" x14ac:dyDescent="0.25">
      <c r="A1282" s="76" t="s">
        <v>587</v>
      </c>
      <c r="B1282" s="76" t="s">
        <v>359</v>
      </c>
      <c r="C1282" s="51"/>
      <c r="D1282" s="51"/>
      <c r="E1282" s="51">
        <f t="shared" si="81"/>
        <v>28.52</v>
      </c>
      <c r="F1282" s="51">
        <v>23</v>
      </c>
      <c r="G1282" s="51"/>
      <c r="H1282" s="51"/>
      <c r="I1282" s="52">
        <f t="shared" si="84"/>
        <v>28.52</v>
      </c>
      <c r="J1282" s="53">
        <f t="shared" si="84"/>
        <v>23</v>
      </c>
      <c r="K1282" s="50">
        <f t="shared" si="82"/>
        <v>28.52</v>
      </c>
      <c r="L1282" s="50"/>
    </row>
    <row r="1283" spans="1:12" ht="31.5" x14ac:dyDescent="0.25">
      <c r="A1283" s="76" t="s">
        <v>587</v>
      </c>
      <c r="B1283" s="76" t="s">
        <v>360</v>
      </c>
      <c r="C1283" s="51"/>
      <c r="D1283" s="51"/>
      <c r="E1283" s="51">
        <f t="shared" si="81"/>
        <v>6.2</v>
      </c>
      <c r="F1283" s="51">
        <v>5</v>
      </c>
      <c r="G1283" s="51"/>
      <c r="H1283" s="51"/>
      <c r="I1283" s="52">
        <f t="shared" si="84"/>
        <v>6.2</v>
      </c>
      <c r="J1283" s="53">
        <f t="shared" si="84"/>
        <v>5</v>
      </c>
      <c r="K1283" s="50">
        <f t="shared" si="82"/>
        <v>6.2</v>
      </c>
      <c r="L1283" s="50"/>
    </row>
    <row r="1284" spans="1:12" ht="31.5" x14ac:dyDescent="0.25">
      <c r="A1284" s="76" t="s">
        <v>587</v>
      </c>
      <c r="B1284" s="76" t="s">
        <v>362</v>
      </c>
      <c r="C1284" s="51"/>
      <c r="D1284" s="51"/>
      <c r="E1284" s="51">
        <f t="shared" si="81"/>
        <v>7.4399999999999995</v>
      </c>
      <c r="F1284" s="51">
        <v>6</v>
      </c>
      <c r="G1284" s="51"/>
      <c r="H1284" s="51"/>
      <c r="I1284" s="52">
        <f t="shared" si="84"/>
        <v>7.4399999999999995</v>
      </c>
      <c r="J1284" s="53">
        <f t="shared" si="84"/>
        <v>6</v>
      </c>
      <c r="K1284" s="50">
        <f t="shared" si="82"/>
        <v>7.4399999999999995</v>
      </c>
      <c r="L1284" s="50"/>
    </row>
    <row r="1285" spans="1:12" ht="31.5" x14ac:dyDescent="0.25">
      <c r="A1285" s="76" t="s">
        <v>587</v>
      </c>
      <c r="B1285" s="76" t="s">
        <v>367</v>
      </c>
      <c r="C1285" s="51"/>
      <c r="D1285" s="51"/>
      <c r="E1285" s="51">
        <f t="shared" si="81"/>
        <v>7.4399999999999995</v>
      </c>
      <c r="F1285" s="51">
        <v>6</v>
      </c>
      <c r="G1285" s="51">
        <f t="shared" si="83"/>
        <v>4.38</v>
      </c>
      <c r="H1285" s="51">
        <v>6</v>
      </c>
      <c r="I1285" s="52">
        <f t="shared" si="84"/>
        <v>11.82</v>
      </c>
      <c r="J1285" s="53">
        <f t="shared" si="84"/>
        <v>12</v>
      </c>
      <c r="K1285" s="50">
        <f t="shared" si="82"/>
        <v>11.82</v>
      </c>
      <c r="L1285" s="50"/>
    </row>
    <row r="1286" spans="1:12" ht="31.5" x14ac:dyDescent="0.25">
      <c r="A1286" s="76" t="s">
        <v>587</v>
      </c>
      <c r="B1286" s="76" t="s">
        <v>368</v>
      </c>
      <c r="C1286" s="51"/>
      <c r="D1286" s="51"/>
      <c r="E1286" s="51">
        <f t="shared" ref="E1286:E1349" si="85">F1286*1.24</f>
        <v>2.48</v>
      </c>
      <c r="F1286" s="51">
        <v>2</v>
      </c>
      <c r="G1286" s="51">
        <f t="shared" si="83"/>
        <v>1.46</v>
      </c>
      <c r="H1286" s="51">
        <v>2</v>
      </c>
      <c r="I1286" s="52">
        <f t="shared" si="84"/>
        <v>3.94</v>
      </c>
      <c r="J1286" s="53">
        <f t="shared" si="84"/>
        <v>4</v>
      </c>
      <c r="K1286" s="50">
        <f t="shared" si="82"/>
        <v>3.94</v>
      </c>
      <c r="L1286" s="50"/>
    </row>
    <row r="1287" spans="1:12" ht="31.5" x14ac:dyDescent="0.25">
      <c r="A1287" s="76" t="s">
        <v>587</v>
      </c>
      <c r="B1287" s="76" t="s">
        <v>372</v>
      </c>
      <c r="C1287" s="51"/>
      <c r="D1287" s="51"/>
      <c r="E1287" s="51">
        <f t="shared" si="85"/>
        <v>384.4</v>
      </c>
      <c r="F1287" s="51">
        <v>310</v>
      </c>
      <c r="G1287" s="51"/>
      <c r="H1287" s="51"/>
      <c r="I1287" s="52">
        <f t="shared" si="84"/>
        <v>384.4</v>
      </c>
      <c r="J1287" s="53">
        <f t="shared" si="84"/>
        <v>310</v>
      </c>
      <c r="K1287" s="50">
        <f t="shared" si="82"/>
        <v>384.4</v>
      </c>
      <c r="L1287" s="50"/>
    </row>
    <row r="1288" spans="1:12" ht="31.5" x14ac:dyDescent="0.25">
      <c r="A1288" s="76" t="s">
        <v>587</v>
      </c>
      <c r="B1288" s="76" t="s">
        <v>373</v>
      </c>
      <c r="C1288" s="51"/>
      <c r="D1288" s="51"/>
      <c r="E1288" s="51">
        <f t="shared" si="85"/>
        <v>905.2</v>
      </c>
      <c r="F1288" s="51">
        <v>730</v>
      </c>
      <c r="G1288" s="51"/>
      <c r="H1288" s="51"/>
      <c r="I1288" s="52">
        <f t="shared" si="84"/>
        <v>905.2</v>
      </c>
      <c r="J1288" s="53">
        <f t="shared" si="84"/>
        <v>730</v>
      </c>
      <c r="K1288" s="50">
        <f t="shared" si="82"/>
        <v>905.2</v>
      </c>
      <c r="L1288" s="50"/>
    </row>
    <row r="1289" spans="1:12" ht="31.5" x14ac:dyDescent="0.25">
      <c r="A1289" s="76" t="s">
        <v>588</v>
      </c>
      <c r="B1289" s="76" t="s">
        <v>325</v>
      </c>
      <c r="C1289" s="51"/>
      <c r="D1289" s="51"/>
      <c r="E1289" s="51">
        <f t="shared" si="85"/>
        <v>1.24</v>
      </c>
      <c r="F1289" s="51">
        <v>1</v>
      </c>
      <c r="G1289" s="51">
        <f t="shared" si="83"/>
        <v>0.73</v>
      </c>
      <c r="H1289" s="51">
        <v>1</v>
      </c>
      <c r="I1289" s="52">
        <f t="shared" si="84"/>
        <v>1.97</v>
      </c>
      <c r="J1289" s="53">
        <f t="shared" si="84"/>
        <v>2</v>
      </c>
      <c r="K1289" s="50">
        <f t="shared" ref="K1289:K1347" si="86">I1289</f>
        <v>1.97</v>
      </c>
      <c r="L1289" s="50"/>
    </row>
    <row r="1290" spans="1:12" x14ac:dyDescent="0.25">
      <c r="A1290" s="76" t="s">
        <v>588</v>
      </c>
      <c r="B1290" s="76" t="s">
        <v>326</v>
      </c>
      <c r="C1290" s="51"/>
      <c r="D1290" s="51"/>
      <c r="E1290" s="51"/>
      <c r="F1290" s="51"/>
      <c r="G1290" s="51">
        <f t="shared" si="83"/>
        <v>221.19</v>
      </c>
      <c r="H1290" s="51">
        <v>303</v>
      </c>
      <c r="I1290" s="52">
        <f t="shared" si="84"/>
        <v>221.19</v>
      </c>
      <c r="J1290" s="53">
        <f t="shared" si="84"/>
        <v>303</v>
      </c>
      <c r="K1290" s="50">
        <f t="shared" si="86"/>
        <v>221.19</v>
      </c>
      <c r="L1290" s="50"/>
    </row>
    <row r="1291" spans="1:12" x14ac:dyDescent="0.25">
      <c r="A1291" s="76" t="s">
        <v>588</v>
      </c>
      <c r="B1291" s="76" t="s">
        <v>327</v>
      </c>
      <c r="C1291" s="51"/>
      <c r="D1291" s="51"/>
      <c r="E1291" s="51"/>
      <c r="F1291" s="51"/>
      <c r="G1291" s="51">
        <f t="shared" ref="G1291:G1351" si="87">H1291*0.73</f>
        <v>129.21</v>
      </c>
      <c r="H1291" s="51">
        <v>177</v>
      </c>
      <c r="I1291" s="52">
        <f t="shared" si="84"/>
        <v>129.21</v>
      </c>
      <c r="J1291" s="53">
        <f t="shared" si="84"/>
        <v>177</v>
      </c>
      <c r="K1291" s="50">
        <f t="shared" si="86"/>
        <v>129.21</v>
      </c>
      <c r="L1291" s="50"/>
    </row>
    <row r="1292" spans="1:12" x14ac:dyDescent="0.25">
      <c r="A1292" s="76" t="s">
        <v>588</v>
      </c>
      <c r="B1292" s="76" t="s">
        <v>328</v>
      </c>
      <c r="C1292" s="51"/>
      <c r="D1292" s="51"/>
      <c r="E1292" s="51">
        <f t="shared" si="85"/>
        <v>243.04</v>
      </c>
      <c r="F1292" s="51">
        <v>196</v>
      </c>
      <c r="G1292" s="51">
        <f t="shared" si="87"/>
        <v>0.73</v>
      </c>
      <c r="H1292" s="51">
        <v>1</v>
      </c>
      <c r="I1292" s="52">
        <f t="shared" si="84"/>
        <v>243.76999999999998</v>
      </c>
      <c r="J1292" s="53">
        <f t="shared" si="84"/>
        <v>197</v>
      </c>
      <c r="K1292" s="50">
        <f t="shared" si="86"/>
        <v>243.76999999999998</v>
      </c>
      <c r="L1292" s="50"/>
    </row>
    <row r="1293" spans="1:12" x14ac:dyDescent="0.25">
      <c r="A1293" s="76" t="s">
        <v>588</v>
      </c>
      <c r="B1293" s="76" t="s">
        <v>329</v>
      </c>
      <c r="C1293" s="51"/>
      <c r="D1293" s="51"/>
      <c r="E1293" s="51">
        <f t="shared" si="85"/>
        <v>142.6</v>
      </c>
      <c r="F1293" s="51">
        <v>115</v>
      </c>
      <c r="G1293" s="51">
        <f t="shared" si="87"/>
        <v>83.95</v>
      </c>
      <c r="H1293" s="51">
        <v>115</v>
      </c>
      <c r="I1293" s="52">
        <f t="shared" si="84"/>
        <v>226.55</v>
      </c>
      <c r="J1293" s="53">
        <f t="shared" si="84"/>
        <v>230</v>
      </c>
      <c r="K1293" s="50">
        <f t="shared" si="86"/>
        <v>226.55</v>
      </c>
      <c r="L1293" s="50"/>
    </row>
    <row r="1294" spans="1:12" x14ac:dyDescent="0.25">
      <c r="A1294" s="76" t="s">
        <v>588</v>
      </c>
      <c r="B1294" s="76" t="s">
        <v>330</v>
      </c>
      <c r="C1294" s="51"/>
      <c r="D1294" s="51"/>
      <c r="E1294" s="51">
        <f t="shared" si="85"/>
        <v>99.2</v>
      </c>
      <c r="F1294" s="51">
        <v>80</v>
      </c>
      <c r="G1294" s="51"/>
      <c r="H1294" s="51"/>
      <c r="I1294" s="52">
        <f t="shared" si="84"/>
        <v>99.2</v>
      </c>
      <c r="J1294" s="53">
        <f t="shared" si="84"/>
        <v>80</v>
      </c>
      <c r="K1294" s="50">
        <f t="shared" si="86"/>
        <v>99.2</v>
      </c>
      <c r="L1294" s="50"/>
    </row>
    <row r="1295" spans="1:12" ht="31.5" x14ac:dyDescent="0.25">
      <c r="A1295" s="76" t="s">
        <v>588</v>
      </c>
      <c r="B1295" s="76" t="s">
        <v>336</v>
      </c>
      <c r="C1295" s="51"/>
      <c r="D1295" s="51"/>
      <c r="E1295" s="51">
        <f t="shared" si="85"/>
        <v>86.8</v>
      </c>
      <c r="F1295" s="51">
        <v>70</v>
      </c>
      <c r="G1295" s="51">
        <f t="shared" si="87"/>
        <v>51.1</v>
      </c>
      <c r="H1295" s="51">
        <v>70</v>
      </c>
      <c r="I1295" s="52">
        <f t="shared" si="84"/>
        <v>137.9</v>
      </c>
      <c r="J1295" s="53">
        <f t="shared" si="84"/>
        <v>140</v>
      </c>
      <c r="K1295" s="50">
        <f t="shared" si="86"/>
        <v>137.9</v>
      </c>
      <c r="L1295" s="50"/>
    </row>
    <row r="1296" spans="1:12" x14ac:dyDescent="0.25">
      <c r="A1296" s="76" t="s">
        <v>588</v>
      </c>
      <c r="B1296" s="76" t="s">
        <v>339</v>
      </c>
      <c r="C1296" s="51"/>
      <c r="D1296" s="51"/>
      <c r="E1296" s="51">
        <f t="shared" si="85"/>
        <v>19.84</v>
      </c>
      <c r="F1296" s="51">
        <v>16</v>
      </c>
      <c r="G1296" s="51">
        <f t="shared" si="87"/>
        <v>17.52</v>
      </c>
      <c r="H1296" s="51">
        <v>24</v>
      </c>
      <c r="I1296" s="52">
        <f t="shared" si="84"/>
        <v>37.36</v>
      </c>
      <c r="J1296" s="53">
        <f t="shared" si="84"/>
        <v>40</v>
      </c>
      <c r="K1296" s="50">
        <f t="shared" si="86"/>
        <v>37.36</v>
      </c>
      <c r="L1296" s="50"/>
    </row>
    <row r="1297" spans="1:12" ht="47.25" x14ac:dyDescent="0.25">
      <c r="A1297" s="76" t="s">
        <v>588</v>
      </c>
      <c r="B1297" s="76" t="s">
        <v>342</v>
      </c>
      <c r="C1297" s="51"/>
      <c r="D1297" s="51"/>
      <c r="E1297" s="51">
        <f t="shared" si="85"/>
        <v>14.879999999999999</v>
      </c>
      <c r="F1297" s="51">
        <v>12</v>
      </c>
      <c r="G1297" s="51">
        <f t="shared" si="87"/>
        <v>8.76</v>
      </c>
      <c r="H1297" s="51">
        <v>12</v>
      </c>
      <c r="I1297" s="52">
        <f t="shared" si="84"/>
        <v>23.64</v>
      </c>
      <c r="J1297" s="53">
        <f t="shared" si="84"/>
        <v>24</v>
      </c>
      <c r="K1297" s="50">
        <f t="shared" si="86"/>
        <v>23.64</v>
      </c>
      <c r="L1297" s="50"/>
    </row>
    <row r="1298" spans="1:12" ht="31.5" x14ac:dyDescent="0.25">
      <c r="A1298" s="76" t="s">
        <v>588</v>
      </c>
      <c r="B1298" s="76" t="s">
        <v>343</v>
      </c>
      <c r="C1298" s="51"/>
      <c r="D1298" s="51"/>
      <c r="E1298" s="51">
        <f t="shared" si="85"/>
        <v>7.4399999999999995</v>
      </c>
      <c r="F1298" s="51">
        <v>6</v>
      </c>
      <c r="G1298" s="51">
        <f t="shared" si="87"/>
        <v>4.38</v>
      </c>
      <c r="H1298" s="51">
        <v>6</v>
      </c>
      <c r="I1298" s="52">
        <f t="shared" si="84"/>
        <v>11.82</v>
      </c>
      <c r="J1298" s="53">
        <f t="shared" si="84"/>
        <v>12</v>
      </c>
      <c r="K1298" s="50">
        <f t="shared" si="86"/>
        <v>11.82</v>
      </c>
      <c r="L1298" s="50"/>
    </row>
    <row r="1299" spans="1:12" ht="31.5" x14ac:dyDescent="0.25">
      <c r="A1299" s="76" t="s">
        <v>588</v>
      </c>
      <c r="B1299" s="76" t="s">
        <v>345</v>
      </c>
      <c r="C1299" s="51"/>
      <c r="D1299" s="51"/>
      <c r="E1299" s="51">
        <f t="shared" si="85"/>
        <v>11.16</v>
      </c>
      <c r="F1299" s="51">
        <v>9</v>
      </c>
      <c r="G1299" s="51"/>
      <c r="H1299" s="51"/>
      <c r="I1299" s="52">
        <f t="shared" si="84"/>
        <v>11.16</v>
      </c>
      <c r="J1299" s="53">
        <f t="shared" si="84"/>
        <v>9</v>
      </c>
      <c r="K1299" s="50">
        <f t="shared" si="86"/>
        <v>11.16</v>
      </c>
      <c r="L1299" s="50"/>
    </row>
    <row r="1300" spans="1:12" ht="31.5" x14ac:dyDescent="0.25">
      <c r="A1300" s="76" t="s">
        <v>588</v>
      </c>
      <c r="B1300" s="76" t="s">
        <v>317</v>
      </c>
      <c r="C1300" s="51"/>
      <c r="D1300" s="51"/>
      <c r="E1300" s="51">
        <f t="shared" si="85"/>
        <v>26.04</v>
      </c>
      <c r="F1300" s="51">
        <v>21</v>
      </c>
      <c r="G1300" s="51">
        <f t="shared" si="87"/>
        <v>79.569999999999993</v>
      </c>
      <c r="H1300" s="51">
        <v>109</v>
      </c>
      <c r="I1300" s="52">
        <f t="shared" si="84"/>
        <v>105.60999999999999</v>
      </c>
      <c r="J1300" s="53">
        <f t="shared" si="84"/>
        <v>130</v>
      </c>
      <c r="K1300" s="50">
        <f t="shared" si="86"/>
        <v>105.60999999999999</v>
      </c>
      <c r="L1300" s="50"/>
    </row>
    <row r="1301" spans="1:12" x14ac:dyDescent="0.25">
      <c r="A1301" s="76" t="s">
        <v>588</v>
      </c>
      <c r="B1301" s="76" t="s">
        <v>349</v>
      </c>
      <c r="C1301" s="51"/>
      <c r="D1301" s="51"/>
      <c r="E1301" s="51">
        <f t="shared" si="85"/>
        <v>107.88</v>
      </c>
      <c r="F1301" s="51">
        <v>87</v>
      </c>
      <c r="G1301" s="51">
        <f t="shared" si="87"/>
        <v>48.91</v>
      </c>
      <c r="H1301" s="51">
        <v>67</v>
      </c>
      <c r="I1301" s="52">
        <f t="shared" si="84"/>
        <v>156.79</v>
      </c>
      <c r="J1301" s="53">
        <f t="shared" si="84"/>
        <v>154</v>
      </c>
      <c r="K1301" s="50">
        <f t="shared" si="86"/>
        <v>156.79</v>
      </c>
      <c r="L1301" s="50"/>
    </row>
    <row r="1302" spans="1:12" x14ac:dyDescent="0.25">
      <c r="A1302" s="76" t="s">
        <v>588</v>
      </c>
      <c r="B1302" s="76" t="s">
        <v>351</v>
      </c>
      <c r="C1302" s="51"/>
      <c r="D1302" s="51"/>
      <c r="E1302" s="51">
        <f t="shared" si="85"/>
        <v>1.24</v>
      </c>
      <c r="F1302" s="51">
        <v>1</v>
      </c>
      <c r="G1302" s="51"/>
      <c r="H1302" s="51"/>
      <c r="I1302" s="52">
        <f t="shared" si="84"/>
        <v>1.24</v>
      </c>
      <c r="J1302" s="53">
        <f t="shared" si="84"/>
        <v>1</v>
      </c>
      <c r="K1302" s="50">
        <f t="shared" si="86"/>
        <v>1.24</v>
      </c>
      <c r="L1302" s="50"/>
    </row>
    <row r="1303" spans="1:12" x14ac:dyDescent="0.25">
      <c r="A1303" s="76" t="s">
        <v>588</v>
      </c>
      <c r="B1303" s="76" t="s">
        <v>357</v>
      </c>
      <c r="C1303" s="51"/>
      <c r="D1303" s="51"/>
      <c r="E1303" s="51">
        <f t="shared" si="85"/>
        <v>80.599999999999994</v>
      </c>
      <c r="F1303" s="51">
        <v>65</v>
      </c>
      <c r="G1303" s="51"/>
      <c r="H1303" s="51"/>
      <c r="I1303" s="52">
        <f t="shared" si="84"/>
        <v>80.599999999999994</v>
      </c>
      <c r="J1303" s="53">
        <f t="shared" si="84"/>
        <v>65</v>
      </c>
      <c r="K1303" s="50">
        <f t="shared" si="86"/>
        <v>80.599999999999994</v>
      </c>
      <c r="L1303" s="50"/>
    </row>
    <row r="1304" spans="1:12" x14ac:dyDescent="0.25">
      <c r="A1304" s="76" t="s">
        <v>588</v>
      </c>
      <c r="B1304" s="76" t="s">
        <v>359</v>
      </c>
      <c r="C1304" s="51"/>
      <c r="D1304" s="51"/>
      <c r="E1304" s="51">
        <f t="shared" si="85"/>
        <v>65.72</v>
      </c>
      <c r="F1304" s="51">
        <v>53</v>
      </c>
      <c r="G1304" s="51"/>
      <c r="H1304" s="51"/>
      <c r="I1304" s="52">
        <f t="shared" si="84"/>
        <v>65.72</v>
      </c>
      <c r="J1304" s="53">
        <f t="shared" si="84"/>
        <v>53</v>
      </c>
      <c r="K1304" s="50">
        <f t="shared" si="86"/>
        <v>65.72</v>
      </c>
      <c r="L1304" s="50"/>
    </row>
    <row r="1305" spans="1:12" x14ac:dyDescent="0.25">
      <c r="A1305" s="76" t="s">
        <v>588</v>
      </c>
      <c r="B1305" s="76" t="s">
        <v>360</v>
      </c>
      <c r="C1305" s="51"/>
      <c r="D1305" s="51"/>
      <c r="E1305" s="51">
        <f t="shared" si="85"/>
        <v>90.52</v>
      </c>
      <c r="F1305" s="51">
        <v>73</v>
      </c>
      <c r="G1305" s="51"/>
      <c r="H1305" s="51"/>
      <c r="I1305" s="52">
        <f t="shared" si="84"/>
        <v>90.52</v>
      </c>
      <c r="J1305" s="53">
        <f t="shared" si="84"/>
        <v>73</v>
      </c>
      <c r="K1305" s="50">
        <f t="shared" si="86"/>
        <v>90.52</v>
      </c>
      <c r="L1305" s="50"/>
    </row>
    <row r="1306" spans="1:12" x14ac:dyDescent="0.25">
      <c r="A1306" s="76" t="s">
        <v>588</v>
      </c>
      <c r="B1306" s="76" t="s">
        <v>362</v>
      </c>
      <c r="C1306" s="51"/>
      <c r="D1306" s="51"/>
      <c r="E1306" s="51">
        <f t="shared" si="85"/>
        <v>35.96</v>
      </c>
      <c r="F1306" s="51">
        <v>29</v>
      </c>
      <c r="G1306" s="51"/>
      <c r="H1306" s="51"/>
      <c r="I1306" s="52">
        <f t="shared" si="84"/>
        <v>35.96</v>
      </c>
      <c r="J1306" s="53">
        <f t="shared" si="84"/>
        <v>29</v>
      </c>
      <c r="K1306" s="50">
        <f t="shared" si="86"/>
        <v>35.96</v>
      </c>
      <c r="L1306" s="50"/>
    </row>
    <row r="1307" spans="1:12" ht="31.5" x14ac:dyDescent="0.25">
      <c r="A1307" s="76" t="s">
        <v>588</v>
      </c>
      <c r="B1307" s="76" t="s">
        <v>364</v>
      </c>
      <c r="C1307" s="51"/>
      <c r="D1307" s="51"/>
      <c r="E1307" s="51"/>
      <c r="F1307" s="51"/>
      <c r="G1307" s="51">
        <f t="shared" si="87"/>
        <v>1.46</v>
      </c>
      <c r="H1307" s="51">
        <v>2</v>
      </c>
      <c r="I1307" s="52">
        <f t="shared" si="84"/>
        <v>1.46</v>
      </c>
      <c r="J1307" s="53">
        <f t="shared" si="84"/>
        <v>2</v>
      </c>
      <c r="K1307" s="50">
        <f t="shared" si="86"/>
        <v>1.46</v>
      </c>
      <c r="L1307" s="50"/>
    </row>
    <row r="1308" spans="1:12" x14ac:dyDescent="0.25">
      <c r="A1308" s="76" t="s">
        <v>588</v>
      </c>
      <c r="B1308" s="76" t="s">
        <v>367</v>
      </c>
      <c r="C1308" s="51"/>
      <c r="D1308" s="51"/>
      <c r="E1308" s="51"/>
      <c r="F1308" s="51"/>
      <c r="G1308" s="51">
        <f t="shared" si="87"/>
        <v>126.28999999999999</v>
      </c>
      <c r="H1308" s="51">
        <v>173</v>
      </c>
      <c r="I1308" s="52">
        <f t="shared" si="84"/>
        <v>126.28999999999999</v>
      </c>
      <c r="J1308" s="53">
        <f t="shared" si="84"/>
        <v>173</v>
      </c>
      <c r="K1308" s="50">
        <f t="shared" si="86"/>
        <v>126.28999999999999</v>
      </c>
      <c r="L1308" s="50"/>
    </row>
    <row r="1309" spans="1:12" ht="31.5" x14ac:dyDescent="0.25">
      <c r="A1309" s="76" t="s">
        <v>588</v>
      </c>
      <c r="B1309" s="76" t="s">
        <v>368</v>
      </c>
      <c r="C1309" s="51"/>
      <c r="D1309" s="51"/>
      <c r="E1309" s="51">
        <f t="shared" si="85"/>
        <v>74.400000000000006</v>
      </c>
      <c r="F1309" s="51">
        <v>60</v>
      </c>
      <c r="G1309" s="51">
        <f t="shared" si="87"/>
        <v>9.49</v>
      </c>
      <c r="H1309" s="51">
        <v>13</v>
      </c>
      <c r="I1309" s="52">
        <f t="shared" si="84"/>
        <v>83.89</v>
      </c>
      <c r="J1309" s="53">
        <f t="shared" si="84"/>
        <v>73</v>
      </c>
      <c r="K1309" s="50">
        <f t="shared" si="86"/>
        <v>83.89</v>
      </c>
      <c r="L1309" s="50"/>
    </row>
    <row r="1310" spans="1:12" x14ac:dyDescent="0.25">
      <c r="A1310" s="76" t="s">
        <v>588</v>
      </c>
      <c r="B1310" s="76" t="s">
        <v>372</v>
      </c>
      <c r="C1310" s="51"/>
      <c r="D1310" s="51"/>
      <c r="E1310" s="51">
        <f t="shared" si="85"/>
        <v>86.8</v>
      </c>
      <c r="F1310" s="51">
        <v>70</v>
      </c>
      <c r="G1310" s="51">
        <f t="shared" si="87"/>
        <v>32.119999999999997</v>
      </c>
      <c r="H1310" s="51">
        <v>44</v>
      </c>
      <c r="I1310" s="52">
        <f t="shared" si="84"/>
        <v>118.91999999999999</v>
      </c>
      <c r="J1310" s="53">
        <f t="shared" si="84"/>
        <v>114</v>
      </c>
      <c r="K1310" s="50">
        <f t="shared" si="86"/>
        <v>118.91999999999999</v>
      </c>
      <c r="L1310" s="50"/>
    </row>
    <row r="1311" spans="1:12" ht="31.5" x14ac:dyDescent="0.25">
      <c r="A1311" s="76" t="s">
        <v>588</v>
      </c>
      <c r="B1311" s="76" t="s">
        <v>373</v>
      </c>
      <c r="C1311" s="51"/>
      <c r="D1311" s="51"/>
      <c r="E1311" s="51">
        <f t="shared" si="85"/>
        <v>172.35999999999999</v>
      </c>
      <c r="F1311" s="51">
        <v>139</v>
      </c>
      <c r="G1311" s="51"/>
      <c r="H1311" s="51"/>
      <c r="I1311" s="52">
        <f t="shared" si="84"/>
        <v>172.35999999999999</v>
      </c>
      <c r="J1311" s="53">
        <f t="shared" si="84"/>
        <v>139</v>
      </c>
      <c r="K1311" s="50">
        <f t="shared" si="86"/>
        <v>172.35999999999999</v>
      </c>
      <c r="L1311" s="50"/>
    </row>
    <row r="1312" spans="1:12" ht="31.5" x14ac:dyDescent="0.25">
      <c r="A1312" s="76" t="s">
        <v>589</v>
      </c>
      <c r="B1312" s="76" t="s">
        <v>326</v>
      </c>
      <c r="C1312" s="51"/>
      <c r="D1312" s="51"/>
      <c r="E1312" s="51"/>
      <c r="F1312" s="51"/>
      <c r="G1312" s="51">
        <f t="shared" si="87"/>
        <v>365</v>
      </c>
      <c r="H1312" s="51">
        <v>500</v>
      </c>
      <c r="I1312" s="52">
        <f t="shared" si="84"/>
        <v>365</v>
      </c>
      <c r="J1312" s="53">
        <f t="shared" si="84"/>
        <v>500</v>
      </c>
      <c r="K1312" s="50">
        <f t="shared" si="86"/>
        <v>365</v>
      </c>
      <c r="L1312" s="50"/>
    </row>
    <row r="1313" spans="1:12" ht="31.5" x14ac:dyDescent="0.25">
      <c r="A1313" s="76" t="s">
        <v>589</v>
      </c>
      <c r="B1313" s="76" t="s">
        <v>328</v>
      </c>
      <c r="C1313" s="51"/>
      <c r="D1313" s="51"/>
      <c r="E1313" s="51">
        <f t="shared" si="85"/>
        <v>338.52</v>
      </c>
      <c r="F1313" s="51">
        <v>273</v>
      </c>
      <c r="G1313" s="51"/>
      <c r="H1313" s="51"/>
      <c r="I1313" s="52">
        <f t="shared" si="84"/>
        <v>338.52</v>
      </c>
      <c r="J1313" s="53">
        <f t="shared" si="84"/>
        <v>273</v>
      </c>
      <c r="K1313" s="50">
        <f t="shared" si="86"/>
        <v>338.52</v>
      </c>
      <c r="L1313" s="50"/>
    </row>
    <row r="1314" spans="1:12" ht="31.5" x14ac:dyDescent="0.25">
      <c r="A1314" s="76" t="s">
        <v>589</v>
      </c>
      <c r="B1314" s="76" t="s">
        <v>315</v>
      </c>
      <c r="C1314" s="51"/>
      <c r="D1314" s="51"/>
      <c r="E1314" s="51">
        <f t="shared" si="85"/>
        <v>28.52</v>
      </c>
      <c r="F1314" s="51">
        <v>23</v>
      </c>
      <c r="G1314" s="51">
        <f t="shared" si="87"/>
        <v>16.79</v>
      </c>
      <c r="H1314" s="51">
        <v>23</v>
      </c>
      <c r="I1314" s="52">
        <f t="shared" si="84"/>
        <v>45.31</v>
      </c>
      <c r="J1314" s="53">
        <f t="shared" si="84"/>
        <v>46</v>
      </c>
      <c r="K1314" s="50">
        <f t="shared" si="86"/>
        <v>45.31</v>
      </c>
      <c r="L1314" s="50"/>
    </row>
    <row r="1315" spans="1:12" ht="31.5" x14ac:dyDescent="0.25">
      <c r="A1315" s="76" t="s">
        <v>589</v>
      </c>
      <c r="B1315" s="76" t="s">
        <v>345</v>
      </c>
      <c r="C1315" s="51"/>
      <c r="D1315" s="51"/>
      <c r="E1315" s="51">
        <f t="shared" si="85"/>
        <v>3.7199999999999998</v>
      </c>
      <c r="F1315" s="51">
        <v>3</v>
      </c>
      <c r="G1315" s="51">
        <f t="shared" si="87"/>
        <v>2.19</v>
      </c>
      <c r="H1315" s="51">
        <v>3</v>
      </c>
      <c r="I1315" s="52">
        <f t="shared" si="84"/>
        <v>5.91</v>
      </c>
      <c r="J1315" s="53">
        <f t="shared" si="84"/>
        <v>6</v>
      </c>
      <c r="K1315" s="50">
        <f t="shared" si="86"/>
        <v>5.91</v>
      </c>
      <c r="L1315" s="50"/>
    </row>
    <row r="1316" spans="1:12" ht="31.5" x14ac:dyDescent="0.25">
      <c r="A1316" s="76" t="s">
        <v>589</v>
      </c>
      <c r="B1316" s="76" t="s">
        <v>317</v>
      </c>
      <c r="C1316" s="51"/>
      <c r="D1316" s="51"/>
      <c r="E1316" s="51">
        <f t="shared" si="85"/>
        <v>78.12</v>
      </c>
      <c r="F1316" s="51">
        <v>63</v>
      </c>
      <c r="G1316" s="51">
        <f t="shared" si="87"/>
        <v>35.04</v>
      </c>
      <c r="H1316" s="51">
        <v>48</v>
      </c>
      <c r="I1316" s="52">
        <f t="shared" si="84"/>
        <v>113.16</v>
      </c>
      <c r="J1316" s="53">
        <f t="shared" si="84"/>
        <v>111</v>
      </c>
      <c r="K1316" s="50">
        <f t="shared" si="86"/>
        <v>113.16</v>
      </c>
      <c r="L1316" s="50"/>
    </row>
    <row r="1317" spans="1:12" ht="31.5" x14ac:dyDescent="0.25">
      <c r="A1317" s="76" t="s">
        <v>589</v>
      </c>
      <c r="B1317" s="76" t="s">
        <v>347</v>
      </c>
      <c r="C1317" s="51"/>
      <c r="D1317" s="51"/>
      <c r="E1317" s="51">
        <f t="shared" si="85"/>
        <v>59.519999999999996</v>
      </c>
      <c r="F1317" s="51">
        <v>48</v>
      </c>
      <c r="G1317" s="51"/>
      <c r="H1317" s="51"/>
      <c r="I1317" s="52">
        <f t="shared" si="84"/>
        <v>59.519999999999996</v>
      </c>
      <c r="J1317" s="53">
        <f t="shared" si="84"/>
        <v>48</v>
      </c>
      <c r="K1317" s="50">
        <f t="shared" si="86"/>
        <v>59.519999999999996</v>
      </c>
      <c r="L1317" s="50"/>
    </row>
    <row r="1318" spans="1:12" ht="31.5" x14ac:dyDescent="0.25">
      <c r="A1318" s="76" t="s">
        <v>589</v>
      </c>
      <c r="B1318" s="76" t="s">
        <v>312</v>
      </c>
      <c r="C1318" s="51"/>
      <c r="D1318" s="51"/>
      <c r="E1318" s="51">
        <f t="shared" si="85"/>
        <v>373.24</v>
      </c>
      <c r="F1318" s="51">
        <v>301</v>
      </c>
      <c r="G1318" s="51">
        <f t="shared" si="87"/>
        <v>220.46</v>
      </c>
      <c r="H1318" s="51">
        <v>302</v>
      </c>
      <c r="I1318" s="52">
        <f t="shared" si="84"/>
        <v>593.70000000000005</v>
      </c>
      <c r="J1318" s="53">
        <f t="shared" si="84"/>
        <v>603</v>
      </c>
      <c r="K1318" s="50">
        <f t="shared" si="86"/>
        <v>593.70000000000005</v>
      </c>
      <c r="L1318" s="50"/>
    </row>
    <row r="1319" spans="1:12" ht="31.5" x14ac:dyDescent="0.25">
      <c r="A1319" s="76" t="s">
        <v>589</v>
      </c>
      <c r="B1319" s="76" t="s">
        <v>321</v>
      </c>
      <c r="C1319" s="51"/>
      <c r="D1319" s="51"/>
      <c r="E1319" s="51">
        <f t="shared" si="85"/>
        <v>178.56</v>
      </c>
      <c r="F1319" s="51">
        <v>144</v>
      </c>
      <c r="G1319" s="51"/>
      <c r="H1319" s="51"/>
      <c r="I1319" s="52">
        <f t="shared" si="84"/>
        <v>178.56</v>
      </c>
      <c r="J1319" s="53">
        <f t="shared" si="84"/>
        <v>144</v>
      </c>
      <c r="K1319" s="50">
        <f t="shared" si="86"/>
        <v>178.56</v>
      </c>
      <c r="L1319" s="50"/>
    </row>
    <row r="1320" spans="1:12" ht="31.5" x14ac:dyDescent="0.25">
      <c r="A1320" s="76" t="s">
        <v>589</v>
      </c>
      <c r="B1320" s="76" t="s">
        <v>375</v>
      </c>
      <c r="C1320" s="51"/>
      <c r="D1320" s="51"/>
      <c r="E1320" s="51">
        <f t="shared" si="85"/>
        <v>137.63999999999999</v>
      </c>
      <c r="F1320" s="51">
        <v>111</v>
      </c>
      <c r="G1320" s="51"/>
      <c r="H1320" s="51"/>
      <c r="I1320" s="52">
        <f t="shared" si="84"/>
        <v>137.63999999999999</v>
      </c>
      <c r="J1320" s="53">
        <f t="shared" si="84"/>
        <v>111</v>
      </c>
      <c r="K1320" s="50">
        <f t="shared" si="86"/>
        <v>137.63999999999999</v>
      </c>
      <c r="L1320" s="50"/>
    </row>
    <row r="1321" spans="1:12" ht="31.5" x14ac:dyDescent="0.25">
      <c r="A1321" s="76" t="s">
        <v>589</v>
      </c>
      <c r="B1321" s="76" t="s">
        <v>357</v>
      </c>
      <c r="C1321" s="51"/>
      <c r="D1321" s="51"/>
      <c r="E1321" s="51">
        <f t="shared" si="85"/>
        <v>357.12</v>
      </c>
      <c r="F1321" s="51">
        <v>288</v>
      </c>
      <c r="G1321" s="51">
        <f t="shared" si="87"/>
        <v>208.04999999999998</v>
      </c>
      <c r="H1321" s="51">
        <v>285</v>
      </c>
      <c r="I1321" s="52">
        <f t="shared" si="84"/>
        <v>565.16999999999996</v>
      </c>
      <c r="J1321" s="53">
        <f t="shared" si="84"/>
        <v>573</v>
      </c>
      <c r="K1321" s="50">
        <f t="shared" si="86"/>
        <v>565.16999999999996</v>
      </c>
      <c r="L1321" s="50"/>
    </row>
    <row r="1322" spans="1:12" ht="31.5" x14ac:dyDescent="0.25">
      <c r="A1322" s="76" t="s">
        <v>589</v>
      </c>
      <c r="B1322" s="76" t="s">
        <v>358</v>
      </c>
      <c r="C1322" s="51"/>
      <c r="D1322" s="51"/>
      <c r="E1322" s="51">
        <f t="shared" si="85"/>
        <v>68.2</v>
      </c>
      <c r="F1322" s="51">
        <v>55</v>
      </c>
      <c r="G1322" s="51"/>
      <c r="H1322" s="51"/>
      <c r="I1322" s="52">
        <f t="shared" si="84"/>
        <v>68.2</v>
      </c>
      <c r="J1322" s="53">
        <f t="shared" si="84"/>
        <v>55</v>
      </c>
      <c r="K1322" s="50">
        <f t="shared" si="86"/>
        <v>68.2</v>
      </c>
      <c r="L1322" s="50"/>
    </row>
    <row r="1323" spans="1:12" ht="31.5" x14ac:dyDescent="0.25">
      <c r="A1323" s="76" t="s">
        <v>589</v>
      </c>
      <c r="B1323" s="76" t="s">
        <v>360</v>
      </c>
      <c r="C1323" s="51"/>
      <c r="D1323" s="51"/>
      <c r="E1323" s="51">
        <f t="shared" si="85"/>
        <v>276.52</v>
      </c>
      <c r="F1323" s="51">
        <v>223</v>
      </c>
      <c r="G1323" s="51">
        <f t="shared" si="87"/>
        <v>162.06</v>
      </c>
      <c r="H1323" s="51">
        <v>222</v>
      </c>
      <c r="I1323" s="52">
        <f t="shared" si="84"/>
        <v>438.58</v>
      </c>
      <c r="J1323" s="53">
        <f t="shared" si="84"/>
        <v>445</v>
      </c>
      <c r="K1323" s="50">
        <f t="shared" si="86"/>
        <v>438.58</v>
      </c>
      <c r="L1323" s="50"/>
    </row>
    <row r="1324" spans="1:12" ht="31.5" x14ac:dyDescent="0.25">
      <c r="A1324" s="76" t="s">
        <v>589</v>
      </c>
      <c r="B1324" s="76" t="s">
        <v>361</v>
      </c>
      <c r="C1324" s="51"/>
      <c r="D1324" s="51"/>
      <c r="E1324" s="51">
        <f t="shared" si="85"/>
        <v>12.4</v>
      </c>
      <c r="F1324" s="51">
        <v>10</v>
      </c>
      <c r="G1324" s="51"/>
      <c r="H1324" s="51"/>
      <c r="I1324" s="52">
        <f t="shared" si="84"/>
        <v>12.4</v>
      </c>
      <c r="J1324" s="53">
        <f t="shared" si="84"/>
        <v>10</v>
      </c>
      <c r="K1324" s="50">
        <f t="shared" si="86"/>
        <v>12.4</v>
      </c>
      <c r="L1324" s="50"/>
    </row>
    <row r="1325" spans="1:12" ht="31.5" x14ac:dyDescent="0.25">
      <c r="A1325" s="76" t="s">
        <v>589</v>
      </c>
      <c r="B1325" s="76" t="s">
        <v>362</v>
      </c>
      <c r="C1325" s="51"/>
      <c r="D1325" s="51"/>
      <c r="E1325" s="51">
        <f t="shared" si="85"/>
        <v>192.2</v>
      </c>
      <c r="F1325" s="51">
        <v>155</v>
      </c>
      <c r="G1325" s="51"/>
      <c r="H1325" s="51"/>
      <c r="I1325" s="52">
        <f t="shared" si="84"/>
        <v>192.2</v>
      </c>
      <c r="J1325" s="53">
        <f t="shared" si="84"/>
        <v>155</v>
      </c>
      <c r="K1325" s="50">
        <f t="shared" si="86"/>
        <v>192.2</v>
      </c>
      <c r="L1325" s="50"/>
    </row>
    <row r="1326" spans="1:12" ht="31.5" x14ac:dyDescent="0.25">
      <c r="A1326" s="76" t="s">
        <v>589</v>
      </c>
      <c r="B1326" s="76" t="s">
        <v>367</v>
      </c>
      <c r="C1326" s="51"/>
      <c r="D1326" s="51"/>
      <c r="E1326" s="51"/>
      <c r="F1326" s="51"/>
      <c r="G1326" s="51">
        <f t="shared" si="87"/>
        <v>132.13</v>
      </c>
      <c r="H1326" s="51">
        <v>181</v>
      </c>
      <c r="I1326" s="52">
        <f t="shared" si="84"/>
        <v>132.13</v>
      </c>
      <c r="J1326" s="53">
        <f t="shared" si="84"/>
        <v>181</v>
      </c>
      <c r="K1326" s="50">
        <f t="shared" si="86"/>
        <v>132.13</v>
      </c>
      <c r="L1326" s="50"/>
    </row>
    <row r="1327" spans="1:12" ht="31.5" x14ac:dyDescent="0.25">
      <c r="A1327" s="76" t="s">
        <v>589</v>
      </c>
      <c r="B1327" s="76" t="s">
        <v>368</v>
      </c>
      <c r="C1327" s="51"/>
      <c r="D1327" s="51"/>
      <c r="E1327" s="51">
        <f t="shared" si="85"/>
        <v>50.839999999999996</v>
      </c>
      <c r="F1327" s="51">
        <v>41</v>
      </c>
      <c r="G1327" s="51"/>
      <c r="H1327" s="51"/>
      <c r="I1327" s="52">
        <f t="shared" si="84"/>
        <v>50.839999999999996</v>
      </c>
      <c r="J1327" s="53">
        <f t="shared" si="84"/>
        <v>41</v>
      </c>
      <c r="K1327" s="50">
        <f t="shared" si="86"/>
        <v>50.839999999999996</v>
      </c>
      <c r="L1327" s="50"/>
    </row>
    <row r="1328" spans="1:12" ht="31.5" x14ac:dyDescent="0.25">
      <c r="A1328" s="76" t="s">
        <v>590</v>
      </c>
      <c r="B1328" s="76" t="s">
        <v>323</v>
      </c>
      <c r="C1328" s="51">
        <f>D1328*3.74</f>
        <v>979.88000000000011</v>
      </c>
      <c r="D1328" s="51">
        <v>262</v>
      </c>
      <c r="E1328" s="51"/>
      <c r="F1328" s="51"/>
      <c r="G1328" s="51"/>
      <c r="H1328" s="51"/>
      <c r="I1328" s="52">
        <f t="shared" si="84"/>
        <v>979.88000000000011</v>
      </c>
      <c r="J1328" s="53">
        <f t="shared" si="84"/>
        <v>262</v>
      </c>
      <c r="K1328" s="50">
        <f t="shared" si="86"/>
        <v>979.88000000000011</v>
      </c>
      <c r="L1328" s="50"/>
    </row>
    <row r="1329" spans="1:12" ht="31.5" x14ac:dyDescent="0.25">
      <c r="A1329" s="76" t="s">
        <v>591</v>
      </c>
      <c r="B1329" s="76" t="s">
        <v>404</v>
      </c>
      <c r="C1329" s="51"/>
      <c r="D1329" s="51"/>
      <c r="E1329" s="51">
        <f t="shared" si="85"/>
        <v>71.92</v>
      </c>
      <c r="F1329" s="51">
        <v>58</v>
      </c>
      <c r="G1329" s="51"/>
      <c r="H1329" s="51"/>
      <c r="I1329" s="52">
        <f t="shared" si="84"/>
        <v>71.92</v>
      </c>
      <c r="J1329" s="53">
        <f t="shared" si="84"/>
        <v>58</v>
      </c>
      <c r="K1329" s="50">
        <f t="shared" si="86"/>
        <v>71.92</v>
      </c>
      <c r="L1329" s="50"/>
    </row>
    <row r="1330" spans="1:12" ht="31.5" x14ac:dyDescent="0.25">
      <c r="A1330" s="76" t="s">
        <v>591</v>
      </c>
      <c r="B1330" s="76" t="s">
        <v>312</v>
      </c>
      <c r="C1330" s="51"/>
      <c r="D1330" s="51"/>
      <c r="E1330" s="51">
        <f t="shared" si="85"/>
        <v>19.84</v>
      </c>
      <c r="F1330" s="51">
        <v>16</v>
      </c>
      <c r="G1330" s="51">
        <f t="shared" si="87"/>
        <v>11.68</v>
      </c>
      <c r="H1330" s="51">
        <v>16</v>
      </c>
      <c r="I1330" s="52">
        <f t="shared" si="84"/>
        <v>31.52</v>
      </c>
      <c r="J1330" s="53">
        <f t="shared" si="84"/>
        <v>32</v>
      </c>
      <c r="K1330" s="50">
        <f t="shared" si="86"/>
        <v>31.52</v>
      </c>
      <c r="L1330" s="50"/>
    </row>
    <row r="1331" spans="1:12" ht="31.5" x14ac:dyDescent="0.25">
      <c r="A1331" s="76" t="s">
        <v>591</v>
      </c>
      <c r="B1331" s="76" t="s">
        <v>377</v>
      </c>
      <c r="C1331" s="51"/>
      <c r="D1331" s="51"/>
      <c r="E1331" s="51">
        <f t="shared" si="85"/>
        <v>8.68</v>
      </c>
      <c r="F1331" s="51">
        <v>7</v>
      </c>
      <c r="G1331" s="51"/>
      <c r="H1331" s="51"/>
      <c r="I1331" s="52">
        <f t="shared" si="84"/>
        <v>8.68</v>
      </c>
      <c r="J1331" s="53">
        <f t="shared" si="84"/>
        <v>7</v>
      </c>
      <c r="K1331" s="50">
        <f t="shared" si="86"/>
        <v>8.68</v>
      </c>
      <c r="L1331" s="50"/>
    </row>
    <row r="1332" spans="1:12" ht="31.5" x14ac:dyDescent="0.25">
      <c r="A1332" s="76" t="s">
        <v>591</v>
      </c>
      <c r="B1332" s="76" t="s">
        <v>360</v>
      </c>
      <c r="C1332" s="51"/>
      <c r="D1332" s="51"/>
      <c r="E1332" s="51">
        <f t="shared" si="85"/>
        <v>1.24</v>
      </c>
      <c r="F1332" s="51">
        <v>1</v>
      </c>
      <c r="G1332" s="51"/>
      <c r="H1332" s="51"/>
      <c r="I1332" s="52">
        <f t="shared" si="84"/>
        <v>1.24</v>
      </c>
      <c r="J1332" s="53">
        <f t="shared" si="84"/>
        <v>1</v>
      </c>
      <c r="K1332" s="50">
        <f t="shared" si="86"/>
        <v>1.24</v>
      </c>
      <c r="L1332" s="50"/>
    </row>
    <row r="1333" spans="1:12" ht="31.5" x14ac:dyDescent="0.25">
      <c r="A1333" s="76" t="s">
        <v>591</v>
      </c>
      <c r="B1333" s="76" t="s">
        <v>362</v>
      </c>
      <c r="C1333" s="51"/>
      <c r="D1333" s="51"/>
      <c r="E1333" s="51">
        <f t="shared" si="85"/>
        <v>2.48</v>
      </c>
      <c r="F1333" s="51">
        <v>2</v>
      </c>
      <c r="G1333" s="51"/>
      <c r="H1333" s="51"/>
      <c r="I1333" s="52">
        <f t="shared" si="84"/>
        <v>2.48</v>
      </c>
      <c r="J1333" s="53">
        <f t="shared" si="84"/>
        <v>2</v>
      </c>
      <c r="K1333" s="50">
        <f t="shared" si="86"/>
        <v>2.48</v>
      </c>
      <c r="L1333" s="50"/>
    </row>
    <row r="1334" spans="1:12" ht="31.5" x14ac:dyDescent="0.25">
      <c r="A1334" s="76" t="s">
        <v>591</v>
      </c>
      <c r="B1334" s="76" t="s">
        <v>367</v>
      </c>
      <c r="C1334" s="51"/>
      <c r="D1334" s="51"/>
      <c r="E1334" s="51">
        <f t="shared" si="85"/>
        <v>1.24</v>
      </c>
      <c r="F1334" s="51">
        <v>1</v>
      </c>
      <c r="G1334" s="51"/>
      <c r="H1334" s="51"/>
      <c r="I1334" s="52">
        <f t="shared" si="84"/>
        <v>1.24</v>
      </c>
      <c r="J1334" s="53">
        <f t="shared" si="84"/>
        <v>1</v>
      </c>
      <c r="K1334" s="50">
        <f t="shared" si="86"/>
        <v>1.24</v>
      </c>
      <c r="L1334" s="50"/>
    </row>
    <row r="1335" spans="1:12" ht="31.5" x14ac:dyDescent="0.25">
      <c r="A1335" s="76" t="s">
        <v>591</v>
      </c>
      <c r="B1335" s="76" t="s">
        <v>368</v>
      </c>
      <c r="C1335" s="51"/>
      <c r="D1335" s="51"/>
      <c r="E1335" s="51">
        <f t="shared" si="85"/>
        <v>22.32</v>
      </c>
      <c r="F1335" s="51">
        <v>18</v>
      </c>
      <c r="G1335" s="51"/>
      <c r="H1335" s="51"/>
      <c r="I1335" s="52">
        <f t="shared" ref="I1335:J1391" si="88">C1335+E1335+G1335</f>
        <v>22.32</v>
      </c>
      <c r="J1335" s="53">
        <f t="shared" si="88"/>
        <v>18</v>
      </c>
      <c r="K1335" s="50">
        <f t="shared" si="86"/>
        <v>22.32</v>
      </c>
      <c r="L1335" s="50"/>
    </row>
    <row r="1336" spans="1:12" ht="31.5" x14ac:dyDescent="0.25">
      <c r="A1336" s="76" t="s">
        <v>591</v>
      </c>
      <c r="B1336" s="76" t="s">
        <v>372</v>
      </c>
      <c r="C1336" s="51"/>
      <c r="D1336" s="51"/>
      <c r="E1336" s="51">
        <f t="shared" si="85"/>
        <v>199.64</v>
      </c>
      <c r="F1336" s="51">
        <v>161</v>
      </c>
      <c r="G1336" s="51"/>
      <c r="H1336" s="51"/>
      <c r="I1336" s="52">
        <f t="shared" si="88"/>
        <v>199.64</v>
      </c>
      <c r="J1336" s="53">
        <f t="shared" si="88"/>
        <v>161</v>
      </c>
      <c r="K1336" s="50">
        <f t="shared" si="86"/>
        <v>199.64</v>
      </c>
      <c r="L1336" s="50"/>
    </row>
    <row r="1337" spans="1:12" ht="31.5" x14ac:dyDescent="0.25">
      <c r="A1337" s="76" t="s">
        <v>591</v>
      </c>
      <c r="B1337" s="76" t="s">
        <v>373</v>
      </c>
      <c r="C1337" s="51"/>
      <c r="D1337" s="51"/>
      <c r="E1337" s="51">
        <f t="shared" si="85"/>
        <v>111.6</v>
      </c>
      <c r="F1337" s="51">
        <v>90</v>
      </c>
      <c r="G1337" s="51"/>
      <c r="H1337" s="51"/>
      <c r="I1337" s="52">
        <f t="shared" si="88"/>
        <v>111.6</v>
      </c>
      <c r="J1337" s="53">
        <f t="shared" si="88"/>
        <v>90</v>
      </c>
      <c r="K1337" s="50">
        <f t="shared" si="86"/>
        <v>111.6</v>
      </c>
      <c r="L1337" s="50"/>
    </row>
    <row r="1338" spans="1:12" ht="31.5" x14ac:dyDescent="0.25">
      <c r="A1338" s="76" t="s">
        <v>592</v>
      </c>
      <c r="B1338" s="76" t="s">
        <v>328</v>
      </c>
      <c r="C1338" s="51"/>
      <c r="D1338" s="51"/>
      <c r="E1338" s="51">
        <f t="shared" si="85"/>
        <v>80.599999999999994</v>
      </c>
      <c r="F1338" s="51">
        <v>65</v>
      </c>
      <c r="G1338" s="51">
        <f t="shared" si="87"/>
        <v>24.09</v>
      </c>
      <c r="H1338" s="51">
        <v>33</v>
      </c>
      <c r="I1338" s="52">
        <f t="shared" si="88"/>
        <v>104.69</v>
      </c>
      <c r="J1338" s="53">
        <f t="shared" si="88"/>
        <v>98</v>
      </c>
      <c r="K1338" s="50">
        <f t="shared" si="86"/>
        <v>104.69</v>
      </c>
      <c r="L1338" s="50"/>
    </row>
    <row r="1339" spans="1:12" ht="31.5" x14ac:dyDescent="0.25">
      <c r="A1339" s="76" t="s">
        <v>592</v>
      </c>
      <c r="B1339" s="76" t="s">
        <v>330</v>
      </c>
      <c r="C1339" s="51"/>
      <c r="D1339" s="51"/>
      <c r="E1339" s="51">
        <f t="shared" si="85"/>
        <v>26.04</v>
      </c>
      <c r="F1339" s="51">
        <v>21</v>
      </c>
      <c r="G1339" s="51">
        <f t="shared" si="87"/>
        <v>14.6</v>
      </c>
      <c r="H1339" s="51">
        <v>20</v>
      </c>
      <c r="I1339" s="52">
        <f t="shared" si="88"/>
        <v>40.64</v>
      </c>
      <c r="J1339" s="53">
        <f t="shared" si="88"/>
        <v>41</v>
      </c>
      <c r="K1339" s="50">
        <f t="shared" si="86"/>
        <v>40.64</v>
      </c>
      <c r="L1339" s="50"/>
    </row>
    <row r="1340" spans="1:12" ht="31.5" x14ac:dyDescent="0.25">
      <c r="A1340" s="76" t="s">
        <v>592</v>
      </c>
      <c r="B1340" s="76" t="s">
        <v>339</v>
      </c>
      <c r="C1340" s="51"/>
      <c r="D1340" s="51"/>
      <c r="E1340" s="51">
        <f t="shared" si="85"/>
        <v>29.759999999999998</v>
      </c>
      <c r="F1340" s="51">
        <v>24</v>
      </c>
      <c r="G1340" s="51">
        <f t="shared" si="87"/>
        <v>17.52</v>
      </c>
      <c r="H1340" s="51">
        <v>24</v>
      </c>
      <c r="I1340" s="52">
        <f t="shared" si="88"/>
        <v>47.28</v>
      </c>
      <c r="J1340" s="53">
        <f t="shared" si="88"/>
        <v>48</v>
      </c>
      <c r="K1340" s="50">
        <f t="shared" si="86"/>
        <v>47.28</v>
      </c>
      <c r="L1340" s="50"/>
    </row>
    <row r="1341" spans="1:12" ht="31.5" x14ac:dyDescent="0.25">
      <c r="A1341" s="76" t="s">
        <v>592</v>
      </c>
      <c r="B1341" s="76" t="s">
        <v>345</v>
      </c>
      <c r="C1341" s="51"/>
      <c r="D1341" s="51"/>
      <c r="E1341" s="51">
        <f t="shared" si="85"/>
        <v>96.72</v>
      </c>
      <c r="F1341" s="51">
        <v>78</v>
      </c>
      <c r="G1341" s="51">
        <f t="shared" si="87"/>
        <v>56.94</v>
      </c>
      <c r="H1341" s="51">
        <v>78</v>
      </c>
      <c r="I1341" s="52">
        <f t="shared" si="88"/>
        <v>153.66</v>
      </c>
      <c r="J1341" s="53">
        <f t="shared" si="88"/>
        <v>156</v>
      </c>
      <c r="K1341" s="50">
        <f t="shared" si="86"/>
        <v>153.66</v>
      </c>
      <c r="L1341" s="50"/>
    </row>
    <row r="1342" spans="1:12" ht="31.5" x14ac:dyDescent="0.25">
      <c r="A1342" s="76" t="s">
        <v>592</v>
      </c>
      <c r="B1342" s="76" t="s">
        <v>317</v>
      </c>
      <c r="C1342" s="51"/>
      <c r="D1342" s="51"/>
      <c r="E1342" s="51">
        <f t="shared" si="85"/>
        <v>270.32</v>
      </c>
      <c r="F1342" s="51">
        <v>218</v>
      </c>
      <c r="G1342" s="51">
        <f t="shared" si="87"/>
        <v>146</v>
      </c>
      <c r="H1342" s="51">
        <v>200</v>
      </c>
      <c r="I1342" s="52">
        <f t="shared" si="88"/>
        <v>416.32</v>
      </c>
      <c r="J1342" s="53">
        <f t="shared" si="88"/>
        <v>418</v>
      </c>
      <c r="K1342" s="50">
        <f t="shared" si="86"/>
        <v>416.32</v>
      </c>
      <c r="L1342" s="50"/>
    </row>
    <row r="1343" spans="1:12" ht="31.5" x14ac:dyDescent="0.25">
      <c r="A1343" s="76" t="s">
        <v>592</v>
      </c>
      <c r="B1343" s="76" t="s">
        <v>360</v>
      </c>
      <c r="C1343" s="51"/>
      <c r="D1343" s="51"/>
      <c r="E1343" s="51">
        <f t="shared" si="85"/>
        <v>96.72</v>
      </c>
      <c r="F1343" s="51">
        <v>78</v>
      </c>
      <c r="G1343" s="51">
        <f t="shared" si="87"/>
        <v>56.94</v>
      </c>
      <c r="H1343" s="51">
        <v>78</v>
      </c>
      <c r="I1343" s="52">
        <f t="shared" si="88"/>
        <v>153.66</v>
      </c>
      <c r="J1343" s="53">
        <f t="shared" si="88"/>
        <v>156</v>
      </c>
      <c r="K1343" s="50">
        <f t="shared" si="86"/>
        <v>153.66</v>
      </c>
      <c r="L1343" s="50"/>
    </row>
    <row r="1344" spans="1:12" x14ac:dyDescent="0.25">
      <c r="A1344" s="76" t="s">
        <v>593</v>
      </c>
      <c r="B1344" s="76" t="s">
        <v>321</v>
      </c>
      <c r="C1344" s="51"/>
      <c r="D1344" s="51"/>
      <c r="E1344" s="51">
        <f t="shared" si="85"/>
        <v>97.96</v>
      </c>
      <c r="F1344" s="51">
        <v>79</v>
      </c>
      <c r="G1344" s="51"/>
      <c r="H1344" s="51"/>
      <c r="I1344" s="52">
        <f t="shared" si="88"/>
        <v>97.96</v>
      </c>
      <c r="J1344" s="53">
        <f t="shared" si="88"/>
        <v>79</v>
      </c>
      <c r="K1344" s="50">
        <f t="shared" si="86"/>
        <v>97.96</v>
      </c>
      <c r="L1344" s="50"/>
    </row>
    <row r="1345" spans="1:12" x14ac:dyDescent="0.25">
      <c r="A1345" s="76" t="s">
        <v>594</v>
      </c>
      <c r="B1345" s="76" t="s">
        <v>312</v>
      </c>
      <c r="C1345" s="51"/>
      <c r="D1345" s="51"/>
      <c r="E1345" s="51">
        <f t="shared" si="85"/>
        <v>159.96</v>
      </c>
      <c r="F1345" s="51">
        <v>129</v>
      </c>
      <c r="G1345" s="51"/>
      <c r="H1345" s="51"/>
      <c r="I1345" s="52">
        <f t="shared" si="88"/>
        <v>159.96</v>
      </c>
      <c r="J1345" s="53">
        <f t="shared" si="88"/>
        <v>129</v>
      </c>
      <c r="K1345" s="50">
        <f t="shared" si="86"/>
        <v>159.96</v>
      </c>
      <c r="L1345" s="50"/>
    </row>
    <row r="1346" spans="1:12" x14ac:dyDescent="0.25">
      <c r="A1346" s="76" t="s">
        <v>595</v>
      </c>
      <c r="B1346" s="76" t="s">
        <v>358</v>
      </c>
      <c r="C1346" s="51"/>
      <c r="D1346" s="51"/>
      <c r="E1346" s="51">
        <f t="shared" si="85"/>
        <v>31</v>
      </c>
      <c r="F1346" s="51">
        <v>25</v>
      </c>
      <c r="G1346" s="51">
        <f t="shared" si="87"/>
        <v>18.25</v>
      </c>
      <c r="H1346" s="51">
        <v>25</v>
      </c>
      <c r="I1346" s="52">
        <f t="shared" si="88"/>
        <v>49.25</v>
      </c>
      <c r="J1346" s="53">
        <f t="shared" si="88"/>
        <v>50</v>
      </c>
      <c r="K1346" s="50">
        <f t="shared" si="86"/>
        <v>49.25</v>
      </c>
      <c r="L1346" s="50"/>
    </row>
    <row r="1347" spans="1:12" x14ac:dyDescent="0.25">
      <c r="A1347" s="76" t="s">
        <v>596</v>
      </c>
      <c r="B1347" s="76" t="s">
        <v>312</v>
      </c>
      <c r="C1347" s="51"/>
      <c r="D1347" s="51"/>
      <c r="E1347" s="51">
        <f t="shared" si="85"/>
        <v>184.76</v>
      </c>
      <c r="F1347" s="51">
        <v>149</v>
      </c>
      <c r="G1347" s="51"/>
      <c r="H1347" s="51"/>
      <c r="I1347" s="52">
        <f t="shared" si="88"/>
        <v>184.76</v>
      </c>
      <c r="J1347" s="53">
        <f t="shared" si="88"/>
        <v>149</v>
      </c>
      <c r="K1347" s="50">
        <f t="shared" si="86"/>
        <v>184.76</v>
      </c>
      <c r="L1347" s="50"/>
    </row>
    <row r="1348" spans="1:12" ht="31.5" x14ac:dyDescent="0.25">
      <c r="A1348" s="76" t="s">
        <v>597</v>
      </c>
      <c r="B1348" s="76" t="s">
        <v>345</v>
      </c>
      <c r="C1348" s="51"/>
      <c r="D1348" s="51"/>
      <c r="E1348" s="51">
        <f t="shared" si="85"/>
        <v>8.68</v>
      </c>
      <c r="F1348" s="51">
        <v>7</v>
      </c>
      <c r="G1348" s="51">
        <f t="shared" si="87"/>
        <v>5.1099999999999994</v>
      </c>
      <c r="H1348" s="51">
        <v>7</v>
      </c>
      <c r="I1348" s="52">
        <f t="shared" si="88"/>
        <v>13.79</v>
      </c>
      <c r="J1348" s="53">
        <f t="shared" si="88"/>
        <v>14</v>
      </c>
      <c r="K1348" s="50"/>
      <c r="L1348" s="50">
        <v>13.79</v>
      </c>
    </row>
    <row r="1349" spans="1:12" ht="31.5" x14ac:dyDescent="0.25">
      <c r="A1349" s="76" t="s">
        <v>597</v>
      </c>
      <c r="B1349" s="76" t="s">
        <v>317</v>
      </c>
      <c r="C1349" s="51"/>
      <c r="D1349" s="51"/>
      <c r="E1349" s="51">
        <f t="shared" si="85"/>
        <v>16.12</v>
      </c>
      <c r="F1349" s="51">
        <v>13</v>
      </c>
      <c r="G1349" s="51">
        <f t="shared" si="87"/>
        <v>9.49</v>
      </c>
      <c r="H1349" s="51">
        <v>13</v>
      </c>
      <c r="I1349" s="52">
        <f t="shared" si="88"/>
        <v>25.61</v>
      </c>
      <c r="J1349" s="53">
        <f t="shared" si="88"/>
        <v>26</v>
      </c>
      <c r="K1349" s="50"/>
      <c r="L1349" s="50">
        <v>25.61</v>
      </c>
    </row>
    <row r="1350" spans="1:12" x14ac:dyDescent="0.25">
      <c r="A1350" s="76" t="s">
        <v>597</v>
      </c>
      <c r="B1350" s="76" t="s">
        <v>321</v>
      </c>
      <c r="C1350" s="51"/>
      <c r="D1350" s="51"/>
      <c r="E1350" s="51">
        <f t="shared" ref="E1350:E1413" si="89">F1350*1.24</f>
        <v>104.16</v>
      </c>
      <c r="F1350" s="51">
        <v>84</v>
      </c>
      <c r="G1350" s="51"/>
      <c r="H1350" s="51"/>
      <c r="I1350" s="52">
        <f t="shared" si="88"/>
        <v>104.16</v>
      </c>
      <c r="J1350" s="53">
        <f t="shared" si="88"/>
        <v>84</v>
      </c>
      <c r="K1350" s="50"/>
      <c r="L1350" s="50">
        <v>104.16</v>
      </c>
    </row>
    <row r="1351" spans="1:12" x14ac:dyDescent="0.25">
      <c r="A1351" s="76" t="s">
        <v>597</v>
      </c>
      <c r="B1351" s="76" t="s">
        <v>360</v>
      </c>
      <c r="C1351" s="51"/>
      <c r="D1351" s="51"/>
      <c r="E1351" s="51">
        <f t="shared" si="89"/>
        <v>70.679999999999993</v>
      </c>
      <c r="F1351" s="51">
        <v>57</v>
      </c>
      <c r="G1351" s="51">
        <f t="shared" si="87"/>
        <v>41.61</v>
      </c>
      <c r="H1351" s="51">
        <v>57</v>
      </c>
      <c r="I1351" s="52">
        <f t="shared" si="88"/>
        <v>112.28999999999999</v>
      </c>
      <c r="J1351" s="53">
        <f t="shared" si="88"/>
        <v>114</v>
      </c>
      <c r="K1351" s="50"/>
      <c r="L1351" s="50">
        <v>112.29</v>
      </c>
    </row>
    <row r="1352" spans="1:12" ht="31.5" x14ac:dyDescent="0.25">
      <c r="A1352" s="76" t="s">
        <v>598</v>
      </c>
      <c r="B1352" s="76" t="s">
        <v>317</v>
      </c>
      <c r="C1352" s="51"/>
      <c r="D1352" s="51"/>
      <c r="E1352" s="51">
        <f t="shared" si="89"/>
        <v>43.4</v>
      </c>
      <c r="F1352" s="51">
        <v>35</v>
      </c>
      <c r="G1352" s="51"/>
      <c r="H1352" s="51"/>
      <c r="I1352" s="52">
        <f t="shared" si="88"/>
        <v>43.4</v>
      </c>
      <c r="J1352" s="53">
        <f t="shared" si="88"/>
        <v>35</v>
      </c>
      <c r="K1352" s="50">
        <f t="shared" ref="K1352:K1415" si="90">I1352</f>
        <v>43.4</v>
      </c>
      <c r="L1352" s="50"/>
    </row>
    <row r="1353" spans="1:12" ht="31.5" x14ac:dyDescent="0.25">
      <c r="A1353" s="76" t="s">
        <v>599</v>
      </c>
      <c r="B1353" s="76" t="s">
        <v>345</v>
      </c>
      <c r="C1353" s="51"/>
      <c r="D1353" s="51"/>
      <c r="E1353" s="51">
        <f t="shared" si="89"/>
        <v>7.4399999999999995</v>
      </c>
      <c r="F1353" s="51">
        <v>6</v>
      </c>
      <c r="G1353" s="51"/>
      <c r="H1353" s="51"/>
      <c r="I1353" s="52">
        <f t="shared" si="88"/>
        <v>7.4399999999999995</v>
      </c>
      <c r="J1353" s="53">
        <f t="shared" si="88"/>
        <v>6</v>
      </c>
      <c r="K1353" s="50">
        <f t="shared" si="90"/>
        <v>7.4399999999999995</v>
      </c>
      <c r="L1353" s="50"/>
    </row>
    <row r="1354" spans="1:12" ht="31.5" x14ac:dyDescent="0.25">
      <c r="A1354" s="76" t="s">
        <v>599</v>
      </c>
      <c r="B1354" s="76" t="s">
        <v>317</v>
      </c>
      <c r="C1354" s="51"/>
      <c r="D1354" s="51"/>
      <c r="E1354" s="51">
        <f t="shared" si="89"/>
        <v>63.24</v>
      </c>
      <c r="F1354" s="51">
        <v>51</v>
      </c>
      <c r="G1354" s="51"/>
      <c r="H1354" s="51"/>
      <c r="I1354" s="52">
        <f t="shared" si="88"/>
        <v>63.24</v>
      </c>
      <c r="J1354" s="53">
        <f t="shared" si="88"/>
        <v>51</v>
      </c>
      <c r="K1354" s="50">
        <f t="shared" si="90"/>
        <v>63.24</v>
      </c>
      <c r="L1354" s="50"/>
    </row>
    <row r="1355" spans="1:12" ht="31.5" x14ac:dyDescent="0.25">
      <c r="A1355" s="76" t="s">
        <v>599</v>
      </c>
      <c r="B1355" s="76" t="s">
        <v>360</v>
      </c>
      <c r="C1355" s="51"/>
      <c r="D1355" s="51"/>
      <c r="E1355" s="51">
        <f t="shared" si="89"/>
        <v>100.44</v>
      </c>
      <c r="F1355" s="51">
        <v>81</v>
      </c>
      <c r="G1355" s="51"/>
      <c r="H1355" s="51"/>
      <c r="I1355" s="52">
        <f t="shared" si="88"/>
        <v>100.44</v>
      </c>
      <c r="J1355" s="53">
        <f t="shared" si="88"/>
        <v>81</v>
      </c>
      <c r="K1355" s="50">
        <f t="shared" si="90"/>
        <v>100.44</v>
      </c>
      <c r="L1355" s="50"/>
    </row>
    <row r="1356" spans="1:12" x14ac:dyDescent="0.25">
      <c r="A1356" s="76" t="s">
        <v>600</v>
      </c>
      <c r="B1356" s="76" t="s">
        <v>326</v>
      </c>
      <c r="C1356" s="51"/>
      <c r="D1356" s="51"/>
      <c r="E1356" s="51"/>
      <c r="F1356" s="51"/>
      <c r="G1356" s="51">
        <f t="shared" ref="G1356:G1418" si="91">H1356*0.73</f>
        <v>186.88</v>
      </c>
      <c r="H1356" s="51">
        <v>256</v>
      </c>
      <c r="I1356" s="52">
        <f t="shared" si="88"/>
        <v>186.88</v>
      </c>
      <c r="J1356" s="53">
        <f t="shared" si="88"/>
        <v>256</v>
      </c>
      <c r="K1356" s="50">
        <f t="shared" si="90"/>
        <v>186.88</v>
      </c>
      <c r="L1356" s="50"/>
    </row>
    <row r="1357" spans="1:12" ht="31.5" x14ac:dyDescent="0.25">
      <c r="A1357" s="76" t="s">
        <v>600</v>
      </c>
      <c r="B1357" s="76" t="s">
        <v>336</v>
      </c>
      <c r="C1357" s="51"/>
      <c r="D1357" s="51"/>
      <c r="E1357" s="51">
        <f t="shared" si="89"/>
        <v>24.8</v>
      </c>
      <c r="F1357" s="51">
        <v>20</v>
      </c>
      <c r="G1357" s="51">
        <f t="shared" si="91"/>
        <v>14.6</v>
      </c>
      <c r="H1357" s="51">
        <v>20</v>
      </c>
      <c r="I1357" s="52">
        <f t="shared" si="88"/>
        <v>39.4</v>
      </c>
      <c r="J1357" s="53">
        <f t="shared" si="88"/>
        <v>40</v>
      </c>
      <c r="K1357" s="50">
        <f t="shared" si="90"/>
        <v>39.4</v>
      </c>
      <c r="L1357" s="50"/>
    </row>
    <row r="1358" spans="1:12" ht="31.5" x14ac:dyDescent="0.25">
      <c r="A1358" s="76" t="s">
        <v>600</v>
      </c>
      <c r="B1358" s="76" t="s">
        <v>315</v>
      </c>
      <c r="C1358" s="51"/>
      <c r="D1358" s="51"/>
      <c r="E1358" s="51">
        <f t="shared" si="89"/>
        <v>7.4399999999999995</v>
      </c>
      <c r="F1358" s="51">
        <v>6</v>
      </c>
      <c r="G1358" s="51"/>
      <c r="H1358" s="51"/>
      <c r="I1358" s="52">
        <f t="shared" si="88"/>
        <v>7.4399999999999995</v>
      </c>
      <c r="J1358" s="53">
        <f t="shared" si="88"/>
        <v>6</v>
      </c>
      <c r="K1358" s="50">
        <f t="shared" si="90"/>
        <v>7.4399999999999995</v>
      </c>
      <c r="L1358" s="50"/>
    </row>
    <row r="1359" spans="1:12" ht="31.5" x14ac:dyDescent="0.25">
      <c r="A1359" s="76" t="s">
        <v>600</v>
      </c>
      <c r="B1359" s="76" t="s">
        <v>345</v>
      </c>
      <c r="C1359" s="51"/>
      <c r="D1359" s="51"/>
      <c r="E1359" s="51">
        <f t="shared" si="89"/>
        <v>24.8</v>
      </c>
      <c r="F1359" s="51">
        <v>20</v>
      </c>
      <c r="G1359" s="51">
        <f t="shared" si="91"/>
        <v>5.84</v>
      </c>
      <c r="H1359" s="51">
        <v>8</v>
      </c>
      <c r="I1359" s="52">
        <f t="shared" si="88"/>
        <v>30.64</v>
      </c>
      <c r="J1359" s="53">
        <f t="shared" si="88"/>
        <v>28</v>
      </c>
      <c r="K1359" s="50">
        <f t="shared" si="90"/>
        <v>30.64</v>
      </c>
      <c r="L1359" s="50"/>
    </row>
    <row r="1360" spans="1:12" ht="31.5" x14ac:dyDescent="0.25">
      <c r="A1360" s="76" t="s">
        <v>600</v>
      </c>
      <c r="B1360" s="76" t="s">
        <v>317</v>
      </c>
      <c r="C1360" s="51"/>
      <c r="D1360" s="51"/>
      <c r="E1360" s="51">
        <f t="shared" si="89"/>
        <v>88.04</v>
      </c>
      <c r="F1360" s="51">
        <v>71</v>
      </c>
      <c r="G1360" s="51">
        <f t="shared" si="91"/>
        <v>5.84</v>
      </c>
      <c r="H1360" s="51">
        <v>8</v>
      </c>
      <c r="I1360" s="52">
        <f t="shared" si="88"/>
        <v>93.88000000000001</v>
      </c>
      <c r="J1360" s="53">
        <f t="shared" si="88"/>
        <v>79</v>
      </c>
      <c r="K1360" s="50">
        <f t="shared" si="90"/>
        <v>93.88000000000001</v>
      </c>
      <c r="L1360" s="50"/>
    </row>
    <row r="1361" spans="1:12" x14ac:dyDescent="0.25">
      <c r="A1361" s="76" t="s">
        <v>600</v>
      </c>
      <c r="B1361" s="76" t="s">
        <v>312</v>
      </c>
      <c r="C1361" s="51"/>
      <c r="D1361" s="51"/>
      <c r="E1361" s="51">
        <f t="shared" si="89"/>
        <v>223.2</v>
      </c>
      <c r="F1361" s="51">
        <v>180</v>
      </c>
      <c r="G1361" s="51"/>
      <c r="H1361" s="51"/>
      <c r="I1361" s="52">
        <f t="shared" si="88"/>
        <v>223.2</v>
      </c>
      <c r="J1361" s="53">
        <f t="shared" si="88"/>
        <v>180</v>
      </c>
      <c r="K1361" s="50">
        <f t="shared" si="90"/>
        <v>223.2</v>
      </c>
      <c r="L1361" s="50"/>
    </row>
    <row r="1362" spans="1:12" x14ac:dyDescent="0.25">
      <c r="A1362" s="76" t="s">
        <v>600</v>
      </c>
      <c r="B1362" s="76" t="s">
        <v>321</v>
      </c>
      <c r="C1362" s="51"/>
      <c r="D1362" s="51"/>
      <c r="E1362" s="51">
        <f t="shared" si="89"/>
        <v>57.04</v>
      </c>
      <c r="F1362" s="51">
        <v>46</v>
      </c>
      <c r="G1362" s="51"/>
      <c r="H1362" s="51"/>
      <c r="I1362" s="52">
        <f t="shared" si="88"/>
        <v>57.04</v>
      </c>
      <c r="J1362" s="53">
        <f t="shared" si="88"/>
        <v>46</v>
      </c>
      <c r="K1362" s="50">
        <f t="shared" si="90"/>
        <v>57.04</v>
      </c>
      <c r="L1362" s="50"/>
    </row>
    <row r="1363" spans="1:12" x14ac:dyDescent="0.25">
      <c r="A1363" s="76" t="s">
        <v>600</v>
      </c>
      <c r="B1363" s="76" t="s">
        <v>375</v>
      </c>
      <c r="C1363" s="51"/>
      <c r="D1363" s="51"/>
      <c r="E1363" s="51">
        <f t="shared" si="89"/>
        <v>66.959999999999994</v>
      </c>
      <c r="F1363" s="51">
        <v>54</v>
      </c>
      <c r="G1363" s="51"/>
      <c r="H1363" s="51"/>
      <c r="I1363" s="52">
        <f t="shared" si="88"/>
        <v>66.959999999999994</v>
      </c>
      <c r="J1363" s="53">
        <f t="shared" si="88"/>
        <v>54</v>
      </c>
      <c r="K1363" s="50">
        <f t="shared" si="90"/>
        <v>66.959999999999994</v>
      </c>
      <c r="L1363" s="50"/>
    </row>
    <row r="1364" spans="1:12" x14ac:dyDescent="0.25">
      <c r="A1364" s="76" t="s">
        <v>600</v>
      </c>
      <c r="B1364" s="76" t="s">
        <v>357</v>
      </c>
      <c r="C1364" s="51"/>
      <c r="D1364" s="51"/>
      <c r="E1364" s="51">
        <f t="shared" si="89"/>
        <v>116.56</v>
      </c>
      <c r="F1364" s="51">
        <v>94</v>
      </c>
      <c r="G1364" s="51"/>
      <c r="H1364" s="51"/>
      <c r="I1364" s="52">
        <f t="shared" si="88"/>
        <v>116.56</v>
      </c>
      <c r="J1364" s="53">
        <f t="shared" si="88"/>
        <v>94</v>
      </c>
      <c r="K1364" s="50">
        <f t="shared" si="90"/>
        <v>116.56</v>
      </c>
      <c r="L1364" s="50"/>
    </row>
    <row r="1365" spans="1:12" x14ac:dyDescent="0.25">
      <c r="A1365" s="76" t="s">
        <v>600</v>
      </c>
      <c r="B1365" s="76" t="s">
        <v>359</v>
      </c>
      <c r="C1365" s="51"/>
      <c r="D1365" s="51"/>
      <c r="E1365" s="51">
        <f t="shared" si="89"/>
        <v>128.96</v>
      </c>
      <c r="F1365" s="51">
        <v>104</v>
      </c>
      <c r="G1365" s="51"/>
      <c r="H1365" s="51"/>
      <c r="I1365" s="52">
        <f t="shared" si="88"/>
        <v>128.96</v>
      </c>
      <c r="J1365" s="53">
        <f t="shared" si="88"/>
        <v>104</v>
      </c>
      <c r="K1365" s="50">
        <f t="shared" si="90"/>
        <v>128.96</v>
      </c>
      <c r="L1365" s="50"/>
    </row>
    <row r="1366" spans="1:12" x14ac:dyDescent="0.25">
      <c r="A1366" s="76" t="s">
        <v>600</v>
      </c>
      <c r="B1366" s="76" t="s">
        <v>360</v>
      </c>
      <c r="C1366" s="51"/>
      <c r="D1366" s="51"/>
      <c r="E1366" s="51">
        <f t="shared" si="89"/>
        <v>102.92</v>
      </c>
      <c r="F1366" s="51">
        <v>83</v>
      </c>
      <c r="G1366" s="51">
        <f t="shared" si="91"/>
        <v>14.6</v>
      </c>
      <c r="H1366" s="51">
        <v>20</v>
      </c>
      <c r="I1366" s="52">
        <f t="shared" si="88"/>
        <v>117.52</v>
      </c>
      <c r="J1366" s="53">
        <f t="shared" si="88"/>
        <v>103</v>
      </c>
      <c r="K1366" s="50">
        <f t="shared" si="90"/>
        <v>117.52</v>
      </c>
      <c r="L1366" s="50"/>
    </row>
    <row r="1367" spans="1:12" x14ac:dyDescent="0.25">
      <c r="A1367" s="76" t="s">
        <v>600</v>
      </c>
      <c r="B1367" s="76" t="s">
        <v>367</v>
      </c>
      <c r="C1367" s="51"/>
      <c r="D1367" s="51"/>
      <c r="E1367" s="51"/>
      <c r="F1367" s="51"/>
      <c r="G1367" s="51">
        <f t="shared" si="91"/>
        <v>56.94</v>
      </c>
      <c r="H1367" s="51">
        <v>78</v>
      </c>
      <c r="I1367" s="52">
        <f t="shared" si="88"/>
        <v>56.94</v>
      </c>
      <c r="J1367" s="53">
        <f t="shared" si="88"/>
        <v>78</v>
      </c>
      <c r="K1367" s="50">
        <f t="shared" si="90"/>
        <v>56.94</v>
      </c>
      <c r="L1367" s="50"/>
    </row>
    <row r="1368" spans="1:12" ht="31.5" x14ac:dyDescent="0.25">
      <c r="A1368" s="76" t="s">
        <v>600</v>
      </c>
      <c r="B1368" s="76" t="s">
        <v>368</v>
      </c>
      <c r="C1368" s="51"/>
      <c r="D1368" s="51"/>
      <c r="E1368" s="51"/>
      <c r="F1368" s="51"/>
      <c r="G1368" s="51">
        <f t="shared" si="91"/>
        <v>16.059999999999999</v>
      </c>
      <c r="H1368" s="51">
        <v>22</v>
      </c>
      <c r="I1368" s="52">
        <f t="shared" si="88"/>
        <v>16.059999999999999</v>
      </c>
      <c r="J1368" s="53">
        <f t="shared" si="88"/>
        <v>22</v>
      </c>
      <c r="K1368" s="50">
        <f t="shared" si="90"/>
        <v>16.059999999999999</v>
      </c>
      <c r="L1368" s="50"/>
    </row>
    <row r="1369" spans="1:12" ht="31.5" x14ac:dyDescent="0.25">
      <c r="A1369" s="76" t="s">
        <v>601</v>
      </c>
      <c r="B1369" s="76" t="s">
        <v>326</v>
      </c>
      <c r="C1369" s="51"/>
      <c r="D1369" s="51"/>
      <c r="E1369" s="51"/>
      <c r="F1369" s="51"/>
      <c r="G1369" s="51">
        <f t="shared" si="91"/>
        <v>324.12</v>
      </c>
      <c r="H1369" s="51">
        <v>444</v>
      </c>
      <c r="I1369" s="52">
        <f t="shared" si="88"/>
        <v>324.12</v>
      </c>
      <c r="J1369" s="53">
        <f t="shared" si="88"/>
        <v>444</v>
      </c>
      <c r="K1369" s="50">
        <f t="shared" si="90"/>
        <v>324.12</v>
      </c>
      <c r="L1369" s="50"/>
    </row>
    <row r="1370" spans="1:12" ht="31.5" x14ac:dyDescent="0.25">
      <c r="A1370" s="76" t="s">
        <v>601</v>
      </c>
      <c r="B1370" s="76" t="s">
        <v>328</v>
      </c>
      <c r="C1370" s="51"/>
      <c r="D1370" s="51"/>
      <c r="E1370" s="51">
        <f t="shared" si="89"/>
        <v>256.68</v>
      </c>
      <c r="F1370" s="51">
        <v>207</v>
      </c>
      <c r="G1370" s="51"/>
      <c r="H1370" s="51"/>
      <c r="I1370" s="52">
        <f t="shared" si="88"/>
        <v>256.68</v>
      </c>
      <c r="J1370" s="53">
        <f t="shared" si="88"/>
        <v>207</v>
      </c>
      <c r="K1370" s="50">
        <f t="shared" si="90"/>
        <v>256.68</v>
      </c>
      <c r="L1370" s="50"/>
    </row>
    <row r="1371" spans="1:12" ht="31.5" x14ac:dyDescent="0.25">
      <c r="A1371" s="76" t="s">
        <v>601</v>
      </c>
      <c r="B1371" s="76" t="s">
        <v>330</v>
      </c>
      <c r="C1371" s="51"/>
      <c r="D1371" s="51"/>
      <c r="E1371" s="51">
        <f t="shared" si="89"/>
        <v>52.08</v>
      </c>
      <c r="F1371" s="51">
        <v>42</v>
      </c>
      <c r="G1371" s="51"/>
      <c r="H1371" s="51"/>
      <c r="I1371" s="52">
        <f t="shared" si="88"/>
        <v>52.08</v>
      </c>
      <c r="J1371" s="53">
        <f t="shared" si="88"/>
        <v>42</v>
      </c>
      <c r="K1371" s="50">
        <f t="shared" si="90"/>
        <v>52.08</v>
      </c>
      <c r="L1371" s="50"/>
    </row>
    <row r="1372" spans="1:12" ht="31.5" x14ac:dyDescent="0.25">
      <c r="A1372" s="76" t="s">
        <v>601</v>
      </c>
      <c r="B1372" s="76" t="s">
        <v>336</v>
      </c>
      <c r="C1372" s="51"/>
      <c r="D1372" s="51"/>
      <c r="E1372" s="51">
        <f t="shared" si="89"/>
        <v>2.48</v>
      </c>
      <c r="F1372" s="51">
        <v>2</v>
      </c>
      <c r="G1372" s="51">
        <f t="shared" si="91"/>
        <v>40.15</v>
      </c>
      <c r="H1372" s="51">
        <v>55</v>
      </c>
      <c r="I1372" s="52">
        <f t="shared" si="88"/>
        <v>42.629999999999995</v>
      </c>
      <c r="J1372" s="53">
        <f t="shared" si="88"/>
        <v>57</v>
      </c>
      <c r="K1372" s="50">
        <f t="shared" si="90"/>
        <v>42.629999999999995</v>
      </c>
      <c r="L1372" s="50"/>
    </row>
    <row r="1373" spans="1:12" ht="31.5" x14ac:dyDescent="0.25">
      <c r="A1373" s="76" t="s">
        <v>601</v>
      </c>
      <c r="B1373" s="76" t="s">
        <v>315</v>
      </c>
      <c r="C1373" s="51"/>
      <c r="D1373" s="51"/>
      <c r="E1373" s="51">
        <f t="shared" si="89"/>
        <v>21.08</v>
      </c>
      <c r="F1373" s="51">
        <v>17</v>
      </c>
      <c r="G1373" s="51">
        <f t="shared" si="91"/>
        <v>12.41</v>
      </c>
      <c r="H1373" s="51">
        <v>17</v>
      </c>
      <c r="I1373" s="52">
        <f t="shared" si="88"/>
        <v>33.489999999999995</v>
      </c>
      <c r="J1373" s="53">
        <f t="shared" si="88"/>
        <v>34</v>
      </c>
      <c r="K1373" s="50">
        <f t="shared" si="90"/>
        <v>33.489999999999995</v>
      </c>
      <c r="L1373" s="50"/>
    </row>
    <row r="1374" spans="1:12" ht="31.5" x14ac:dyDescent="0.25">
      <c r="A1374" s="76" t="s">
        <v>601</v>
      </c>
      <c r="B1374" s="76" t="s">
        <v>345</v>
      </c>
      <c r="C1374" s="51"/>
      <c r="D1374" s="51"/>
      <c r="E1374" s="51">
        <f t="shared" si="89"/>
        <v>27.28</v>
      </c>
      <c r="F1374" s="51">
        <v>22</v>
      </c>
      <c r="G1374" s="51"/>
      <c r="H1374" s="51"/>
      <c r="I1374" s="52">
        <f t="shared" si="88"/>
        <v>27.28</v>
      </c>
      <c r="J1374" s="53">
        <f t="shared" si="88"/>
        <v>22</v>
      </c>
      <c r="K1374" s="50">
        <f t="shared" si="90"/>
        <v>27.28</v>
      </c>
      <c r="L1374" s="50"/>
    </row>
    <row r="1375" spans="1:12" ht="31.5" x14ac:dyDescent="0.25">
      <c r="A1375" s="76" t="s">
        <v>601</v>
      </c>
      <c r="B1375" s="76" t="s">
        <v>317</v>
      </c>
      <c r="C1375" s="51"/>
      <c r="D1375" s="51"/>
      <c r="E1375" s="51">
        <f t="shared" si="89"/>
        <v>127.72</v>
      </c>
      <c r="F1375" s="51">
        <v>103</v>
      </c>
      <c r="G1375" s="51"/>
      <c r="H1375" s="51"/>
      <c r="I1375" s="52">
        <f t="shared" si="88"/>
        <v>127.72</v>
      </c>
      <c r="J1375" s="53">
        <f t="shared" si="88"/>
        <v>103</v>
      </c>
      <c r="K1375" s="50">
        <f t="shared" si="90"/>
        <v>127.72</v>
      </c>
      <c r="L1375" s="50"/>
    </row>
    <row r="1376" spans="1:12" ht="31.5" x14ac:dyDescent="0.25">
      <c r="A1376" s="76" t="s">
        <v>601</v>
      </c>
      <c r="B1376" s="76" t="s">
        <v>347</v>
      </c>
      <c r="C1376" s="51"/>
      <c r="D1376" s="51"/>
      <c r="E1376" s="51">
        <f t="shared" si="89"/>
        <v>172.35999999999999</v>
      </c>
      <c r="F1376" s="51">
        <v>139</v>
      </c>
      <c r="G1376" s="51"/>
      <c r="H1376" s="51"/>
      <c r="I1376" s="52">
        <f t="shared" si="88"/>
        <v>172.35999999999999</v>
      </c>
      <c r="J1376" s="53">
        <f t="shared" si="88"/>
        <v>139</v>
      </c>
      <c r="K1376" s="50">
        <f t="shared" si="90"/>
        <v>172.35999999999999</v>
      </c>
      <c r="L1376" s="50"/>
    </row>
    <row r="1377" spans="1:12" ht="31.5" x14ac:dyDescent="0.25">
      <c r="A1377" s="76" t="s">
        <v>601</v>
      </c>
      <c r="B1377" s="76" t="s">
        <v>312</v>
      </c>
      <c r="C1377" s="51"/>
      <c r="D1377" s="51"/>
      <c r="E1377" s="51">
        <f t="shared" si="89"/>
        <v>398.04</v>
      </c>
      <c r="F1377" s="51">
        <v>321</v>
      </c>
      <c r="G1377" s="51">
        <f t="shared" si="91"/>
        <v>221.19</v>
      </c>
      <c r="H1377" s="51">
        <v>303</v>
      </c>
      <c r="I1377" s="52">
        <f t="shared" si="88"/>
        <v>619.23</v>
      </c>
      <c r="J1377" s="53">
        <f t="shared" si="88"/>
        <v>624</v>
      </c>
      <c r="K1377" s="50">
        <f t="shared" si="90"/>
        <v>619.23</v>
      </c>
      <c r="L1377" s="50"/>
    </row>
    <row r="1378" spans="1:12" ht="31.5" x14ac:dyDescent="0.25">
      <c r="A1378" s="76" t="s">
        <v>601</v>
      </c>
      <c r="B1378" s="76" t="s">
        <v>321</v>
      </c>
      <c r="C1378" s="51"/>
      <c r="D1378" s="51"/>
      <c r="E1378" s="51">
        <f t="shared" si="89"/>
        <v>163.68</v>
      </c>
      <c r="F1378" s="51">
        <v>132</v>
      </c>
      <c r="G1378" s="51">
        <f t="shared" si="91"/>
        <v>66.429999999999993</v>
      </c>
      <c r="H1378" s="51">
        <v>91</v>
      </c>
      <c r="I1378" s="52">
        <f t="shared" si="88"/>
        <v>230.11</v>
      </c>
      <c r="J1378" s="53">
        <f t="shared" si="88"/>
        <v>223</v>
      </c>
      <c r="K1378" s="50">
        <f t="shared" si="90"/>
        <v>230.11</v>
      </c>
      <c r="L1378" s="50"/>
    </row>
    <row r="1379" spans="1:12" ht="31.5" x14ac:dyDescent="0.25">
      <c r="A1379" s="76" t="s">
        <v>601</v>
      </c>
      <c r="B1379" s="76" t="s">
        <v>348</v>
      </c>
      <c r="C1379" s="51"/>
      <c r="D1379" s="51"/>
      <c r="E1379" s="51">
        <f t="shared" si="89"/>
        <v>40.92</v>
      </c>
      <c r="F1379" s="51">
        <v>33</v>
      </c>
      <c r="G1379" s="51"/>
      <c r="H1379" s="51"/>
      <c r="I1379" s="52">
        <f t="shared" si="88"/>
        <v>40.92</v>
      </c>
      <c r="J1379" s="53">
        <f t="shared" si="88"/>
        <v>33</v>
      </c>
      <c r="K1379" s="50">
        <f t="shared" si="90"/>
        <v>40.92</v>
      </c>
      <c r="L1379" s="50"/>
    </row>
    <row r="1380" spans="1:12" ht="31.5" x14ac:dyDescent="0.25">
      <c r="A1380" s="76" t="s">
        <v>601</v>
      </c>
      <c r="B1380" s="76" t="s">
        <v>377</v>
      </c>
      <c r="C1380" s="51"/>
      <c r="D1380" s="51"/>
      <c r="E1380" s="51">
        <f t="shared" si="89"/>
        <v>106.64</v>
      </c>
      <c r="F1380" s="51">
        <v>86</v>
      </c>
      <c r="G1380" s="51">
        <f t="shared" si="91"/>
        <v>62.78</v>
      </c>
      <c r="H1380" s="51">
        <v>86</v>
      </c>
      <c r="I1380" s="52">
        <f t="shared" si="88"/>
        <v>169.42000000000002</v>
      </c>
      <c r="J1380" s="53">
        <f t="shared" si="88"/>
        <v>172</v>
      </c>
      <c r="K1380" s="50">
        <f t="shared" si="90"/>
        <v>169.42000000000002</v>
      </c>
      <c r="L1380" s="50"/>
    </row>
    <row r="1381" spans="1:12" ht="31.5" x14ac:dyDescent="0.25">
      <c r="A1381" s="76" t="s">
        <v>601</v>
      </c>
      <c r="B1381" s="76" t="s">
        <v>357</v>
      </c>
      <c r="C1381" s="51"/>
      <c r="D1381" s="51"/>
      <c r="E1381" s="51">
        <f t="shared" si="89"/>
        <v>217</v>
      </c>
      <c r="F1381" s="51">
        <v>175</v>
      </c>
      <c r="G1381" s="51">
        <f t="shared" si="91"/>
        <v>100.74</v>
      </c>
      <c r="H1381" s="51">
        <v>138</v>
      </c>
      <c r="I1381" s="52">
        <f t="shared" si="88"/>
        <v>317.74</v>
      </c>
      <c r="J1381" s="53">
        <f t="shared" si="88"/>
        <v>313</v>
      </c>
      <c r="K1381" s="50">
        <f t="shared" si="90"/>
        <v>317.74</v>
      </c>
      <c r="L1381" s="50"/>
    </row>
    <row r="1382" spans="1:12" ht="31.5" x14ac:dyDescent="0.25">
      <c r="A1382" s="76" t="s">
        <v>601</v>
      </c>
      <c r="B1382" s="76" t="s">
        <v>358</v>
      </c>
      <c r="C1382" s="51"/>
      <c r="D1382" s="51"/>
      <c r="E1382" s="51">
        <f t="shared" si="89"/>
        <v>60.76</v>
      </c>
      <c r="F1382" s="51">
        <v>49</v>
      </c>
      <c r="G1382" s="51">
        <f t="shared" si="91"/>
        <v>35.769999999999996</v>
      </c>
      <c r="H1382" s="51">
        <v>49</v>
      </c>
      <c r="I1382" s="52">
        <f t="shared" si="88"/>
        <v>96.53</v>
      </c>
      <c r="J1382" s="53">
        <f t="shared" si="88"/>
        <v>98</v>
      </c>
      <c r="K1382" s="50">
        <f t="shared" si="90"/>
        <v>96.53</v>
      </c>
      <c r="L1382" s="50"/>
    </row>
    <row r="1383" spans="1:12" ht="31.5" x14ac:dyDescent="0.25">
      <c r="A1383" s="76" t="s">
        <v>601</v>
      </c>
      <c r="B1383" s="76" t="s">
        <v>359</v>
      </c>
      <c r="C1383" s="51"/>
      <c r="D1383" s="51"/>
      <c r="E1383" s="51">
        <f t="shared" si="89"/>
        <v>102.92</v>
      </c>
      <c r="F1383" s="51">
        <v>83</v>
      </c>
      <c r="G1383" s="51">
        <f t="shared" si="91"/>
        <v>59.129999999999995</v>
      </c>
      <c r="H1383" s="51">
        <v>81</v>
      </c>
      <c r="I1383" s="52">
        <f t="shared" si="88"/>
        <v>162.05000000000001</v>
      </c>
      <c r="J1383" s="53">
        <f t="shared" si="88"/>
        <v>164</v>
      </c>
      <c r="K1383" s="50">
        <f t="shared" si="90"/>
        <v>162.05000000000001</v>
      </c>
      <c r="L1383" s="50"/>
    </row>
    <row r="1384" spans="1:12" ht="31.5" x14ac:dyDescent="0.25">
      <c r="A1384" s="76" t="s">
        <v>601</v>
      </c>
      <c r="B1384" s="76" t="s">
        <v>360</v>
      </c>
      <c r="C1384" s="51"/>
      <c r="D1384" s="51"/>
      <c r="E1384" s="51">
        <f t="shared" si="89"/>
        <v>226.92</v>
      </c>
      <c r="F1384" s="51">
        <v>183</v>
      </c>
      <c r="G1384" s="51"/>
      <c r="H1384" s="51"/>
      <c r="I1384" s="52">
        <f t="shared" si="88"/>
        <v>226.92</v>
      </c>
      <c r="J1384" s="53">
        <f t="shared" si="88"/>
        <v>183</v>
      </c>
      <c r="K1384" s="50">
        <f t="shared" si="90"/>
        <v>226.92</v>
      </c>
      <c r="L1384" s="50"/>
    </row>
    <row r="1385" spans="1:12" ht="31.5" x14ac:dyDescent="0.25">
      <c r="A1385" s="76" t="s">
        <v>601</v>
      </c>
      <c r="B1385" s="76" t="s">
        <v>362</v>
      </c>
      <c r="C1385" s="51"/>
      <c r="D1385" s="51"/>
      <c r="E1385" s="51">
        <f t="shared" si="89"/>
        <v>90.52</v>
      </c>
      <c r="F1385" s="51">
        <v>73</v>
      </c>
      <c r="G1385" s="51"/>
      <c r="H1385" s="51"/>
      <c r="I1385" s="52">
        <f t="shared" si="88"/>
        <v>90.52</v>
      </c>
      <c r="J1385" s="53">
        <f t="shared" si="88"/>
        <v>73</v>
      </c>
      <c r="K1385" s="50">
        <f t="shared" si="90"/>
        <v>90.52</v>
      </c>
      <c r="L1385" s="50"/>
    </row>
    <row r="1386" spans="1:12" ht="31.5" x14ac:dyDescent="0.25">
      <c r="A1386" s="76" t="s">
        <v>601</v>
      </c>
      <c r="B1386" s="76" t="s">
        <v>436</v>
      </c>
      <c r="C1386" s="51"/>
      <c r="D1386" s="51"/>
      <c r="E1386" s="51">
        <f t="shared" si="89"/>
        <v>53.32</v>
      </c>
      <c r="F1386" s="51">
        <v>43</v>
      </c>
      <c r="G1386" s="51"/>
      <c r="H1386" s="51"/>
      <c r="I1386" s="52">
        <f t="shared" si="88"/>
        <v>53.32</v>
      </c>
      <c r="J1386" s="53">
        <f t="shared" si="88"/>
        <v>43</v>
      </c>
      <c r="K1386" s="50">
        <f t="shared" si="90"/>
        <v>53.32</v>
      </c>
      <c r="L1386" s="50"/>
    </row>
    <row r="1387" spans="1:12" ht="31.5" x14ac:dyDescent="0.25">
      <c r="A1387" s="76" t="s">
        <v>601</v>
      </c>
      <c r="B1387" s="76" t="s">
        <v>367</v>
      </c>
      <c r="C1387" s="51"/>
      <c r="D1387" s="51"/>
      <c r="E1387" s="51"/>
      <c r="F1387" s="51"/>
      <c r="G1387" s="51">
        <f t="shared" si="91"/>
        <v>88.33</v>
      </c>
      <c r="H1387" s="51">
        <v>121</v>
      </c>
      <c r="I1387" s="52">
        <f t="shared" si="88"/>
        <v>88.33</v>
      </c>
      <c r="J1387" s="53">
        <f t="shared" si="88"/>
        <v>121</v>
      </c>
      <c r="K1387" s="50">
        <f t="shared" si="90"/>
        <v>88.33</v>
      </c>
      <c r="L1387" s="50"/>
    </row>
    <row r="1388" spans="1:12" ht="31.5" x14ac:dyDescent="0.25">
      <c r="A1388" s="76" t="s">
        <v>601</v>
      </c>
      <c r="B1388" s="76" t="s">
        <v>368</v>
      </c>
      <c r="C1388" s="51"/>
      <c r="D1388" s="51"/>
      <c r="E1388" s="51">
        <f t="shared" si="89"/>
        <v>205.84</v>
      </c>
      <c r="F1388" s="51">
        <v>166</v>
      </c>
      <c r="G1388" s="51">
        <f t="shared" si="91"/>
        <v>24.09</v>
      </c>
      <c r="H1388" s="51">
        <v>33</v>
      </c>
      <c r="I1388" s="52">
        <f t="shared" si="88"/>
        <v>229.93</v>
      </c>
      <c r="J1388" s="53">
        <f t="shared" si="88"/>
        <v>199</v>
      </c>
      <c r="K1388" s="50">
        <f t="shared" si="90"/>
        <v>229.93</v>
      </c>
      <c r="L1388" s="50"/>
    </row>
    <row r="1389" spans="1:12" ht="31.5" x14ac:dyDescent="0.25">
      <c r="A1389" s="76" t="s">
        <v>601</v>
      </c>
      <c r="B1389" s="76" t="s">
        <v>370</v>
      </c>
      <c r="C1389" s="51"/>
      <c r="D1389" s="51"/>
      <c r="E1389" s="51">
        <f t="shared" si="89"/>
        <v>2.48</v>
      </c>
      <c r="F1389" s="51">
        <v>2</v>
      </c>
      <c r="G1389" s="51">
        <f t="shared" si="91"/>
        <v>1.46</v>
      </c>
      <c r="H1389" s="51">
        <v>2</v>
      </c>
      <c r="I1389" s="52">
        <f t="shared" si="88"/>
        <v>3.94</v>
      </c>
      <c r="J1389" s="53">
        <f t="shared" si="88"/>
        <v>4</v>
      </c>
      <c r="K1389" s="50">
        <f t="shared" si="90"/>
        <v>3.94</v>
      </c>
      <c r="L1389" s="50"/>
    </row>
    <row r="1390" spans="1:12" ht="31.5" x14ac:dyDescent="0.25">
      <c r="A1390" s="76" t="s">
        <v>601</v>
      </c>
      <c r="B1390" s="76" t="s">
        <v>372</v>
      </c>
      <c r="C1390" s="51"/>
      <c r="D1390" s="51"/>
      <c r="E1390" s="51">
        <f t="shared" si="89"/>
        <v>468.71999999999997</v>
      </c>
      <c r="F1390" s="51">
        <v>378</v>
      </c>
      <c r="G1390" s="51">
        <f t="shared" si="91"/>
        <v>101.47</v>
      </c>
      <c r="H1390" s="51">
        <v>139</v>
      </c>
      <c r="I1390" s="52">
        <f t="shared" si="88"/>
        <v>570.18999999999994</v>
      </c>
      <c r="J1390" s="53">
        <f t="shared" si="88"/>
        <v>517</v>
      </c>
      <c r="K1390" s="50">
        <f t="shared" si="90"/>
        <v>570.18999999999994</v>
      </c>
      <c r="L1390" s="50"/>
    </row>
    <row r="1391" spans="1:12" ht="31.5" x14ac:dyDescent="0.25">
      <c r="A1391" s="76" t="s">
        <v>601</v>
      </c>
      <c r="B1391" s="76" t="s">
        <v>373</v>
      </c>
      <c r="C1391" s="51"/>
      <c r="D1391" s="51"/>
      <c r="E1391" s="51">
        <f t="shared" si="89"/>
        <v>477.4</v>
      </c>
      <c r="F1391" s="51">
        <v>385</v>
      </c>
      <c r="G1391" s="51">
        <f t="shared" si="91"/>
        <v>0</v>
      </c>
      <c r="H1391" s="51"/>
      <c r="I1391" s="52">
        <f t="shared" si="88"/>
        <v>477.4</v>
      </c>
      <c r="J1391" s="53">
        <f t="shared" si="88"/>
        <v>385</v>
      </c>
      <c r="K1391" s="50">
        <f t="shared" si="90"/>
        <v>477.4</v>
      </c>
      <c r="L1391" s="50"/>
    </row>
    <row r="1392" spans="1:12" ht="31.5" x14ac:dyDescent="0.25">
      <c r="A1392" s="76" t="s">
        <v>602</v>
      </c>
      <c r="B1392" s="76" t="s">
        <v>326</v>
      </c>
      <c r="C1392" s="51"/>
      <c r="D1392" s="51"/>
      <c r="E1392" s="51">
        <f t="shared" si="89"/>
        <v>0</v>
      </c>
      <c r="F1392" s="51"/>
      <c r="G1392" s="51">
        <f t="shared" si="91"/>
        <v>80.3</v>
      </c>
      <c r="H1392" s="51">
        <v>110</v>
      </c>
      <c r="I1392" s="52">
        <f t="shared" ref="I1392:J1449" si="92">C1392+E1392+G1392</f>
        <v>80.3</v>
      </c>
      <c r="J1392" s="53">
        <f t="shared" si="92"/>
        <v>110</v>
      </c>
      <c r="K1392" s="50">
        <f t="shared" si="90"/>
        <v>80.3</v>
      </c>
      <c r="L1392" s="50"/>
    </row>
    <row r="1393" spans="1:12" ht="31.5" x14ac:dyDescent="0.25">
      <c r="A1393" s="76" t="s">
        <v>602</v>
      </c>
      <c r="B1393" s="76" t="s">
        <v>328</v>
      </c>
      <c r="C1393" s="51"/>
      <c r="D1393" s="51"/>
      <c r="E1393" s="51">
        <f t="shared" si="89"/>
        <v>63.24</v>
      </c>
      <c r="F1393" s="51">
        <v>51</v>
      </c>
      <c r="G1393" s="51"/>
      <c r="H1393" s="51"/>
      <c r="I1393" s="52">
        <f t="shared" si="92"/>
        <v>63.24</v>
      </c>
      <c r="J1393" s="53">
        <f t="shared" si="92"/>
        <v>51</v>
      </c>
      <c r="K1393" s="50">
        <f t="shared" si="90"/>
        <v>63.24</v>
      </c>
      <c r="L1393" s="50"/>
    </row>
    <row r="1394" spans="1:12" ht="31.5" x14ac:dyDescent="0.25">
      <c r="A1394" s="76" t="s">
        <v>602</v>
      </c>
      <c r="B1394" s="76" t="s">
        <v>336</v>
      </c>
      <c r="C1394" s="51"/>
      <c r="D1394" s="51"/>
      <c r="E1394" s="51">
        <f t="shared" si="89"/>
        <v>94.24</v>
      </c>
      <c r="F1394" s="51">
        <v>76</v>
      </c>
      <c r="G1394" s="51">
        <f t="shared" si="91"/>
        <v>55.48</v>
      </c>
      <c r="H1394" s="51">
        <v>76</v>
      </c>
      <c r="I1394" s="52">
        <f t="shared" si="92"/>
        <v>149.72</v>
      </c>
      <c r="J1394" s="53">
        <f t="shared" si="92"/>
        <v>152</v>
      </c>
      <c r="K1394" s="50">
        <f t="shared" si="90"/>
        <v>149.72</v>
      </c>
      <c r="L1394" s="50"/>
    </row>
    <row r="1395" spans="1:12" ht="31.5" x14ac:dyDescent="0.25">
      <c r="A1395" s="76" t="s">
        <v>602</v>
      </c>
      <c r="B1395" s="76" t="s">
        <v>315</v>
      </c>
      <c r="C1395" s="51"/>
      <c r="D1395" s="51"/>
      <c r="E1395" s="51">
        <f t="shared" si="89"/>
        <v>6.2</v>
      </c>
      <c r="F1395" s="51">
        <v>5</v>
      </c>
      <c r="G1395" s="51"/>
      <c r="H1395" s="51"/>
      <c r="I1395" s="52">
        <f t="shared" si="92"/>
        <v>6.2</v>
      </c>
      <c r="J1395" s="53">
        <f t="shared" si="92"/>
        <v>5</v>
      </c>
      <c r="K1395" s="50">
        <f t="shared" si="90"/>
        <v>6.2</v>
      </c>
      <c r="L1395" s="50"/>
    </row>
    <row r="1396" spans="1:12" ht="31.5" x14ac:dyDescent="0.25">
      <c r="A1396" s="76" t="s">
        <v>602</v>
      </c>
      <c r="B1396" s="76" t="s">
        <v>347</v>
      </c>
      <c r="C1396" s="51"/>
      <c r="D1396" s="51"/>
      <c r="E1396" s="51">
        <f t="shared" si="89"/>
        <v>13.64</v>
      </c>
      <c r="F1396" s="51">
        <v>11</v>
      </c>
      <c r="G1396" s="51"/>
      <c r="H1396" s="51"/>
      <c r="I1396" s="52">
        <f t="shared" si="92"/>
        <v>13.64</v>
      </c>
      <c r="J1396" s="53">
        <f t="shared" si="92"/>
        <v>11</v>
      </c>
      <c r="K1396" s="50">
        <f t="shared" si="90"/>
        <v>13.64</v>
      </c>
      <c r="L1396" s="50"/>
    </row>
    <row r="1397" spans="1:12" ht="31.5" x14ac:dyDescent="0.25">
      <c r="A1397" s="76" t="s">
        <v>602</v>
      </c>
      <c r="B1397" s="76" t="s">
        <v>312</v>
      </c>
      <c r="C1397" s="51"/>
      <c r="D1397" s="51"/>
      <c r="E1397" s="51">
        <f t="shared" si="89"/>
        <v>152.52000000000001</v>
      </c>
      <c r="F1397" s="51">
        <v>123</v>
      </c>
      <c r="G1397" s="51"/>
      <c r="H1397" s="51"/>
      <c r="I1397" s="52">
        <f t="shared" si="92"/>
        <v>152.52000000000001</v>
      </c>
      <c r="J1397" s="53">
        <f t="shared" si="92"/>
        <v>123</v>
      </c>
      <c r="K1397" s="50">
        <f t="shared" si="90"/>
        <v>152.52000000000001</v>
      </c>
      <c r="L1397" s="50"/>
    </row>
    <row r="1398" spans="1:12" ht="31.5" x14ac:dyDescent="0.25">
      <c r="A1398" s="76" t="s">
        <v>602</v>
      </c>
      <c r="B1398" s="76" t="s">
        <v>321</v>
      </c>
      <c r="C1398" s="51"/>
      <c r="D1398" s="51"/>
      <c r="E1398" s="51">
        <f t="shared" si="89"/>
        <v>23.56</v>
      </c>
      <c r="F1398" s="51">
        <v>19</v>
      </c>
      <c r="G1398" s="51"/>
      <c r="H1398" s="51"/>
      <c r="I1398" s="52">
        <f t="shared" si="92"/>
        <v>23.56</v>
      </c>
      <c r="J1398" s="53">
        <f t="shared" si="92"/>
        <v>19</v>
      </c>
      <c r="K1398" s="50">
        <f t="shared" si="90"/>
        <v>23.56</v>
      </c>
      <c r="L1398" s="50"/>
    </row>
    <row r="1399" spans="1:12" ht="31.5" x14ac:dyDescent="0.25">
      <c r="A1399" s="76" t="s">
        <v>602</v>
      </c>
      <c r="B1399" s="76" t="s">
        <v>466</v>
      </c>
      <c r="C1399" s="51"/>
      <c r="D1399" s="51"/>
      <c r="E1399" s="51">
        <f t="shared" si="89"/>
        <v>44.64</v>
      </c>
      <c r="F1399" s="51">
        <v>36</v>
      </c>
      <c r="G1399" s="51"/>
      <c r="H1399" s="51"/>
      <c r="I1399" s="52">
        <f t="shared" si="92"/>
        <v>44.64</v>
      </c>
      <c r="J1399" s="53">
        <f t="shared" si="92"/>
        <v>36</v>
      </c>
      <c r="K1399" s="50">
        <f t="shared" si="90"/>
        <v>44.64</v>
      </c>
      <c r="L1399" s="50"/>
    </row>
    <row r="1400" spans="1:12" ht="31.5" x14ac:dyDescent="0.25">
      <c r="A1400" s="76" t="s">
        <v>602</v>
      </c>
      <c r="B1400" s="76" t="s">
        <v>377</v>
      </c>
      <c r="C1400" s="51"/>
      <c r="D1400" s="51"/>
      <c r="E1400" s="51">
        <f t="shared" si="89"/>
        <v>14.879999999999999</v>
      </c>
      <c r="F1400" s="51">
        <v>12</v>
      </c>
      <c r="G1400" s="51"/>
      <c r="H1400" s="51"/>
      <c r="I1400" s="52">
        <f t="shared" si="92"/>
        <v>14.879999999999999</v>
      </c>
      <c r="J1400" s="53">
        <f t="shared" si="92"/>
        <v>12</v>
      </c>
      <c r="K1400" s="50">
        <f t="shared" si="90"/>
        <v>14.879999999999999</v>
      </c>
      <c r="L1400" s="50"/>
    </row>
    <row r="1401" spans="1:12" ht="31.5" x14ac:dyDescent="0.25">
      <c r="A1401" s="76" t="s">
        <v>602</v>
      </c>
      <c r="B1401" s="76" t="s">
        <v>357</v>
      </c>
      <c r="C1401" s="51"/>
      <c r="D1401" s="51"/>
      <c r="E1401" s="51">
        <f t="shared" si="89"/>
        <v>83.08</v>
      </c>
      <c r="F1401" s="51">
        <v>67</v>
      </c>
      <c r="G1401" s="51"/>
      <c r="H1401" s="51"/>
      <c r="I1401" s="52">
        <f t="shared" si="92"/>
        <v>83.08</v>
      </c>
      <c r="J1401" s="53">
        <f t="shared" si="92"/>
        <v>67</v>
      </c>
      <c r="K1401" s="50">
        <f t="shared" si="90"/>
        <v>83.08</v>
      </c>
      <c r="L1401" s="50"/>
    </row>
    <row r="1402" spans="1:12" ht="31.5" x14ac:dyDescent="0.25">
      <c r="A1402" s="76" t="s">
        <v>602</v>
      </c>
      <c r="B1402" s="76" t="s">
        <v>362</v>
      </c>
      <c r="C1402" s="51"/>
      <c r="D1402" s="51"/>
      <c r="E1402" s="51">
        <f t="shared" si="89"/>
        <v>13.64</v>
      </c>
      <c r="F1402" s="51">
        <v>11</v>
      </c>
      <c r="G1402" s="51"/>
      <c r="H1402" s="51"/>
      <c r="I1402" s="52">
        <f t="shared" si="92"/>
        <v>13.64</v>
      </c>
      <c r="J1402" s="53">
        <f t="shared" si="92"/>
        <v>11</v>
      </c>
      <c r="K1402" s="50">
        <f t="shared" si="90"/>
        <v>13.64</v>
      </c>
      <c r="L1402" s="50"/>
    </row>
    <row r="1403" spans="1:12" ht="31.5" x14ac:dyDescent="0.25">
      <c r="A1403" s="76" t="s">
        <v>603</v>
      </c>
      <c r="B1403" s="76" t="s">
        <v>328</v>
      </c>
      <c r="C1403" s="51"/>
      <c r="D1403" s="51"/>
      <c r="E1403" s="51">
        <f t="shared" si="89"/>
        <v>101.67999999999999</v>
      </c>
      <c r="F1403" s="51">
        <v>82</v>
      </c>
      <c r="G1403" s="51"/>
      <c r="H1403" s="51"/>
      <c r="I1403" s="52">
        <f t="shared" si="92"/>
        <v>101.67999999999999</v>
      </c>
      <c r="J1403" s="53">
        <f t="shared" si="92"/>
        <v>82</v>
      </c>
      <c r="K1403" s="50">
        <f t="shared" si="90"/>
        <v>101.67999999999999</v>
      </c>
      <c r="L1403" s="50"/>
    </row>
    <row r="1404" spans="1:12" ht="31.5" x14ac:dyDescent="0.25">
      <c r="A1404" s="76" t="s">
        <v>603</v>
      </c>
      <c r="B1404" s="76" t="s">
        <v>317</v>
      </c>
      <c r="C1404" s="51"/>
      <c r="D1404" s="51"/>
      <c r="E1404" s="51">
        <f t="shared" si="89"/>
        <v>40.92</v>
      </c>
      <c r="F1404" s="51">
        <v>33</v>
      </c>
      <c r="G1404" s="51"/>
      <c r="H1404" s="51"/>
      <c r="I1404" s="52">
        <f t="shared" si="92"/>
        <v>40.92</v>
      </c>
      <c r="J1404" s="53">
        <f t="shared" si="92"/>
        <v>33</v>
      </c>
      <c r="K1404" s="50">
        <f t="shared" si="90"/>
        <v>40.92</v>
      </c>
      <c r="L1404" s="50"/>
    </row>
    <row r="1405" spans="1:12" ht="31.5" x14ac:dyDescent="0.25">
      <c r="A1405" s="76" t="s">
        <v>603</v>
      </c>
      <c r="B1405" s="76" t="s">
        <v>360</v>
      </c>
      <c r="C1405" s="51"/>
      <c r="D1405" s="51"/>
      <c r="E1405" s="51">
        <f t="shared" si="89"/>
        <v>131.44</v>
      </c>
      <c r="F1405" s="51">
        <v>106</v>
      </c>
      <c r="G1405" s="51"/>
      <c r="H1405" s="51"/>
      <c r="I1405" s="52">
        <f t="shared" si="92"/>
        <v>131.44</v>
      </c>
      <c r="J1405" s="53">
        <f t="shared" si="92"/>
        <v>106</v>
      </c>
      <c r="K1405" s="50">
        <f t="shared" si="90"/>
        <v>131.44</v>
      </c>
      <c r="L1405" s="50"/>
    </row>
    <row r="1406" spans="1:12" x14ac:dyDescent="0.25">
      <c r="A1406" s="76" t="s">
        <v>604</v>
      </c>
      <c r="B1406" s="76" t="s">
        <v>326</v>
      </c>
      <c r="C1406" s="51"/>
      <c r="D1406" s="51"/>
      <c r="E1406" s="51">
        <f t="shared" si="89"/>
        <v>276.52</v>
      </c>
      <c r="F1406" s="51">
        <v>223</v>
      </c>
      <c r="G1406" s="51">
        <f t="shared" si="91"/>
        <v>248.93</v>
      </c>
      <c r="H1406" s="51">
        <v>341</v>
      </c>
      <c r="I1406" s="52">
        <f t="shared" si="92"/>
        <v>525.45000000000005</v>
      </c>
      <c r="J1406" s="53">
        <f t="shared" si="92"/>
        <v>564</v>
      </c>
      <c r="K1406" s="50">
        <f t="shared" si="90"/>
        <v>525.45000000000005</v>
      </c>
      <c r="L1406" s="50"/>
    </row>
    <row r="1407" spans="1:12" x14ac:dyDescent="0.25">
      <c r="A1407" s="76" t="s">
        <v>604</v>
      </c>
      <c r="B1407" s="76" t="s">
        <v>327</v>
      </c>
      <c r="C1407" s="51"/>
      <c r="D1407" s="51"/>
      <c r="E1407" s="51"/>
      <c r="F1407" s="51"/>
      <c r="G1407" s="51">
        <f t="shared" si="91"/>
        <v>46.72</v>
      </c>
      <c r="H1407" s="51">
        <v>64</v>
      </c>
      <c r="I1407" s="52">
        <f t="shared" si="92"/>
        <v>46.72</v>
      </c>
      <c r="J1407" s="53">
        <f t="shared" si="92"/>
        <v>64</v>
      </c>
      <c r="K1407" s="50">
        <f t="shared" si="90"/>
        <v>46.72</v>
      </c>
      <c r="L1407" s="50"/>
    </row>
    <row r="1408" spans="1:12" x14ac:dyDescent="0.25">
      <c r="A1408" s="76" t="s">
        <v>604</v>
      </c>
      <c r="B1408" s="76" t="s">
        <v>328</v>
      </c>
      <c r="C1408" s="51"/>
      <c r="D1408" s="51"/>
      <c r="E1408" s="51">
        <f t="shared" si="89"/>
        <v>17.36</v>
      </c>
      <c r="F1408" s="51">
        <v>14</v>
      </c>
      <c r="G1408" s="51"/>
      <c r="H1408" s="51"/>
      <c r="I1408" s="52">
        <f t="shared" si="92"/>
        <v>17.36</v>
      </c>
      <c r="J1408" s="53">
        <f t="shared" si="92"/>
        <v>14</v>
      </c>
      <c r="K1408" s="50">
        <f t="shared" si="90"/>
        <v>17.36</v>
      </c>
      <c r="L1408" s="50"/>
    </row>
    <row r="1409" spans="1:12" ht="31.5" x14ac:dyDescent="0.25">
      <c r="A1409" s="76" t="s">
        <v>604</v>
      </c>
      <c r="B1409" s="76" t="s">
        <v>336</v>
      </c>
      <c r="C1409" s="51"/>
      <c r="D1409" s="51"/>
      <c r="E1409" s="51">
        <f t="shared" si="89"/>
        <v>2.48</v>
      </c>
      <c r="F1409" s="51">
        <v>2</v>
      </c>
      <c r="G1409" s="51">
        <f t="shared" si="91"/>
        <v>1.46</v>
      </c>
      <c r="H1409" s="51">
        <v>2</v>
      </c>
      <c r="I1409" s="52">
        <f t="shared" si="92"/>
        <v>3.94</v>
      </c>
      <c r="J1409" s="53">
        <f t="shared" si="92"/>
        <v>4</v>
      </c>
      <c r="K1409" s="50">
        <f t="shared" si="90"/>
        <v>3.94</v>
      </c>
      <c r="L1409" s="50"/>
    </row>
    <row r="1410" spans="1:12" ht="31.5" x14ac:dyDescent="0.25">
      <c r="A1410" s="76" t="s">
        <v>604</v>
      </c>
      <c r="B1410" s="76" t="s">
        <v>343</v>
      </c>
      <c r="C1410" s="51"/>
      <c r="D1410" s="51"/>
      <c r="E1410" s="51">
        <f t="shared" si="89"/>
        <v>11.16</v>
      </c>
      <c r="F1410" s="51">
        <v>9</v>
      </c>
      <c r="G1410" s="51">
        <f t="shared" si="91"/>
        <v>6.57</v>
      </c>
      <c r="H1410" s="51">
        <v>9</v>
      </c>
      <c r="I1410" s="52">
        <f t="shared" si="92"/>
        <v>17.73</v>
      </c>
      <c r="J1410" s="53">
        <f t="shared" si="92"/>
        <v>18</v>
      </c>
      <c r="K1410" s="50">
        <f t="shared" si="90"/>
        <v>17.73</v>
      </c>
      <c r="L1410" s="50"/>
    </row>
    <row r="1411" spans="1:12" x14ac:dyDescent="0.25">
      <c r="A1411" s="76" t="s">
        <v>604</v>
      </c>
      <c r="B1411" s="76" t="s">
        <v>375</v>
      </c>
      <c r="C1411" s="51"/>
      <c r="D1411" s="51"/>
      <c r="E1411" s="51">
        <f t="shared" si="89"/>
        <v>107.88</v>
      </c>
      <c r="F1411" s="51">
        <v>87</v>
      </c>
      <c r="G1411" s="51"/>
      <c r="H1411" s="51"/>
      <c r="I1411" s="52">
        <f t="shared" si="92"/>
        <v>107.88</v>
      </c>
      <c r="J1411" s="53">
        <f t="shared" si="92"/>
        <v>87</v>
      </c>
      <c r="K1411" s="50">
        <f t="shared" si="90"/>
        <v>107.88</v>
      </c>
      <c r="L1411" s="50"/>
    </row>
    <row r="1412" spans="1:12" x14ac:dyDescent="0.25">
      <c r="A1412" s="76" t="s">
        <v>604</v>
      </c>
      <c r="B1412" s="76" t="s">
        <v>349</v>
      </c>
      <c r="C1412" s="51"/>
      <c r="D1412" s="51"/>
      <c r="E1412" s="51">
        <f t="shared" si="89"/>
        <v>7.4399999999999995</v>
      </c>
      <c r="F1412" s="51">
        <v>6</v>
      </c>
      <c r="G1412" s="51"/>
      <c r="H1412" s="51"/>
      <c r="I1412" s="52">
        <f t="shared" si="92"/>
        <v>7.4399999999999995</v>
      </c>
      <c r="J1412" s="53">
        <f t="shared" si="92"/>
        <v>6</v>
      </c>
      <c r="K1412" s="50">
        <f t="shared" si="90"/>
        <v>7.4399999999999995</v>
      </c>
      <c r="L1412" s="50"/>
    </row>
    <row r="1413" spans="1:12" x14ac:dyDescent="0.25">
      <c r="A1413" s="76" t="s">
        <v>604</v>
      </c>
      <c r="B1413" s="76" t="s">
        <v>377</v>
      </c>
      <c r="C1413" s="51"/>
      <c r="D1413" s="51"/>
      <c r="E1413" s="51">
        <f t="shared" si="89"/>
        <v>115.32</v>
      </c>
      <c r="F1413" s="51">
        <v>93</v>
      </c>
      <c r="G1413" s="51">
        <f t="shared" si="91"/>
        <v>67.89</v>
      </c>
      <c r="H1413" s="51">
        <v>93</v>
      </c>
      <c r="I1413" s="52">
        <f t="shared" si="92"/>
        <v>183.20999999999998</v>
      </c>
      <c r="J1413" s="53">
        <f t="shared" si="92"/>
        <v>186</v>
      </c>
      <c r="K1413" s="50">
        <f t="shared" si="90"/>
        <v>183.20999999999998</v>
      </c>
      <c r="L1413" s="50"/>
    </row>
    <row r="1414" spans="1:12" x14ac:dyDescent="0.25">
      <c r="A1414" s="76" t="s">
        <v>604</v>
      </c>
      <c r="B1414" s="76" t="s">
        <v>357</v>
      </c>
      <c r="C1414" s="51"/>
      <c r="D1414" s="51"/>
      <c r="E1414" s="51">
        <f t="shared" ref="E1414:E1477" si="93">F1414*1.24</f>
        <v>147.56</v>
      </c>
      <c r="F1414" s="51">
        <v>119</v>
      </c>
      <c r="G1414" s="51">
        <f t="shared" si="91"/>
        <v>86.87</v>
      </c>
      <c r="H1414" s="51">
        <v>119</v>
      </c>
      <c r="I1414" s="52">
        <f t="shared" si="92"/>
        <v>234.43</v>
      </c>
      <c r="J1414" s="53">
        <f t="shared" si="92"/>
        <v>238</v>
      </c>
      <c r="K1414" s="50">
        <f t="shared" si="90"/>
        <v>234.43</v>
      </c>
      <c r="L1414" s="50"/>
    </row>
    <row r="1415" spans="1:12" x14ac:dyDescent="0.25">
      <c r="A1415" s="76" t="s">
        <v>604</v>
      </c>
      <c r="B1415" s="76" t="s">
        <v>359</v>
      </c>
      <c r="C1415" s="51"/>
      <c r="D1415" s="51"/>
      <c r="E1415" s="51">
        <f t="shared" si="93"/>
        <v>11.16</v>
      </c>
      <c r="F1415" s="51">
        <v>9</v>
      </c>
      <c r="G1415" s="51">
        <f t="shared" si="91"/>
        <v>6.57</v>
      </c>
      <c r="H1415" s="51">
        <v>9</v>
      </c>
      <c r="I1415" s="52">
        <f t="shared" si="92"/>
        <v>17.73</v>
      </c>
      <c r="J1415" s="53">
        <f t="shared" si="92"/>
        <v>18</v>
      </c>
      <c r="K1415" s="50">
        <f t="shared" si="90"/>
        <v>17.73</v>
      </c>
      <c r="L1415" s="50"/>
    </row>
    <row r="1416" spans="1:12" x14ac:dyDescent="0.25">
      <c r="A1416" s="76" t="s">
        <v>604</v>
      </c>
      <c r="B1416" s="76" t="s">
        <v>362</v>
      </c>
      <c r="C1416" s="51"/>
      <c r="D1416" s="51"/>
      <c r="E1416" s="51">
        <f t="shared" si="93"/>
        <v>14.879999999999999</v>
      </c>
      <c r="F1416" s="51">
        <v>12</v>
      </c>
      <c r="G1416" s="51"/>
      <c r="H1416" s="51"/>
      <c r="I1416" s="52">
        <f t="shared" si="92"/>
        <v>14.879999999999999</v>
      </c>
      <c r="J1416" s="53">
        <f t="shared" si="92"/>
        <v>12</v>
      </c>
      <c r="K1416" s="50">
        <f t="shared" ref="K1416:K1479" si="94">I1416</f>
        <v>14.879999999999999</v>
      </c>
      <c r="L1416" s="50"/>
    </row>
    <row r="1417" spans="1:12" ht="31.5" x14ac:dyDescent="0.25">
      <c r="A1417" s="76" t="s">
        <v>604</v>
      </c>
      <c r="B1417" s="76" t="s">
        <v>364</v>
      </c>
      <c r="C1417" s="51"/>
      <c r="D1417" s="51"/>
      <c r="E1417" s="51"/>
      <c r="F1417" s="51"/>
      <c r="G1417" s="51">
        <f t="shared" si="91"/>
        <v>5.84</v>
      </c>
      <c r="H1417" s="51">
        <v>8</v>
      </c>
      <c r="I1417" s="52">
        <f t="shared" si="92"/>
        <v>5.84</v>
      </c>
      <c r="J1417" s="53">
        <f t="shared" si="92"/>
        <v>8</v>
      </c>
      <c r="K1417" s="50">
        <f t="shared" si="94"/>
        <v>5.84</v>
      </c>
      <c r="L1417" s="50"/>
    </row>
    <row r="1418" spans="1:12" x14ac:dyDescent="0.25">
      <c r="A1418" s="76" t="s">
        <v>604</v>
      </c>
      <c r="B1418" s="76" t="s">
        <v>367</v>
      </c>
      <c r="C1418" s="51"/>
      <c r="D1418" s="51"/>
      <c r="E1418" s="51">
        <f t="shared" si="93"/>
        <v>116.56</v>
      </c>
      <c r="F1418" s="51">
        <v>94</v>
      </c>
      <c r="G1418" s="51">
        <f t="shared" si="91"/>
        <v>68.62</v>
      </c>
      <c r="H1418" s="51">
        <v>94</v>
      </c>
      <c r="I1418" s="52">
        <f t="shared" si="92"/>
        <v>185.18</v>
      </c>
      <c r="J1418" s="53">
        <f t="shared" si="92"/>
        <v>188</v>
      </c>
      <c r="K1418" s="50">
        <f t="shared" si="94"/>
        <v>185.18</v>
      </c>
      <c r="L1418" s="50"/>
    </row>
    <row r="1419" spans="1:12" ht="31.5" x14ac:dyDescent="0.25">
      <c r="A1419" s="76" t="s">
        <v>604</v>
      </c>
      <c r="B1419" s="76" t="s">
        <v>368</v>
      </c>
      <c r="C1419" s="51"/>
      <c r="D1419" s="51"/>
      <c r="E1419" s="51">
        <f t="shared" si="93"/>
        <v>29.759999999999998</v>
      </c>
      <c r="F1419" s="51">
        <v>24</v>
      </c>
      <c r="G1419" s="51">
        <f t="shared" ref="G1419:G1482" si="95">H1419*0.73</f>
        <v>17.52</v>
      </c>
      <c r="H1419" s="51">
        <v>24</v>
      </c>
      <c r="I1419" s="52">
        <f t="shared" si="92"/>
        <v>47.28</v>
      </c>
      <c r="J1419" s="53">
        <f t="shared" si="92"/>
        <v>48</v>
      </c>
      <c r="K1419" s="50">
        <f t="shared" si="94"/>
        <v>47.28</v>
      </c>
      <c r="L1419" s="50"/>
    </row>
    <row r="1420" spans="1:12" ht="31.5" x14ac:dyDescent="0.25">
      <c r="A1420" s="76" t="s">
        <v>604</v>
      </c>
      <c r="B1420" s="76" t="s">
        <v>605</v>
      </c>
      <c r="C1420" s="51"/>
      <c r="D1420" s="51"/>
      <c r="E1420" s="51">
        <f t="shared" si="93"/>
        <v>3.7199999999999998</v>
      </c>
      <c r="F1420" s="51">
        <v>3</v>
      </c>
      <c r="G1420" s="51">
        <f t="shared" si="95"/>
        <v>2.19</v>
      </c>
      <c r="H1420" s="51">
        <v>3</v>
      </c>
      <c r="I1420" s="52">
        <f t="shared" si="92"/>
        <v>5.91</v>
      </c>
      <c r="J1420" s="53">
        <f t="shared" si="92"/>
        <v>6</v>
      </c>
      <c r="K1420" s="50">
        <f t="shared" si="94"/>
        <v>5.91</v>
      </c>
      <c r="L1420" s="50"/>
    </row>
    <row r="1421" spans="1:12" x14ac:dyDescent="0.25">
      <c r="A1421" s="76" t="s">
        <v>604</v>
      </c>
      <c r="B1421" s="76" t="s">
        <v>372</v>
      </c>
      <c r="C1421" s="51"/>
      <c r="D1421" s="51"/>
      <c r="E1421" s="51"/>
      <c r="F1421" s="51"/>
      <c r="G1421" s="51">
        <f t="shared" si="95"/>
        <v>2.92</v>
      </c>
      <c r="H1421" s="51">
        <v>4</v>
      </c>
      <c r="I1421" s="52">
        <f t="shared" si="92"/>
        <v>2.92</v>
      </c>
      <c r="J1421" s="53">
        <f t="shared" si="92"/>
        <v>4</v>
      </c>
      <c r="K1421" s="50">
        <f t="shared" si="94"/>
        <v>2.92</v>
      </c>
      <c r="L1421" s="50"/>
    </row>
    <row r="1422" spans="1:12" ht="31.5" x14ac:dyDescent="0.25">
      <c r="A1422" s="76" t="s">
        <v>604</v>
      </c>
      <c r="B1422" s="76" t="s">
        <v>373</v>
      </c>
      <c r="C1422" s="51"/>
      <c r="D1422" s="51"/>
      <c r="E1422" s="51">
        <f t="shared" si="93"/>
        <v>6.2</v>
      </c>
      <c r="F1422" s="51">
        <v>5</v>
      </c>
      <c r="G1422" s="51"/>
      <c r="H1422" s="51"/>
      <c r="I1422" s="52">
        <f t="shared" si="92"/>
        <v>6.2</v>
      </c>
      <c r="J1422" s="53">
        <f t="shared" si="92"/>
        <v>5</v>
      </c>
      <c r="K1422" s="50">
        <f t="shared" si="94"/>
        <v>6.2</v>
      </c>
      <c r="L1422" s="50"/>
    </row>
    <row r="1423" spans="1:12" ht="31.5" x14ac:dyDescent="0.25">
      <c r="A1423" s="76" t="s">
        <v>606</v>
      </c>
      <c r="B1423" s="76" t="s">
        <v>404</v>
      </c>
      <c r="C1423" s="51"/>
      <c r="D1423" s="51"/>
      <c r="E1423" s="51">
        <f t="shared" si="93"/>
        <v>276.52</v>
      </c>
      <c r="F1423" s="51">
        <v>223</v>
      </c>
      <c r="G1423" s="51"/>
      <c r="H1423" s="51"/>
      <c r="I1423" s="52">
        <f t="shared" si="92"/>
        <v>276.52</v>
      </c>
      <c r="J1423" s="53">
        <f t="shared" si="92"/>
        <v>223</v>
      </c>
      <c r="K1423" s="50">
        <f t="shared" si="94"/>
        <v>276.52</v>
      </c>
      <c r="L1423" s="50"/>
    </row>
    <row r="1424" spans="1:12" ht="31.5" x14ac:dyDescent="0.25">
      <c r="A1424" s="76" t="s">
        <v>606</v>
      </c>
      <c r="B1424" s="76" t="s">
        <v>372</v>
      </c>
      <c r="C1424" s="51"/>
      <c r="D1424" s="51"/>
      <c r="E1424" s="51">
        <f t="shared" si="93"/>
        <v>40.92</v>
      </c>
      <c r="F1424" s="51">
        <v>33</v>
      </c>
      <c r="G1424" s="51"/>
      <c r="H1424" s="51"/>
      <c r="I1424" s="52">
        <f t="shared" si="92"/>
        <v>40.92</v>
      </c>
      <c r="J1424" s="53">
        <f t="shared" si="92"/>
        <v>33</v>
      </c>
      <c r="K1424" s="50">
        <f t="shared" si="94"/>
        <v>40.92</v>
      </c>
      <c r="L1424" s="50"/>
    </row>
    <row r="1425" spans="1:12" ht="31.5" x14ac:dyDescent="0.25">
      <c r="A1425" s="76" t="s">
        <v>606</v>
      </c>
      <c r="B1425" s="76" t="s">
        <v>373</v>
      </c>
      <c r="C1425" s="51"/>
      <c r="D1425" s="51"/>
      <c r="E1425" s="51">
        <f t="shared" si="93"/>
        <v>28.52</v>
      </c>
      <c r="F1425" s="51">
        <v>23</v>
      </c>
      <c r="G1425" s="51"/>
      <c r="H1425" s="51"/>
      <c r="I1425" s="52">
        <f t="shared" si="92"/>
        <v>28.52</v>
      </c>
      <c r="J1425" s="53">
        <f t="shared" si="92"/>
        <v>23</v>
      </c>
      <c r="K1425" s="50">
        <f t="shared" si="94"/>
        <v>28.52</v>
      </c>
      <c r="L1425" s="50"/>
    </row>
    <row r="1426" spans="1:12" x14ac:dyDescent="0.25">
      <c r="A1426" s="76" t="s">
        <v>607</v>
      </c>
      <c r="B1426" s="76" t="s">
        <v>328</v>
      </c>
      <c r="C1426" s="51"/>
      <c r="D1426" s="51"/>
      <c r="E1426" s="51">
        <f t="shared" si="93"/>
        <v>121.52</v>
      </c>
      <c r="F1426" s="51">
        <v>98</v>
      </c>
      <c r="G1426" s="51"/>
      <c r="H1426" s="51"/>
      <c r="I1426" s="52">
        <f t="shared" si="92"/>
        <v>121.52</v>
      </c>
      <c r="J1426" s="53">
        <f t="shared" si="92"/>
        <v>98</v>
      </c>
      <c r="K1426" s="50">
        <f t="shared" si="94"/>
        <v>121.52</v>
      </c>
      <c r="L1426" s="50"/>
    </row>
    <row r="1427" spans="1:12" x14ac:dyDescent="0.25">
      <c r="A1427" s="76" t="s">
        <v>607</v>
      </c>
      <c r="B1427" s="76" t="s">
        <v>330</v>
      </c>
      <c r="C1427" s="51"/>
      <c r="D1427" s="51"/>
      <c r="E1427" s="51">
        <f t="shared" si="93"/>
        <v>35.96</v>
      </c>
      <c r="F1427" s="51">
        <v>29</v>
      </c>
      <c r="G1427" s="51"/>
      <c r="H1427" s="51"/>
      <c r="I1427" s="52">
        <f t="shared" si="92"/>
        <v>35.96</v>
      </c>
      <c r="J1427" s="53">
        <f t="shared" si="92"/>
        <v>29</v>
      </c>
      <c r="K1427" s="50">
        <f t="shared" si="94"/>
        <v>35.96</v>
      </c>
      <c r="L1427" s="50"/>
    </row>
    <row r="1428" spans="1:12" ht="31.5" x14ac:dyDescent="0.25">
      <c r="A1428" s="76" t="s">
        <v>607</v>
      </c>
      <c r="B1428" s="76" t="s">
        <v>317</v>
      </c>
      <c r="C1428" s="51"/>
      <c r="D1428" s="51"/>
      <c r="E1428" s="51">
        <f t="shared" si="93"/>
        <v>401.76</v>
      </c>
      <c r="F1428" s="51">
        <v>324</v>
      </c>
      <c r="G1428" s="51">
        <f t="shared" si="95"/>
        <v>8.76</v>
      </c>
      <c r="H1428" s="51">
        <v>12</v>
      </c>
      <c r="I1428" s="52">
        <f t="shared" si="92"/>
        <v>410.52</v>
      </c>
      <c r="J1428" s="53">
        <f t="shared" si="92"/>
        <v>336</v>
      </c>
      <c r="K1428" s="50">
        <f t="shared" si="94"/>
        <v>410.52</v>
      </c>
      <c r="L1428" s="50"/>
    </row>
    <row r="1429" spans="1:12" x14ac:dyDescent="0.25">
      <c r="A1429" s="76" t="s">
        <v>607</v>
      </c>
      <c r="B1429" s="76" t="s">
        <v>360</v>
      </c>
      <c r="C1429" s="51"/>
      <c r="D1429" s="51"/>
      <c r="E1429" s="51">
        <f t="shared" si="93"/>
        <v>73.16</v>
      </c>
      <c r="F1429" s="51">
        <v>59</v>
      </c>
      <c r="G1429" s="51">
        <f t="shared" si="95"/>
        <v>5.1099999999999994</v>
      </c>
      <c r="H1429" s="51">
        <v>7</v>
      </c>
      <c r="I1429" s="52">
        <f t="shared" si="92"/>
        <v>78.27</v>
      </c>
      <c r="J1429" s="53">
        <f t="shared" si="92"/>
        <v>66</v>
      </c>
      <c r="K1429" s="50">
        <f t="shared" si="94"/>
        <v>78.27</v>
      </c>
      <c r="L1429" s="50"/>
    </row>
    <row r="1430" spans="1:12" ht="31.5" x14ac:dyDescent="0.25">
      <c r="A1430" s="76" t="s">
        <v>607</v>
      </c>
      <c r="B1430" s="76" t="s">
        <v>368</v>
      </c>
      <c r="C1430" s="51"/>
      <c r="D1430" s="51"/>
      <c r="E1430" s="51">
        <f t="shared" si="93"/>
        <v>78.12</v>
      </c>
      <c r="F1430" s="51">
        <v>63</v>
      </c>
      <c r="G1430" s="51"/>
      <c r="H1430" s="51"/>
      <c r="I1430" s="52">
        <f t="shared" si="92"/>
        <v>78.12</v>
      </c>
      <c r="J1430" s="53">
        <f t="shared" si="92"/>
        <v>63</v>
      </c>
      <c r="K1430" s="50">
        <f t="shared" si="94"/>
        <v>78.12</v>
      </c>
      <c r="L1430" s="50"/>
    </row>
    <row r="1431" spans="1:12" ht="31.5" x14ac:dyDescent="0.25">
      <c r="A1431" s="76" t="s">
        <v>608</v>
      </c>
      <c r="B1431" s="76" t="s">
        <v>317</v>
      </c>
      <c r="C1431" s="51"/>
      <c r="D1431" s="51"/>
      <c r="E1431" s="51">
        <f t="shared" si="93"/>
        <v>59.519999999999996</v>
      </c>
      <c r="F1431" s="51">
        <v>48</v>
      </c>
      <c r="G1431" s="51"/>
      <c r="H1431" s="51"/>
      <c r="I1431" s="52">
        <f t="shared" si="92"/>
        <v>59.519999999999996</v>
      </c>
      <c r="J1431" s="53">
        <f t="shared" si="92"/>
        <v>48</v>
      </c>
      <c r="K1431" s="50">
        <f t="shared" si="94"/>
        <v>59.519999999999996</v>
      </c>
      <c r="L1431" s="50"/>
    </row>
    <row r="1432" spans="1:12" ht="31.5" x14ac:dyDescent="0.25">
      <c r="A1432" s="76" t="s">
        <v>609</v>
      </c>
      <c r="B1432" s="76" t="s">
        <v>345</v>
      </c>
      <c r="C1432" s="51"/>
      <c r="D1432" s="51"/>
      <c r="E1432" s="51">
        <f t="shared" si="93"/>
        <v>1.24</v>
      </c>
      <c r="F1432" s="51">
        <v>1</v>
      </c>
      <c r="G1432" s="51"/>
      <c r="H1432" s="51"/>
      <c r="I1432" s="52">
        <f t="shared" si="92"/>
        <v>1.24</v>
      </c>
      <c r="J1432" s="53">
        <f t="shared" si="92"/>
        <v>1</v>
      </c>
      <c r="K1432" s="50">
        <f t="shared" si="94"/>
        <v>1.24</v>
      </c>
      <c r="L1432" s="50"/>
    </row>
    <row r="1433" spans="1:12" ht="31.5" x14ac:dyDescent="0.25">
      <c r="A1433" s="76" t="s">
        <v>609</v>
      </c>
      <c r="B1433" s="76" t="s">
        <v>317</v>
      </c>
      <c r="C1433" s="51"/>
      <c r="D1433" s="51"/>
      <c r="E1433" s="51">
        <f t="shared" si="93"/>
        <v>28.52</v>
      </c>
      <c r="F1433" s="51">
        <v>23</v>
      </c>
      <c r="G1433" s="51"/>
      <c r="H1433" s="51"/>
      <c r="I1433" s="52">
        <f t="shared" si="92"/>
        <v>28.52</v>
      </c>
      <c r="J1433" s="53">
        <f t="shared" si="92"/>
        <v>23</v>
      </c>
      <c r="K1433" s="50">
        <f t="shared" si="94"/>
        <v>28.52</v>
      </c>
      <c r="L1433" s="50"/>
    </row>
    <row r="1434" spans="1:12" ht="31.5" x14ac:dyDescent="0.25">
      <c r="A1434" s="76" t="s">
        <v>609</v>
      </c>
      <c r="B1434" s="76" t="s">
        <v>360</v>
      </c>
      <c r="C1434" s="51"/>
      <c r="D1434" s="51"/>
      <c r="E1434" s="51">
        <f t="shared" si="93"/>
        <v>12.4</v>
      </c>
      <c r="F1434" s="51">
        <v>10</v>
      </c>
      <c r="G1434" s="51"/>
      <c r="H1434" s="51"/>
      <c r="I1434" s="52">
        <f t="shared" si="92"/>
        <v>12.4</v>
      </c>
      <c r="J1434" s="53">
        <f t="shared" si="92"/>
        <v>10</v>
      </c>
      <c r="K1434" s="50">
        <f t="shared" si="94"/>
        <v>12.4</v>
      </c>
      <c r="L1434" s="50"/>
    </row>
    <row r="1435" spans="1:12" x14ac:dyDescent="0.25">
      <c r="A1435" s="76" t="s">
        <v>610</v>
      </c>
      <c r="B1435" s="76" t="s">
        <v>321</v>
      </c>
      <c r="C1435" s="51"/>
      <c r="D1435" s="51"/>
      <c r="E1435" s="51">
        <f t="shared" si="93"/>
        <v>161.19999999999999</v>
      </c>
      <c r="F1435" s="51">
        <v>130</v>
      </c>
      <c r="G1435" s="51"/>
      <c r="H1435" s="51"/>
      <c r="I1435" s="52">
        <f t="shared" si="92"/>
        <v>161.19999999999999</v>
      </c>
      <c r="J1435" s="53">
        <f t="shared" si="92"/>
        <v>130</v>
      </c>
      <c r="K1435" s="50">
        <f t="shared" si="94"/>
        <v>161.19999999999999</v>
      </c>
      <c r="L1435" s="50"/>
    </row>
    <row r="1436" spans="1:12" ht="31.5" x14ac:dyDescent="0.25">
      <c r="A1436" s="76" t="s">
        <v>611</v>
      </c>
      <c r="B1436" s="76" t="s">
        <v>345</v>
      </c>
      <c r="C1436" s="51"/>
      <c r="D1436" s="51"/>
      <c r="E1436" s="51">
        <f t="shared" si="93"/>
        <v>28.52</v>
      </c>
      <c r="F1436" s="51">
        <v>23</v>
      </c>
      <c r="G1436" s="51"/>
      <c r="H1436" s="51"/>
      <c r="I1436" s="52">
        <f t="shared" si="92"/>
        <v>28.52</v>
      </c>
      <c r="J1436" s="53">
        <f t="shared" si="92"/>
        <v>23</v>
      </c>
      <c r="K1436" s="50">
        <f t="shared" si="94"/>
        <v>28.52</v>
      </c>
      <c r="L1436" s="50"/>
    </row>
    <row r="1437" spans="1:12" ht="31.5" x14ac:dyDescent="0.25">
      <c r="A1437" s="76" t="s">
        <v>611</v>
      </c>
      <c r="B1437" s="76" t="s">
        <v>317</v>
      </c>
      <c r="C1437" s="51"/>
      <c r="D1437" s="51"/>
      <c r="E1437" s="51">
        <f t="shared" si="93"/>
        <v>119.03999999999999</v>
      </c>
      <c r="F1437" s="51">
        <v>96</v>
      </c>
      <c r="G1437" s="51"/>
      <c r="H1437" s="51"/>
      <c r="I1437" s="52">
        <f t="shared" si="92"/>
        <v>119.03999999999999</v>
      </c>
      <c r="J1437" s="53">
        <f t="shared" si="92"/>
        <v>96</v>
      </c>
      <c r="K1437" s="50">
        <f t="shared" si="94"/>
        <v>119.03999999999999</v>
      </c>
      <c r="L1437" s="50"/>
    </row>
    <row r="1438" spans="1:12" ht="31.5" x14ac:dyDescent="0.25">
      <c r="A1438" s="76" t="s">
        <v>611</v>
      </c>
      <c r="B1438" s="76" t="s">
        <v>360</v>
      </c>
      <c r="C1438" s="51"/>
      <c r="D1438" s="51"/>
      <c r="E1438" s="51">
        <f t="shared" si="93"/>
        <v>148.80000000000001</v>
      </c>
      <c r="F1438" s="51">
        <v>120</v>
      </c>
      <c r="G1438" s="51"/>
      <c r="H1438" s="51"/>
      <c r="I1438" s="52">
        <f t="shared" si="92"/>
        <v>148.80000000000001</v>
      </c>
      <c r="J1438" s="53">
        <f t="shared" si="92"/>
        <v>120</v>
      </c>
      <c r="K1438" s="50">
        <f t="shared" si="94"/>
        <v>148.80000000000001</v>
      </c>
      <c r="L1438" s="50"/>
    </row>
    <row r="1439" spans="1:12" ht="31.5" x14ac:dyDescent="0.25">
      <c r="A1439" s="76" t="s">
        <v>612</v>
      </c>
      <c r="B1439" s="76" t="s">
        <v>315</v>
      </c>
      <c r="C1439" s="51"/>
      <c r="D1439" s="51"/>
      <c r="E1439" s="51">
        <f t="shared" si="93"/>
        <v>1.24</v>
      </c>
      <c r="F1439" s="51">
        <v>1</v>
      </c>
      <c r="G1439" s="51"/>
      <c r="H1439" s="51"/>
      <c r="I1439" s="52">
        <f t="shared" si="92"/>
        <v>1.24</v>
      </c>
      <c r="J1439" s="53">
        <f t="shared" si="92"/>
        <v>1</v>
      </c>
      <c r="K1439" s="50">
        <f t="shared" si="94"/>
        <v>1.24</v>
      </c>
      <c r="L1439" s="50"/>
    </row>
    <row r="1440" spans="1:12" x14ac:dyDescent="0.25">
      <c r="A1440" s="76" t="s">
        <v>612</v>
      </c>
      <c r="B1440" s="76" t="s">
        <v>312</v>
      </c>
      <c r="C1440" s="51"/>
      <c r="D1440" s="51"/>
      <c r="E1440" s="51">
        <f t="shared" si="93"/>
        <v>75.64</v>
      </c>
      <c r="F1440" s="51">
        <v>61</v>
      </c>
      <c r="G1440" s="51"/>
      <c r="H1440" s="51"/>
      <c r="I1440" s="52">
        <f t="shared" si="92"/>
        <v>75.64</v>
      </c>
      <c r="J1440" s="53">
        <f t="shared" si="92"/>
        <v>61</v>
      </c>
      <c r="K1440" s="50">
        <f t="shared" si="94"/>
        <v>75.64</v>
      </c>
      <c r="L1440" s="50"/>
    </row>
    <row r="1441" spans="1:12" ht="31.5" x14ac:dyDescent="0.25">
      <c r="A1441" s="76" t="s">
        <v>613</v>
      </c>
      <c r="B1441" s="76" t="s">
        <v>326</v>
      </c>
      <c r="C1441" s="51"/>
      <c r="D1441" s="51"/>
      <c r="E1441" s="51"/>
      <c r="F1441" s="51"/>
      <c r="G1441" s="51">
        <f t="shared" si="95"/>
        <v>101.47</v>
      </c>
      <c r="H1441" s="51">
        <v>139</v>
      </c>
      <c r="I1441" s="52">
        <f t="shared" si="92"/>
        <v>101.47</v>
      </c>
      <c r="J1441" s="53">
        <f t="shared" si="92"/>
        <v>139</v>
      </c>
      <c r="K1441" s="50">
        <f t="shared" si="94"/>
        <v>101.47</v>
      </c>
      <c r="L1441" s="50"/>
    </row>
    <row r="1442" spans="1:12" ht="31.5" x14ac:dyDescent="0.25">
      <c r="A1442" s="76" t="s">
        <v>613</v>
      </c>
      <c r="B1442" s="76" t="s">
        <v>327</v>
      </c>
      <c r="C1442" s="51"/>
      <c r="D1442" s="51"/>
      <c r="E1442" s="51"/>
      <c r="F1442" s="51"/>
      <c r="G1442" s="51">
        <f t="shared" si="95"/>
        <v>22.63</v>
      </c>
      <c r="H1442" s="51">
        <v>31</v>
      </c>
      <c r="I1442" s="52">
        <f t="shared" si="92"/>
        <v>22.63</v>
      </c>
      <c r="J1442" s="53">
        <f t="shared" si="92"/>
        <v>31</v>
      </c>
      <c r="K1442" s="50">
        <f t="shared" si="94"/>
        <v>22.63</v>
      </c>
      <c r="L1442" s="50"/>
    </row>
    <row r="1443" spans="1:12" ht="31.5" x14ac:dyDescent="0.25">
      <c r="A1443" s="76" t="s">
        <v>613</v>
      </c>
      <c r="B1443" s="76" t="s">
        <v>328</v>
      </c>
      <c r="C1443" s="51"/>
      <c r="D1443" s="51"/>
      <c r="E1443" s="51">
        <f t="shared" si="93"/>
        <v>96.72</v>
      </c>
      <c r="F1443" s="51">
        <v>78</v>
      </c>
      <c r="G1443" s="51">
        <f t="shared" si="95"/>
        <v>5.1099999999999994</v>
      </c>
      <c r="H1443" s="51">
        <v>7</v>
      </c>
      <c r="I1443" s="52">
        <f t="shared" si="92"/>
        <v>101.83</v>
      </c>
      <c r="J1443" s="53">
        <f t="shared" si="92"/>
        <v>85</v>
      </c>
      <c r="K1443" s="50">
        <f t="shared" si="94"/>
        <v>101.83</v>
      </c>
      <c r="L1443" s="50"/>
    </row>
    <row r="1444" spans="1:12" ht="31.5" x14ac:dyDescent="0.25">
      <c r="A1444" s="76" t="s">
        <v>613</v>
      </c>
      <c r="B1444" s="76" t="s">
        <v>330</v>
      </c>
      <c r="C1444" s="51"/>
      <c r="D1444" s="51"/>
      <c r="E1444" s="51">
        <f t="shared" si="93"/>
        <v>60.76</v>
      </c>
      <c r="F1444" s="51">
        <v>49</v>
      </c>
      <c r="G1444" s="51">
        <f t="shared" si="95"/>
        <v>0</v>
      </c>
      <c r="H1444" s="51"/>
      <c r="I1444" s="52">
        <f t="shared" si="92"/>
        <v>60.76</v>
      </c>
      <c r="J1444" s="53">
        <f t="shared" si="92"/>
        <v>49</v>
      </c>
      <c r="K1444" s="50">
        <f t="shared" si="94"/>
        <v>60.76</v>
      </c>
      <c r="L1444" s="50"/>
    </row>
    <row r="1445" spans="1:12" ht="31.5" x14ac:dyDescent="0.25">
      <c r="A1445" s="76" t="s">
        <v>613</v>
      </c>
      <c r="B1445" s="76" t="s">
        <v>339</v>
      </c>
      <c r="C1445" s="51"/>
      <c r="D1445" s="51"/>
      <c r="E1445" s="51">
        <f t="shared" si="93"/>
        <v>17.36</v>
      </c>
      <c r="F1445" s="51">
        <v>14</v>
      </c>
      <c r="G1445" s="51">
        <f t="shared" si="95"/>
        <v>10.219999999999999</v>
      </c>
      <c r="H1445" s="51">
        <v>14</v>
      </c>
      <c r="I1445" s="52">
        <f t="shared" si="92"/>
        <v>27.58</v>
      </c>
      <c r="J1445" s="53">
        <f t="shared" si="92"/>
        <v>28</v>
      </c>
      <c r="K1445" s="50">
        <f t="shared" si="94"/>
        <v>27.58</v>
      </c>
      <c r="L1445" s="50"/>
    </row>
    <row r="1446" spans="1:12" ht="47.25" x14ac:dyDescent="0.25">
      <c r="A1446" s="76" t="s">
        <v>613</v>
      </c>
      <c r="B1446" s="76" t="s">
        <v>342</v>
      </c>
      <c r="C1446" s="51"/>
      <c r="D1446" s="51"/>
      <c r="E1446" s="51">
        <f t="shared" si="93"/>
        <v>13.64</v>
      </c>
      <c r="F1446" s="51">
        <v>11</v>
      </c>
      <c r="G1446" s="51">
        <f t="shared" si="95"/>
        <v>8.0299999999999994</v>
      </c>
      <c r="H1446" s="51">
        <v>11</v>
      </c>
      <c r="I1446" s="52">
        <f t="shared" si="92"/>
        <v>21.67</v>
      </c>
      <c r="J1446" s="53">
        <f t="shared" si="92"/>
        <v>22</v>
      </c>
      <c r="K1446" s="50">
        <f t="shared" si="94"/>
        <v>21.67</v>
      </c>
      <c r="L1446" s="50"/>
    </row>
    <row r="1447" spans="1:12" ht="31.5" x14ac:dyDescent="0.25">
      <c r="A1447" s="76" t="s">
        <v>613</v>
      </c>
      <c r="B1447" s="76" t="s">
        <v>343</v>
      </c>
      <c r="C1447" s="51"/>
      <c r="D1447" s="51"/>
      <c r="E1447" s="51">
        <f t="shared" si="93"/>
        <v>12.4</v>
      </c>
      <c r="F1447" s="51">
        <v>10</v>
      </c>
      <c r="G1447" s="51">
        <f t="shared" si="95"/>
        <v>7.3</v>
      </c>
      <c r="H1447" s="51">
        <v>10</v>
      </c>
      <c r="I1447" s="52">
        <f t="shared" si="92"/>
        <v>19.7</v>
      </c>
      <c r="J1447" s="53">
        <f t="shared" si="92"/>
        <v>20</v>
      </c>
      <c r="K1447" s="50">
        <f t="shared" si="94"/>
        <v>19.7</v>
      </c>
      <c r="L1447" s="50"/>
    </row>
    <row r="1448" spans="1:12" ht="31.5" x14ac:dyDescent="0.25">
      <c r="A1448" s="76" t="s">
        <v>613</v>
      </c>
      <c r="B1448" s="76" t="s">
        <v>345</v>
      </c>
      <c r="C1448" s="51"/>
      <c r="D1448" s="51"/>
      <c r="E1448" s="51">
        <f t="shared" si="93"/>
        <v>39.68</v>
      </c>
      <c r="F1448" s="51">
        <v>32</v>
      </c>
      <c r="G1448" s="51">
        <f t="shared" si="95"/>
        <v>21.9</v>
      </c>
      <c r="H1448" s="51">
        <v>30</v>
      </c>
      <c r="I1448" s="52">
        <f t="shared" si="92"/>
        <v>61.58</v>
      </c>
      <c r="J1448" s="53">
        <f t="shared" si="92"/>
        <v>62</v>
      </c>
      <c r="K1448" s="50">
        <f t="shared" si="94"/>
        <v>61.58</v>
      </c>
      <c r="L1448" s="50"/>
    </row>
    <row r="1449" spans="1:12" ht="31.5" x14ac:dyDescent="0.25">
      <c r="A1449" s="76" t="s">
        <v>613</v>
      </c>
      <c r="B1449" s="76" t="s">
        <v>317</v>
      </c>
      <c r="C1449" s="51"/>
      <c r="D1449" s="51"/>
      <c r="E1449" s="51">
        <f t="shared" si="93"/>
        <v>62</v>
      </c>
      <c r="F1449" s="51">
        <v>50</v>
      </c>
      <c r="G1449" s="51">
        <f t="shared" si="95"/>
        <v>36.5</v>
      </c>
      <c r="H1449" s="51">
        <v>50</v>
      </c>
      <c r="I1449" s="52">
        <f t="shared" si="92"/>
        <v>98.5</v>
      </c>
      <c r="J1449" s="53">
        <f t="shared" si="92"/>
        <v>100</v>
      </c>
      <c r="K1449" s="50">
        <f t="shared" si="94"/>
        <v>98.5</v>
      </c>
      <c r="L1449" s="50"/>
    </row>
    <row r="1450" spans="1:12" ht="31.5" x14ac:dyDescent="0.25">
      <c r="A1450" s="76" t="s">
        <v>613</v>
      </c>
      <c r="B1450" s="76" t="s">
        <v>347</v>
      </c>
      <c r="C1450" s="51"/>
      <c r="D1450" s="51"/>
      <c r="E1450" s="51">
        <f t="shared" si="93"/>
        <v>86.8</v>
      </c>
      <c r="F1450" s="51">
        <v>70</v>
      </c>
      <c r="G1450" s="51"/>
      <c r="H1450" s="51"/>
      <c r="I1450" s="52">
        <f t="shared" ref="I1450:J1503" si="96">C1450+E1450+G1450</f>
        <v>86.8</v>
      </c>
      <c r="J1450" s="53">
        <f t="shared" si="96"/>
        <v>70</v>
      </c>
      <c r="K1450" s="50">
        <f t="shared" si="94"/>
        <v>86.8</v>
      </c>
      <c r="L1450" s="50"/>
    </row>
    <row r="1451" spans="1:12" ht="31.5" x14ac:dyDescent="0.25">
      <c r="A1451" s="76" t="s">
        <v>613</v>
      </c>
      <c r="B1451" s="76" t="s">
        <v>312</v>
      </c>
      <c r="C1451" s="51"/>
      <c r="D1451" s="51"/>
      <c r="E1451" s="51">
        <f t="shared" si="93"/>
        <v>270.32</v>
      </c>
      <c r="F1451" s="51">
        <v>218</v>
      </c>
      <c r="G1451" s="51"/>
      <c r="H1451" s="51"/>
      <c r="I1451" s="52">
        <f t="shared" si="96"/>
        <v>270.32</v>
      </c>
      <c r="J1451" s="53">
        <f t="shared" si="96"/>
        <v>218</v>
      </c>
      <c r="K1451" s="50">
        <f t="shared" si="94"/>
        <v>270.32</v>
      </c>
      <c r="L1451" s="50"/>
    </row>
    <row r="1452" spans="1:12" ht="31.5" x14ac:dyDescent="0.25">
      <c r="A1452" s="76" t="s">
        <v>613</v>
      </c>
      <c r="B1452" s="76" t="s">
        <v>321</v>
      </c>
      <c r="C1452" s="51"/>
      <c r="D1452" s="51"/>
      <c r="E1452" s="51">
        <f t="shared" si="93"/>
        <v>57.04</v>
      </c>
      <c r="F1452" s="51">
        <v>46</v>
      </c>
      <c r="G1452" s="51"/>
      <c r="H1452" s="51"/>
      <c r="I1452" s="52">
        <f t="shared" si="96"/>
        <v>57.04</v>
      </c>
      <c r="J1452" s="53">
        <f t="shared" si="96"/>
        <v>46</v>
      </c>
      <c r="K1452" s="50">
        <f t="shared" si="94"/>
        <v>57.04</v>
      </c>
      <c r="L1452" s="50"/>
    </row>
    <row r="1453" spans="1:12" ht="31.5" x14ac:dyDescent="0.25">
      <c r="A1453" s="76" t="s">
        <v>613</v>
      </c>
      <c r="B1453" s="76" t="s">
        <v>375</v>
      </c>
      <c r="C1453" s="51"/>
      <c r="D1453" s="51"/>
      <c r="E1453" s="51">
        <f t="shared" si="93"/>
        <v>45.88</v>
      </c>
      <c r="F1453" s="51">
        <v>37</v>
      </c>
      <c r="G1453" s="51"/>
      <c r="H1453" s="51"/>
      <c r="I1453" s="52">
        <f t="shared" si="96"/>
        <v>45.88</v>
      </c>
      <c r="J1453" s="53">
        <f t="shared" si="96"/>
        <v>37</v>
      </c>
      <c r="K1453" s="50">
        <f t="shared" si="94"/>
        <v>45.88</v>
      </c>
      <c r="L1453" s="50"/>
    </row>
    <row r="1454" spans="1:12" ht="31.5" x14ac:dyDescent="0.25">
      <c r="A1454" s="76" t="s">
        <v>613</v>
      </c>
      <c r="B1454" s="76" t="s">
        <v>394</v>
      </c>
      <c r="C1454" s="51"/>
      <c r="D1454" s="51"/>
      <c r="E1454" s="51">
        <f t="shared" si="93"/>
        <v>58.28</v>
      </c>
      <c r="F1454" s="51">
        <v>47</v>
      </c>
      <c r="G1454" s="51"/>
      <c r="H1454" s="51"/>
      <c r="I1454" s="52">
        <f t="shared" si="96"/>
        <v>58.28</v>
      </c>
      <c r="J1454" s="53">
        <f t="shared" si="96"/>
        <v>47</v>
      </c>
      <c r="K1454" s="50">
        <f t="shared" si="94"/>
        <v>58.28</v>
      </c>
      <c r="L1454" s="50"/>
    </row>
    <row r="1455" spans="1:12" ht="31.5" x14ac:dyDescent="0.25">
      <c r="A1455" s="76" t="s">
        <v>613</v>
      </c>
      <c r="B1455" s="76" t="s">
        <v>377</v>
      </c>
      <c r="C1455" s="51"/>
      <c r="D1455" s="51"/>
      <c r="E1455" s="51">
        <f t="shared" si="93"/>
        <v>24.8</v>
      </c>
      <c r="F1455" s="51">
        <v>20</v>
      </c>
      <c r="G1455" s="51"/>
      <c r="H1455" s="51"/>
      <c r="I1455" s="52">
        <f t="shared" si="96"/>
        <v>24.8</v>
      </c>
      <c r="J1455" s="53">
        <f t="shared" si="96"/>
        <v>20</v>
      </c>
      <c r="K1455" s="50">
        <f t="shared" si="94"/>
        <v>24.8</v>
      </c>
      <c r="L1455" s="50"/>
    </row>
    <row r="1456" spans="1:12" ht="31.5" x14ac:dyDescent="0.25">
      <c r="A1456" s="76" t="s">
        <v>613</v>
      </c>
      <c r="B1456" s="76" t="s">
        <v>357</v>
      </c>
      <c r="C1456" s="51"/>
      <c r="D1456" s="51"/>
      <c r="E1456" s="51">
        <f t="shared" si="93"/>
        <v>431.52</v>
      </c>
      <c r="F1456" s="51">
        <v>348</v>
      </c>
      <c r="G1456" s="51">
        <f t="shared" si="95"/>
        <v>254.04</v>
      </c>
      <c r="H1456" s="51">
        <v>348</v>
      </c>
      <c r="I1456" s="52">
        <f t="shared" si="96"/>
        <v>685.56</v>
      </c>
      <c r="J1456" s="53">
        <f t="shared" si="96"/>
        <v>696</v>
      </c>
      <c r="K1456" s="50">
        <f t="shared" si="94"/>
        <v>685.56</v>
      </c>
      <c r="L1456" s="50"/>
    </row>
    <row r="1457" spans="1:12" ht="31.5" x14ac:dyDescent="0.25">
      <c r="A1457" s="76" t="s">
        <v>613</v>
      </c>
      <c r="B1457" s="76" t="s">
        <v>359</v>
      </c>
      <c r="C1457" s="51"/>
      <c r="D1457" s="51"/>
      <c r="E1457" s="51">
        <f t="shared" si="93"/>
        <v>53.32</v>
      </c>
      <c r="F1457" s="51">
        <v>43</v>
      </c>
      <c r="G1457" s="51">
        <f t="shared" si="95"/>
        <v>31.39</v>
      </c>
      <c r="H1457" s="51">
        <v>43</v>
      </c>
      <c r="I1457" s="52">
        <f t="shared" si="96"/>
        <v>84.710000000000008</v>
      </c>
      <c r="J1457" s="53">
        <f t="shared" si="96"/>
        <v>86</v>
      </c>
      <c r="K1457" s="50">
        <f t="shared" si="94"/>
        <v>84.710000000000008</v>
      </c>
      <c r="L1457" s="50"/>
    </row>
    <row r="1458" spans="1:12" ht="31.5" x14ac:dyDescent="0.25">
      <c r="A1458" s="76" t="s">
        <v>613</v>
      </c>
      <c r="B1458" s="76" t="s">
        <v>360</v>
      </c>
      <c r="C1458" s="51"/>
      <c r="D1458" s="51"/>
      <c r="E1458" s="51">
        <f t="shared" si="93"/>
        <v>117.8</v>
      </c>
      <c r="F1458" s="51">
        <v>95</v>
      </c>
      <c r="G1458" s="51">
        <f t="shared" si="95"/>
        <v>69.349999999999994</v>
      </c>
      <c r="H1458" s="51">
        <v>95</v>
      </c>
      <c r="I1458" s="52">
        <f t="shared" si="96"/>
        <v>187.14999999999998</v>
      </c>
      <c r="J1458" s="53">
        <f t="shared" si="96"/>
        <v>190</v>
      </c>
      <c r="K1458" s="50">
        <f t="shared" si="94"/>
        <v>187.14999999999998</v>
      </c>
      <c r="L1458" s="50"/>
    </row>
    <row r="1459" spans="1:12" ht="31.5" x14ac:dyDescent="0.25">
      <c r="A1459" s="76" t="s">
        <v>613</v>
      </c>
      <c r="B1459" s="76" t="s">
        <v>362</v>
      </c>
      <c r="C1459" s="51"/>
      <c r="D1459" s="51"/>
      <c r="E1459" s="51">
        <f t="shared" si="93"/>
        <v>18.600000000000001</v>
      </c>
      <c r="F1459" s="51">
        <v>15</v>
      </c>
      <c r="G1459" s="51"/>
      <c r="H1459" s="51"/>
      <c r="I1459" s="52">
        <f t="shared" si="96"/>
        <v>18.600000000000001</v>
      </c>
      <c r="J1459" s="53">
        <f t="shared" si="96"/>
        <v>15</v>
      </c>
      <c r="K1459" s="50">
        <f t="shared" si="94"/>
        <v>18.600000000000001</v>
      </c>
      <c r="L1459" s="50"/>
    </row>
    <row r="1460" spans="1:12" ht="31.5" x14ac:dyDescent="0.25">
      <c r="A1460" s="76" t="s">
        <v>613</v>
      </c>
      <c r="B1460" s="76" t="s">
        <v>368</v>
      </c>
      <c r="C1460" s="51"/>
      <c r="D1460" s="51"/>
      <c r="E1460" s="51">
        <f t="shared" si="93"/>
        <v>63.24</v>
      </c>
      <c r="F1460" s="51">
        <v>51</v>
      </c>
      <c r="G1460" s="51"/>
      <c r="H1460" s="51"/>
      <c r="I1460" s="52">
        <f t="shared" si="96"/>
        <v>63.24</v>
      </c>
      <c r="J1460" s="53">
        <f t="shared" si="96"/>
        <v>51</v>
      </c>
      <c r="K1460" s="50">
        <f t="shared" si="94"/>
        <v>63.24</v>
      </c>
      <c r="L1460" s="50"/>
    </row>
    <row r="1461" spans="1:12" x14ac:dyDescent="0.25">
      <c r="A1461" s="76" t="s">
        <v>614</v>
      </c>
      <c r="B1461" s="76" t="s">
        <v>372</v>
      </c>
      <c r="C1461" s="51"/>
      <c r="D1461" s="51"/>
      <c r="E1461" s="51">
        <f t="shared" si="93"/>
        <v>574.12</v>
      </c>
      <c r="F1461" s="51">
        <v>463</v>
      </c>
      <c r="G1461" s="51"/>
      <c r="H1461" s="51"/>
      <c r="I1461" s="52">
        <f t="shared" si="96"/>
        <v>574.12</v>
      </c>
      <c r="J1461" s="53">
        <f t="shared" si="96"/>
        <v>463</v>
      </c>
      <c r="K1461" s="50">
        <f t="shared" si="94"/>
        <v>574.12</v>
      </c>
      <c r="L1461" s="50"/>
    </row>
    <row r="1462" spans="1:12" ht="31.5" x14ac:dyDescent="0.25">
      <c r="A1462" s="76" t="s">
        <v>614</v>
      </c>
      <c r="B1462" s="76" t="s">
        <v>373</v>
      </c>
      <c r="C1462" s="51"/>
      <c r="D1462" s="51"/>
      <c r="E1462" s="51">
        <f t="shared" si="93"/>
        <v>42.16</v>
      </c>
      <c r="F1462" s="51">
        <v>34</v>
      </c>
      <c r="G1462" s="51"/>
      <c r="H1462" s="51"/>
      <c r="I1462" s="52">
        <f t="shared" si="96"/>
        <v>42.16</v>
      </c>
      <c r="J1462" s="53">
        <f t="shared" si="96"/>
        <v>34</v>
      </c>
      <c r="K1462" s="50">
        <f t="shared" si="94"/>
        <v>42.16</v>
      </c>
      <c r="L1462" s="50"/>
    </row>
    <row r="1463" spans="1:12" ht="31.5" x14ac:dyDescent="0.25">
      <c r="A1463" s="76" t="s">
        <v>615</v>
      </c>
      <c r="B1463" s="76" t="s">
        <v>315</v>
      </c>
      <c r="C1463" s="51"/>
      <c r="D1463" s="51"/>
      <c r="E1463" s="51">
        <f t="shared" si="93"/>
        <v>9.92</v>
      </c>
      <c r="F1463" s="51">
        <v>8</v>
      </c>
      <c r="G1463" s="51"/>
      <c r="H1463" s="51"/>
      <c r="I1463" s="52">
        <f t="shared" si="96"/>
        <v>9.92</v>
      </c>
      <c r="J1463" s="53">
        <f t="shared" si="96"/>
        <v>8</v>
      </c>
      <c r="K1463" s="50">
        <f t="shared" si="94"/>
        <v>9.92</v>
      </c>
      <c r="L1463" s="50"/>
    </row>
    <row r="1464" spans="1:12" x14ac:dyDescent="0.25">
      <c r="A1464" s="76" t="s">
        <v>615</v>
      </c>
      <c r="B1464" s="76" t="s">
        <v>312</v>
      </c>
      <c r="C1464" s="51"/>
      <c r="D1464" s="51"/>
      <c r="E1464" s="51">
        <f t="shared" si="93"/>
        <v>209.56</v>
      </c>
      <c r="F1464" s="51">
        <v>169</v>
      </c>
      <c r="G1464" s="51"/>
      <c r="H1464" s="51"/>
      <c r="I1464" s="52">
        <f t="shared" si="96"/>
        <v>209.56</v>
      </c>
      <c r="J1464" s="53">
        <f t="shared" si="96"/>
        <v>169</v>
      </c>
      <c r="K1464" s="50">
        <f t="shared" si="94"/>
        <v>209.56</v>
      </c>
      <c r="L1464" s="50"/>
    </row>
    <row r="1465" spans="1:12" x14ac:dyDescent="0.25">
      <c r="A1465" s="76" t="s">
        <v>616</v>
      </c>
      <c r="B1465" s="76" t="s">
        <v>312</v>
      </c>
      <c r="C1465" s="51"/>
      <c r="D1465" s="51"/>
      <c r="E1465" s="51">
        <f t="shared" si="93"/>
        <v>54.56</v>
      </c>
      <c r="F1465" s="51">
        <v>44</v>
      </c>
      <c r="G1465" s="51"/>
      <c r="H1465" s="51"/>
      <c r="I1465" s="52">
        <f t="shared" si="96"/>
        <v>54.56</v>
      </c>
      <c r="J1465" s="53">
        <f t="shared" si="96"/>
        <v>44</v>
      </c>
      <c r="K1465" s="50">
        <f t="shared" si="94"/>
        <v>54.56</v>
      </c>
      <c r="L1465" s="50"/>
    </row>
    <row r="1466" spans="1:12" ht="31.5" x14ac:dyDescent="0.25">
      <c r="A1466" s="76" t="s">
        <v>617</v>
      </c>
      <c r="B1466" s="76" t="s">
        <v>328</v>
      </c>
      <c r="C1466" s="51"/>
      <c r="D1466" s="51"/>
      <c r="E1466" s="51">
        <f t="shared" si="93"/>
        <v>151.28</v>
      </c>
      <c r="F1466" s="51">
        <v>122</v>
      </c>
      <c r="G1466" s="51">
        <f t="shared" si="95"/>
        <v>89.06</v>
      </c>
      <c r="H1466" s="51">
        <v>122</v>
      </c>
      <c r="I1466" s="52">
        <f t="shared" si="96"/>
        <v>240.34</v>
      </c>
      <c r="J1466" s="53">
        <f t="shared" si="96"/>
        <v>244</v>
      </c>
      <c r="K1466" s="50">
        <f t="shared" si="94"/>
        <v>240.34</v>
      </c>
      <c r="L1466" s="50"/>
    </row>
    <row r="1467" spans="1:12" ht="31.5" x14ac:dyDescent="0.25">
      <c r="A1467" s="76" t="s">
        <v>617</v>
      </c>
      <c r="B1467" s="76" t="s">
        <v>345</v>
      </c>
      <c r="C1467" s="51"/>
      <c r="D1467" s="51"/>
      <c r="E1467" s="51">
        <f t="shared" si="93"/>
        <v>43.4</v>
      </c>
      <c r="F1467" s="51">
        <v>35</v>
      </c>
      <c r="G1467" s="51">
        <f t="shared" si="95"/>
        <v>25.55</v>
      </c>
      <c r="H1467" s="51">
        <v>35</v>
      </c>
      <c r="I1467" s="52">
        <f t="shared" si="96"/>
        <v>68.95</v>
      </c>
      <c r="J1467" s="53">
        <f t="shared" si="96"/>
        <v>70</v>
      </c>
      <c r="K1467" s="50">
        <f t="shared" si="94"/>
        <v>68.95</v>
      </c>
      <c r="L1467" s="50"/>
    </row>
    <row r="1468" spans="1:12" ht="31.5" x14ac:dyDescent="0.25">
      <c r="A1468" s="76" t="s">
        <v>617</v>
      </c>
      <c r="B1468" s="76" t="s">
        <v>317</v>
      </c>
      <c r="C1468" s="51"/>
      <c r="D1468" s="51"/>
      <c r="E1468" s="51">
        <f t="shared" si="93"/>
        <v>173.6</v>
      </c>
      <c r="F1468" s="51">
        <v>140</v>
      </c>
      <c r="G1468" s="51">
        <f t="shared" si="95"/>
        <v>102.2</v>
      </c>
      <c r="H1468" s="51">
        <v>140</v>
      </c>
      <c r="I1468" s="52">
        <f t="shared" si="96"/>
        <v>275.8</v>
      </c>
      <c r="J1468" s="53">
        <f t="shared" si="96"/>
        <v>280</v>
      </c>
      <c r="K1468" s="50">
        <f t="shared" si="94"/>
        <v>275.8</v>
      </c>
      <c r="L1468" s="50"/>
    </row>
    <row r="1469" spans="1:12" ht="31.5" x14ac:dyDescent="0.25">
      <c r="A1469" s="76" t="s">
        <v>617</v>
      </c>
      <c r="B1469" s="76" t="s">
        <v>360</v>
      </c>
      <c r="C1469" s="51"/>
      <c r="D1469" s="51"/>
      <c r="E1469" s="51">
        <f t="shared" si="93"/>
        <v>99.2</v>
      </c>
      <c r="F1469" s="51">
        <v>80</v>
      </c>
      <c r="G1469" s="51">
        <f t="shared" si="95"/>
        <v>58.4</v>
      </c>
      <c r="H1469" s="51">
        <v>80</v>
      </c>
      <c r="I1469" s="52">
        <f t="shared" si="96"/>
        <v>157.6</v>
      </c>
      <c r="J1469" s="53">
        <f t="shared" si="96"/>
        <v>160</v>
      </c>
      <c r="K1469" s="50">
        <f t="shared" si="94"/>
        <v>157.6</v>
      </c>
      <c r="L1469" s="50"/>
    </row>
    <row r="1470" spans="1:12" ht="31.5" x14ac:dyDescent="0.25">
      <c r="A1470" s="76" t="s">
        <v>618</v>
      </c>
      <c r="B1470" s="76" t="s">
        <v>328</v>
      </c>
      <c r="C1470" s="51"/>
      <c r="D1470" s="51"/>
      <c r="E1470" s="51">
        <f t="shared" si="93"/>
        <v>140.12</v>
      </c>
      <c r="F1470" s="51">
        <v>113</v>
      </c>
      <c r="G1470" s="51"/>
      <c r="H1470" s="51"/>
      <c r="I1470" s="52">
        <f t="shared" si="96"/>
        <v>140.12</v>
      </c>
      <c r="J1470" s="53">
        <f t="shared" si="96"/>
        <v>113</v>
      </c>
      <c r="K1470" s="50">
        <f t="shared" si="94"/>
        <v>140.12</v>
      </c>
      <c r="L1470" s="50"/>
    </row>
    <row r="1471" spans="1:12" ht="31.5" x14ac:dyDescent="0.25">
      <c r="A1471" s="76" t="s">
        <v>618</v>
      </c>
      <c r="B1471" s="76" t="s">
        <v>317</v>
      </c>
      <c r="C1471" s="51"/>
      <c r="D1471" s="51"/>
      <c r="E1471" s="51">
        <f t="shared" si="93"/>
        <v>97.96</v>
      </c>
      <c r="F1471" s="51">
        <v>79</v>
      </c>
      <c r="G1471" s="51"/>
      <c r="H1471" s="51"/>
      <c r="I1471" s="52">
        <f t="shared" si="96"/>
        <v>97.96</v>
      </c>
      <c r="J1471" s="53">
        <f t="shared" si="96"/>
        <v>79</v>
      </c>
      <c r="K1471" s="50">
        <f t="shared" si="94"/>
        <v>97.96</v>
      </c>
      <c r="L1471" s="50"/>
    </row>
    <row r="1472" spans="1:12" ht="31.5" x14ac:dyDescent="0.25">
      <c r="A1472" s="76" t="s">
        <v>618</v>
      </c>
      <c r="B1472" s="76" t="s">
        <v>360</v>
      </c>
      <c r="C1472" s="51"/>
      <c r="D1472" s="51"/>
      <c r="E1472" s="51">
        <f t="shared" si="93"/>
        <v>131.44</v>
      </c>
      <c r="F1472" s="51">
        <v>106</v>
      </c>
      <c r="G1472" s="51"/>
      <c r="H1472" s="51"/>
      <c r="I1472" s="52">
        <f t="shared" si="96"/>
        <v>131.44</v>
      </c>
      <c r="J1472" s="53">
        <f t="shared" si="96"/>
        <v>106</v>
      </c>
      <c r="K1472" s="50">
        <f t="shared" si="94"/>
        <v>131.44</v>
      </c>
      <c r="L1472" s="50"/>
    </row>
    <row r="1473" spans="1:12" x14ac:dyDescent="0.25">
      <c r="A1473" s="76" t="s">
        <v>619</v>
      </c>
      <c r="B1473" s="76" t="s">
        <v>328</v>
      </c>
      <c r="C1473" s="51"/>
      <c r="D1473" s="51"/>
      <c r="E1473" s="51">
        <f t="shared" si="93"/>
        <v>193.44</v>
      </c>
      <c r="F1473" s="51">
        <v>156</v>
      </c>
      <c r="G1473" s="51"/>
      <c r="H1473" s="51"/>
      <c r="I1473" s="52">
        <f t="shared" si="96"/>
        <v>193.44</v>
      </c>
      <c r="J1473" s="53">
        <f t="shared" si="96"/>
        <v>156</v>
      </c>
      <c r="K1473" s="50">
        <f t="shared" si="94"/>
        <v>193.44</v>
      </c>
      <c r="L1473" s="50"/>
    </row>
    <row r="1474" spans="1:12" ht="31.5" x14ac:dyDescent="0.25">
      <c r="A1474" s="76" t="s">
        <v>619</v>
      </c>
      <c r="B1474" s="76" t="s">
        <v>317</v>
      </c>
      <c r="C1474" s="51"/>
      <c r="D1474" s="51"/>
      <c r="E1474" s="51">
        <f t="shared" si="93"/>
        <v>184.76</v>
      </c>
      <c r="F1474" s="51">
        <v>149</v>
      </c>
      <c r="G1474" s="51">
        <f t="shared" si="95"/>
        <v>60.589999999999996</v>
      </c>
      <c r="H1474" s="51">
        <v>83</v>
      </c>
      <c r="I1474" s="52">
        <f t="shared" si="96"/>
        <v>245.35</v>
      </c>
      <c r="J1474" s="53">
        <f t="shared" si="96"/>
        <v>232</v>
      </c>
      <c r="K1474" s="50">
        <f t="shared" si="94"/>
        <v>245.35</v>
      </c>
      <c r="L1474" s="50"/>
    </row>
    <row r="1475" spans="1:12" x14ac:dyDescent="0.25">
      <c r="A1475" s="76" t="s">
        <v>619</v>
      </c>
      <c r="B1475" s="76" t="s">
        <v>360</v>
      </c>
      <c r="C1475" s="51"/>
      <c r="D1475" s="51"/>
      <c r="E1475" s="51">
        <f t="shared" si="93"/>
        <v>189.72</v>
      </c>
      <c r="F1475" s="51">
        <v>153</v>
      </c>
      <c r="G1475" s="51">
        <f t="shared" si="95"/>
        <v>111.69</v>
      </c>
      <c r="H1475" s="51">
        <v>153</v>
      </c>
      <c r="I1475" s="52">
        <f t="shared" si="96"/>
        <v>301.40999999999997</v>
      </c>
      <c r="J1475" s="53">
        <f t="shared" si="96"/>
        <v>306</v>
      </c>
      <c r="K1475" s="50">
        <f t="shared" si="94"/>
        <v>301.40999999999997</v>
      </c>
      <c r="L1475" s="50"/>
    </row>
    <row r="1476" spans="1:12" ht="31.5" x14ac:dyDescent="0.25">
      <c r="A1476" s="76" t="s">
        <v>620</v>
      </c>
      <c r="B1476" s="76" t="s">
        <v>345</v>
      </c>
      <c r="C1476" s="51"/>
      <c r="D1476" s="51"/>
      <c r="E1476" s="51">
        <f t="shared" si="93"/>
        <v>16.12</v>
      </c>
      <c r="F1476" s="51">
        <v>13</v>
      </c>
      <c r="G1476" s="51"/>
      <c r="H1476" s="51"/>
      <c r="I1476" s="52">
        <f t="shared" si="96"/>
        <v>16.12</v>
      </c>
      <c r="J1476" s="53">
        <f t="shared" si="96"/>
        <v>13</v>
      </c>
      <c r="K1476" s="50">
        <f t="shared" si="94"/>
        <v>16.12</v>
      </c>
      <c r="L1476" s="50"/>
    </row>
    <row r="1477" spans="1:12" ht="31.5" x14ac:dyDescent="0.25">
      <c r="A1477" s="76" t="s">
        <v>620</v>
      </c>
      <c r="B1477" s="76" t="s">
        <v>317</v>
      </c>
      <c r="C1477" s="51"/>
      <c r="D1477" s="51"/>
      <c r="E1477" s="51">
        <f t="shared" si="93"/>
        <v>74.400000000000006</v>
      </c>
      <c r="F1477" s="51">
        <v>60</v>
      </c>
      <c r="G1477" s="51"/>
      <c r="H1477" s="51"/>
      <c r="I1477" s="52">
        <f t="shared" si="96"/>
        <v>74.400000000000006</v>
      </c>
      <c r="J1477" s="53">
        <f t="shared" si="96"/>
        <v>60</v>
      </c>
      <c r="K1477" s="50">
        <f t="shared" si="94"/>
        <v>74.400000000000006</v>
      </c>
      <c r="L1477" s="50"/>
    </row>
    <row r="1478" spans="1:12" ht="31.5" x14ac:dyDescent="0.25">
      <c r="A1478" s="76" t="s">
        <v>620</v>
      </c>
      <c r="B1478" s="76" t="s">
        <v>360</v>
      </c>
      <c r="C1478" s="51"/>
      <c r="D1478" s="51"/>
      <c r="E1478" s="51">
        <f t="shared" ref="E1478:E1541" si="97">F1478*1.24</f>
        <v>86.8</v>
      </c>
      <c r="F1478" s="51">
        <v>70</v>
      </c>
      <c r="G1478" s="51"/>
      <c r="H1478" s="51"/>
      <c r="I1478" s="52">
        <f t="shared" si="96"/>
        <v>86.8</v>
      </c>
      <c r="J1478" s="53">
        <f t="shared" si="96"/>
        <v>70</v>
      </c>
      <c r="K1478" s="50">
        <f t="shared" si="94"/>
        <v>86.8</v>
      </c>
      <c r="L1478" s="50"/>
    </row>
    <row r="1479" spans="1:12" x14ac:dyDescent="0.25">
      <c r="A1479" s="76" t="s">
        <v>621</v>
      </c>
      <c r="B1479" s="76" t="s">
        <v>385</v>
      </c>
      <c r="C1479" s="51"/>
      <c r="D1479" s="51"/>
      <c r="E1479" s="51">
        <f t="shared" si="97"/>
        <v>84.32</v>
      </c>
      <c r="F1479" s="51">
        <v>68</v>
      </c>
      <c r="G1479" s="51"/>
      <c r="H1479" s="51"/>
      <c r="I1479" s="52">
        <f t="shared" si="96"/>
        <v>84.32</v>
      </c>
      <c r="J1479" s="53">
        <f t="shared" si="96"/>
        <v>68</v>
      </c>
      <c r="K1479" s="50">
        <f t="shared" si="94"/>
        <v>84.32</v>
      </c>
      <c r="L1479" s="50"/>
    </row>
    <row r="1480" spans="1:12" x14ac:dyDescent="0.25">
      <c r="A1480" s="76" t="s">
        <v>622</v>
      </c>
      <c r="B1480" s="76" t="s">
        <v>326</v>
      </c>
      <c r="C1480" s="51"/>
      <c r="D1480" s="51"/>
      <c r="E1480" s="51">
        <f t="shared" si="97"/>
        <v>1.24</v>
      </c>
      <c r="F1480" s="51">
        <v>1</v>
      </c>
      <c r="G1480" s="51">
        <f t="shared" si="95"/>
        <v>276.67</v>
      </c>
      <c r="H1480" s="51">
        <v>379</v>
      </c>
      <c r="I1480" s="52">
        <f t="shared" si="96"/>
        <v>277.91000000000003</v>
      </c>
      <c r="J1480" s="53">
        <f t="shared" si="96"/>
        <v>380</v>
      </c>
      <c r="K1480" s="50">
        <f t="shared" ref="K1480:K1543" si="98">I1480</f>
        <v>277.91000000000003</v>
      </c>
      <c r="L1480" s="50"/>
    </row>
    <row r="1481" spans="1:12" x14ac:dyDescent="0.25">
      <c r="A1481" s="76" t="s">
        <v>622</v>
      </c>
      <c r="B1481" s="76" t="s">
        <v>328</v>
      </c>
      <c r="C1481" s="51"/>
      <c r="D1481" s="51"/>
      <c r="E1481" s="51">
        <f t="shared" si="97"/>
        <v>78.12</v>
      </c>
      <c r="F1481" s="51">
        <v>63</v>
      </c>
      <c r="G1481" s="51"/>
      <c r="H1481" s="51"/>
      <c r="I1481" s="52">
        <f t="shared" si="96"/>
        <v>78.12</v>
      </c>
      <c r="J1481" s="53">
        <f t="shared" si="96"/>
        <v>63</v>
      </c>
      <c r="K1481" s="50">
        <f t="shared" si="98"/>
        <v>78.12</v>
      </c>
      <c r="L1481" s="50"/>
    </row>
    <row r="1482" spans="1:12" x14ac:dyDescent="0.25">
      <c r="A1482" s="76" t="s">
        <v>622</v>
      </c>
      <c r="B1482" s="76" t="s">
        <v>393</v>
      </c>
      <c r="C1482" s="51"/>
      <c r="D1482" s="51"/>
      <c r="E1482" s="51"/>
      <c r="F1482" s="51"/>
      <c r="G1482" s="51">
        <f t="shared" si="95"/>
        <v>92.71</v>
      </c>
      <c r="H1482" s="51">
        <v>127</v>
      </c>
      <c r="I1482" s="52">
        <f t="shared" si="96"/>
        <v>92.71</v>
      </c>
      <c r="J1482" s="53">
        <f t="shared" si="96"/>
        <v>127</v>
      </c>
      <c r="K1482" s="50">
        <f t="shared" si="98"/>
        <v>92.71</v>
      </c>
      <c r="L1482" s="50"/>
    </row>
    <row r="1483" spans="1:12" ht="31.5" x14ac:dyDescent="0.25">
      <c r="A1483" s="76" t="s">
        <v>622</v>
      </c>
      <c r="B1483" s="76" t="s">
        <v>345</v>
      </c>
      <c r="C1483" s="51"/>
      <c r="D1483" s="51"/>
      <c r="E1483" s="51">
        <f t="shared" si="97"/>
        <v>9.92</v>
      </c>
      <c r="F1483" s="51">
        <v>8</v>
      </c>
      <c r="G1483" s="51"/>
      <c r="H1483" s="51"/>
      <c r="I1483" s="52">
        <f t="shared" si="96"/>
        <v>9.92</v>
      </c>
      <c r="J1483" s="53">
        <f t="shared" si="96"/>
        <v>8</v>
      </c>
      <c r="K1483" s="50">
        <f t="shared" si="98"/>
        <v>9.92</v>
      </c>
      <c r="L1483" s="50"/>
    </row>
    <row r="1484" spans="1:12" ht="31.5" x14ac:dyDescent="0.25">
      <c r="A1484" s="76" t="s">
        <v>622</v>
      </c>
      <c r="B1484" s="76" t="s">
        <v>317</v>
      </c>
      <c r="C1484" s="51"/>
      <c r="D1484" s="51"/>
      <c r="E1484" s="51">
        <f t="shared" si="97"/>
        <v>23.56</v>
      </c>
      <c r="F1484" s="51">
        <v>19</v>
      </c>
      <c r="G1484" s="51"/>
      <c r="H1484" s="51"/>
      <c r="I1484" s="52">
        <f t="shared" si="96"/>
        <v>23.56</v>
      </c>
      <c r="J1484" s="53">
        <f t="shared" si="96"/>
        <v>19</v>
      </c>
      <c r="K1484" s="50">
        <f t="shared" si="98"/>
        <v>23.56</v>
      </c>
      <c r="L1484" s="50"/>
    </row>
    <row r="1485" spans="1:12" x14ac:dyDescent="0.25">
      <c r="A1485" s="76" t="s">
        <v>622</v>
      </c>
      <c r="B1485" s="76" t="s">
        <v>321</v>
      </c>
      <c r="C1485" s="51"/>
      <c r="D1485" s="51"/>
      <c r="E1485" s="51">
        <f t="shared" si="97"/>
        <v>76.88</v>
      </c>
      <c r="F1485" s="51">
        <v>62</v>
      </c>
      <c r="G1485" s="51">
        <f t="shared" ref="G1485:G1546" si="99">H1485*0.73</f>
        <v>45.26</v>
      </c>
      <c r="H1485" s="51">
        <v>62</v>
      </c>
      <c r="I1485" s="52">
        <f t="shared" si="96"/>
        <v>122.13999999999999</v>
      </c>
      <c r="J1485" s="53">
        <f t="shared" si="96"/>
        <v>124</v>
      </c>
      <c r="K1485" s="50">
        <f t="shared" si="98"/>
        <v>122.13999999999999</v>
      </c>
      <c r="L1485" s="50"/>
    </row>
    <row r="1486" spans="1:12" x14ac:dyDescent="0.25">
      <c r="A1486" s="76" t="s">
        <v>622</v>
      </c>
      <c r="B1486" s="76" t="s">
        <v>352</v>
      </c>
      <c r="C1486" s="51"/>
      <c r="D1486" s="51"/>
      <c r="E1486" s="51">
        <f t="shared" si="97"/>
        <v>21.08</v>
      </c>
      <c r="F1486" s="51">
        <v>17</v>
      </c>
      <c r="G1486" s="51">
        <f t="shared" si="99"/>
        <v>6.57</v>
      </c>
      <c r="H1486" s="51">
        <v>9</v>
      </c>
      <c r="I1486" s="52">
        <f t="shared" si="96"/>
        <v>27.65</v>
      </c>
      <c r="J1486" s="53">
        <f t="shared" si="96"/>
        <v>26</v>
      </c>
      <c r="K1486" s="50">
        <f t="shared" si="98"/>
        <v>27.65</v>
      </c>
      <c r="L1486" s="50"/>
    </row>
    <row r="1487" spans="1:12" x14ac:dyDescent="0.25">
      <c r="A1487" s="76" t="s">
        <v>622</v>
      </c>
      <c r="B1487" s="76" t="s">
        <v>394</v>
      </c>
      <c r="C1487" s="51"/>
      <c r="D1487" s="51"/>
      <c r="E1487" s="51">
        <f t="shared" si="97"/>
        <v>44.64</v>
      </c>
      <c r="F1487" s="51">
        <v>36</v>
      </c>
      <c r="G1487" s="51">
        <f t="shared" si="99"/>
        <v>25.55</v>
      </c>
      <c r="H1487" s="51">
        <v>35</v>
      </c>
      <c r="I1487" s="52">
        <f t="shared" si="96"/>
        <v>70.19</v>
      </c>
      <c r="J1487" s="53">
        <f t="shared" si="96"/>
        <v>71</v>
      </c>
      <c r="K1487" s="50">
        <f t="shared" si="98"/>
        <v>70.19</v>
      </c>
      <c r="L1487" s="50"/>
    </row>
    <row r="1488" spans="1:12" x14ac:dyDescent="0.25">
      <c r="A1488" s="76" t="s">
        <v>622</v>
      </c>
      <c r="B1488" s="76" t="s">
        <v>360</v>
      </c>
      <c r="C1488" s="51"/>
      <c r="D1488" s="51"/>
      <c r="E1488" s="51">
        <f t="shared" si="97"/>
        <v>26.04</v>
      </c>
      <c r="F1488" s="51">
        <v>21</v>
      </c>
      <c r="G1488" s="51"/>
      <c r="H1488" s="51"/>
      <c r="I1488" s="52">
        <f t="shared" si="96"/>
        <v>26.04</v>
      </c>
      <c r="J1488" s="53">
        <f t="shared" si="96"/>
        <v>21</v>
      </c>
      <c r="K1488" s="50">
        <f t="shared" si="98"/>
        <v>26.04</v>
      </c>
      <c r="L1488" s="50"/>
    </row>
    <row r="1489" spans="1:12" x14ac:dyDescent="0.25">
      <c r="A1489" s="76" t="s">
        <v>622</v>
      </c>
      <c r="B1489" s="76" t="s">
        <v>362</v>
      </c>
      <c r="C1489" s="51"/>
      <c r="D1489" s="51"/>
      <c r="E1489" s="51">
        <f t="shared" si="97"/>
        <v>105.4</v>
      </c>
      <c r="F1489" s="51">
        <v>85</v>
      </c>
      <c r="G1489" s="51"/>
      <c r="H1489" s="51"/>
      <c r="I1489" s="52">
        <f t="shared" si="96"/>
        <v>105.4</v>
      </c>
      <c r="J1489" s="53">
        <f t="shared" si="96"/>
        <v>85</v>
      </c>
      <c r="K1489" s="50">
        <f t="shared" si="98"/>
        <v>105.4</v>
      </c>
      <c r="L1489" s="50"/>
    </row>
    <row r="1490" spans="1:12" x14ac:dyDescent="0.25">
      <c r="A1490" s="76" t="s">
        <v>622</v>
      </c>
      <c r="B1490" s="76" t="s">
        <v>367</v>
      </c>
      <c r="C1490" s="51"/>
      <c r="D1490" s="51"/>
      <c r="E1490" s="51">
        <f t="shared" si="97"/>
        <v>283.95999999999998</v>
      </c>
      <c r="F1490" s="51">
        <v>229</v>
      </c>
      <c r="G1490" s="51">
        <f t="shared" si="99"/>
        <v>164.98</v>
      </c>
      <c r="H1490" s="51">
        <v>226</v>
      </c>
      <c r="I1490" s="52">
        <f t="shared" si="96"/>
        <v>448.93999999999994</v>
      </c>
      <c r="J1490" s="53">
        <f t="shared" si="96"/>
        <v>455</v>
      </c>
      <c r="K1490" s="50">
        <f t="shared" si="98"/>
        <v>448.93999999999994</v>
      </c>
      <c r="L1490" s="50"/>
    </row>
    <row r="1491" spans="1:12" ht="31.5" x14ac:dyDescent="0.25">
      <c r="A1491" s="76" t="s">
        <v>622</v>
      </c>
      <c r="B1491" s="76" t="s">
        <v>368</v>
      </c>
      <c r="C1491" s="51"/>
      <c r="D1491" s="51"/>
      <c r="E1491" s="51">
        <f t="shared" si="97"/>
        <v>112.84</v>
      </c>
      <c r="F1491" s="51">
        <v>91</v>
      </c>
      <c r="G1491" s="51">
        <f t="shared" si="99"/>
        <v>18.98</v>
      </c>
      <c r="H1491" s="51">
        <v>26</v>
      </c>
      <c r="I1491" s="52">
        <f t="shared" si="96"/>
        <v>131.82</v>
      </c>
      <c r="J1491" s="53">
        <f t="shared" si="96"/>
        <v>117</v>
      </c>
      <c r="K1491" s="50">
        <f t="shared" si="98"/>
        <v>131.82</v>
      </c>
      <c r="L1491" s="50"/>
    </row>
    <row r="1492" spans="1:12" x14ac:dyDescent="0.25">
      <c r="A1492" s="76" t="s">
        <v>622</v>
      </c>
      <c r="B1492" s="76" t="s">
        <v>372</v>
      </c>
      <c r="C1492" s="51"/>
      <c r="D1492" s="51"/>
      <c r="E1492" s="51">
        <f t="shared" si="97"/>
        <v>64.48</v>
      </c>
      <c r="F1492" s="51">
        <v>52</v>
      </c>
      <c r="G1492" s="51"/>
      <c r="H1492" s="51"/>
      <c r="I1492" s="52">
        <f t="shared" si="96"/>
        <v>64.48</v>
      </c>
      <c r="J1492" s="53">
        <f t="shared" si="96"/>
        <v>52</v>
      </c>
      <c r="K1492" s="50">
        <f t="shared" si="98"/>
        <v>64.48</v>
      </c>
      <c r="L1492" s="50"/>
    </row>
    <row r="1493" spans="1:12" ht="31.5" x14ac:dyDescent="0.25">
      <c r="A1493" s="76" t="s">
        <v>622</v>
      </c>
      <c r="B1493" s="76" t="s">
        <v>373</v>
      </c>
      <c r="C1493" s="51"/>
      <c r="D1493" s="51"/>
      <c r="E1493" s="51">
        <f t="shared" si="97"/>
        <v>42.16</v>
      </c>
      <c r="F1493" s="51">
        <v>34</v>
      </c>
      <c r="G1493" s="51"/>
      <c r="H1493" s="51"/>
      <c r="I1493" s="52">
        <f t="shared" si="96"/>
        <v>42.16</v>
      </c>
      <c r="J1493" s="53">
        <f t="shared" si="96"/>
        <v>34</v>
      </c>
      <c r="K1493" s="50">
        <f t="shared" si="98"/>
        <v>42.16</v>
      </c>
      <c r="L1493" s="50"/>
    </row>
    <row r="1494" spans="1:12" ht="31.5" x14ac:dyDescent="0.25">
      <c r="A1494" s="76" t="s">
        <v>623</v>
      </c>
      <c r="B1494" s="76" t="s">
        <v>325</v>
      </c>
      <c r="C1494" s="51"/>
      <c r="D1494" s="51"/>
      <c r="E1494" s="51">
        <f t="shared" si="97"/>
        <v>2.48</v>
      </c>
      <c r="F1494" s="51">
        <v>2</v>
      </c>
      <c r="G1494" s="51">
        <f t="shared" si="99"/>
        <v>0.73</v>
      </c>
      <c r="H1494" s="51">
        <v>1</v>
      </c>
      <c r="I1494" s="52">
        <f t="shared" si="96"/>
        <v>3.21</v>
      </c>
      <c r="J1494" s="53">
        <f t="shared" si="96"/>
        <v>3</v>
      </c>
      <c r="K1494" s="50">
        <f t="shared" si="98"/>
        <v>3.21</v>
      </c>
      <c r="L1494" s="50"/>
    </row>
    <row r="1495" spans="1:12" ht="31.5" x14ac:dyDescent="0.25">
      <c r="A1495" s="76" t="s">
        <v>623</v>
      </c>
      <c r="B1495" s="76" t="s">
        <v>326</v>
      </c>
      <c r="C1495" s="51"/>
      <c r="D1495" s="51"/>
      <c r="E1495" s="51"/>
      <c r="F1495" s="51"/>
      <c r="G1495" s="51">
        <f t="shared" si="99"/>
        <v>589.84</v>
      </c>
      <c r="H1495" s="51">
        <v>808</v>
      </c>
      <c r="I1495" s="52">
        <f t="shared" si="96"/>
        <v>589.84</v>
      </c>
      <c r="J1495" s="53">
        <f t="shared" si="96"/>
        <v>808</v>
      </c>
      <c r="K1495" s="50">
        <f t="shared" si="98"/>
        <v>589.84</v>
      </c>
      <c r="L1495" s="50"/>
    </row>
    <row r="1496" spans="1:12" ht="31.5" x14ac:dyDescent="0.25">
      <c r="A1496" s="76" t="s">
        <v>623</v>
      </c>
      <c r="B1496" s="76" t="s">
        <v>327</v>
      </c>
      <c r="C1496" s="51"/>
      <c r="D1496" s="51"/>
      <c r="E1496" s="51"/>
      <c r="F1496" s="51"/>
      <c r="G1496" s="51">
        <f t="shared" si="99"/>
        <v>240.17</v>
      </c>
      <c r="H1496" s="51">
        <v>329</v>
      </c>
      <c r="I1496" s="52">
        <f t="shared" si="96"/>
        <v>240.17</v>
      </c>
      <c r="J1496" s="53">
        <f t="shared" si="96"/>
        <v>329</v>
      </c>
      <c r="K1496" s="50">
        <f t="shared" si="98"/>
        <v>240.17</v>
      </c>
      <c r="L1496" s="50"/>
    </row>
    <row r="1497" spans="1:12" ht="31.5" x14ac:dyDescent="0.25">
      <c r="A1497" s="76" t="s">
        <v>623</v>
      </c>
      <c r="B1497" s="76" t="s">
        <v>328</v>
      </c>
      <c r="C1497" s="51"/>
      <c r="D1497" s="51"/>
      <c r="E1497" s="51">
        <f t="shared" si="97"/>
        <v>269.08</v>
      </c>
      <c r="F1497" s="51">
        <v>217</v>
      </c>
      <c r="G1497" s="51"/>
      <c r="H1497" s="51"/>
      <c r="I1497" s="52">
        <f t="shared" si="96"/>
        <v>269.08</v>
      </c>
      <c r="J1497" s="53">
        <f t="shared" si="96"/>
        <v>217</v>
      </c>
      <c r="K1497" s="50">
        <f t="shared" si="98"/>
        <v>269.08</v>
      </c>
      <c r="L1497" s="50"/>
    </row>
    <row r="1498" spans="1:12" ht="31.5" x14ac:dyDescent="0.25">
      <c r="A1498" s="76" t="s">
        <v>623</v>
      </c>
      <c r="B1498" s="76" t="s">
        <v>329</v>
      </c>
      <c r="C1498" s="51"/>
      <c r="D1498" s="51"/>
      <c r="E1498" s="51">
        <f t="shared" si="97"/>
        <v>86.8</v>
      </c>
      <c r="F1498" s="51">
        <v>70</v>
      </c>
      <c r="G1498" s="51">
        <f t="shared" si="99"/>
        <v>51.1</v>
      </c>
      <c r="H1498" s="51">
        <v>70</v>
      </c>
      <c r="I1498" s="52">
        <f t="shared" si="96"/>
        <v>137.9</v>
      </c>
      <c r="J1498" s="53">
        <f t="shared" si="96"/>
        <v>140</v>
      </c>
      <c r="K1498" s="50">
        <f t="shared" si="98"/>
        <v>137.9</v>
      </c>
      <c r="L1498" s="50"/>
    </row>
    <row r="1499" spans="1:12" ht="31.5" x14ac:dyDescent="0.25">
      <c r="A1499" s="76" t="s">
        <v>623</v>
      </c>
      <c r="B1499" s="76" t="s">
        <v>426</v>
      </c>
      <c r="C1499" s="51"/>
      <c r="D1499" s="51"/>
      <c r="E1499" s="51"/>
      <c r="F1499" s="51"/>
      <c r="G1499" s="51">
        <f t="shared" si="99"/>
        <v>45.26</v>
      </c>
      <c r="H1499" s="51">
        <v>62</v>
      </c>
      <c r="I1499" s="52">
        <f t="shared" si="96"/>
        <v>45.26</v>
      </c>
      <c r="J1499" s="53">
        <f t="shared" si="96"/>
        <v>62</v>
      </c>
      <c r="K1499" s="50">
        <f t="shared" si="98"/>
        <v>45.26</v>
      </c>
      <c r="L1499" s="50"/>
    </row>
    <row r="1500" spans="1:12" ht="31.5" x14ac:dyDescent="0.25">
      <c r="A1500" s="76" t="s">
        <v>623</v>
      </c>
      <c r="B1500" s="76" t="s">
        <v>330</v>
      </c>
      <c r="C1500" s="51"/>
      <c r="D1500" s="51"/>
      <c r="E1500" s="51">
        <f t="shared" si="97"/>
        <v>127.72</v>
      </c>
      <c r="F1500" s="51">
        <v>103</v>
      </c>
      <c r="G1500" s="51"/>
      <c r="H1500" s="51"/>
      <c r="I1500" s="52">
        <f t="shared" si="96"/>
        <v>127.72</v>
      </c>
      <c r="J1500" s="53">
        <f t="shared" si="96"/>
        <v>103</v>
      </c>
      <c r="K1500" s="50">
        <f t="shared" si="98"/>
        <v>127.72</v>
      </c>
      <c r="L1500" s="50"/>
    </row>
    <row r="1501" spans="1:12" ht="31.5" x14ac:dyDescent="0.25">
      <c r="A1501" s="76" t="s">
        <v>623</v>
      </c>
      <c r="B1501" s="76" t="s">
        <v>331</v>
      </c>
      <c r="C1501" s="51"/>
      <c r="D1501" s="51"/>
      <c r="E1501" s="51"/>
      <c r="F1501" s="51"/>
      <c r="G1501" s="51">
        <f t="shared" si="99"/>
        <v>13.87</v>
      </c>
      <c r="H1501" s="51">
        <v>19</v>
      </c>
      <c r="I1501" s="52">
        <f t="shared" si="96"/>
        <v>13.87</v>
      </c>
      <c r="J1501" s="53">
        <f t="shared" si="96"/>
        <v>19</v>
      </c>
      <c r="K1501" s="50">
        <f t="shared" si="98"/>
        <v>13.87</v>
      </c>
      <c r="L1501" s="50"/>
    </row>
    <row r="1502" spans="1:12" ht="31.5" x14ac:dyDescent="0.25">
      <c r="A1502" s="76" t="s">
        <v>623</v>
      </c>
      <c r="B1502" s="76" t="s">
        <v>333</v>
      </c>
      <c r="C1502" s="51"/>
      <c r="D1502" s="51"/>
      <c r="E1502" s="51">
        <f t="shared" si="97"/>
        <v>307.52</v>
      </c>
      <c r="F1502" s="51">
        <v>248</v>
      </c>
      <c r="G1502" s="51">
        <f t="shared" si="99"/>
        <v>181.04</v>
      </c>
      <c r="H1502" s="51">
        <v>248</v>
      </c>
      <c r="I1502" s="52">
        <f t="shared" si="96"/>
        <v>488.55999999999995</v>
      </c>
      <c r="J1502" s="53">
        <f t="shared" si="96"/>
        <v>496</v>
      </c>
      <c r="K1502" s="50">
        <f t="shared" si="98"/>
        <v>488.55999999999995</v>
      </c>
      <c r="L1502" s="50"/>
    </row>
    <row r="1503" spans="1:12" ht="31.5" x14ac:dyDescent="0.25">
      <c r="A1503" s="76" t="s">
        <v>623</v>
      </c>
      <c r="B1503" s="76" t="s">
        <v>391</v>
      </c>
      <c r="C1503" s="51"/>
      <c r="D1503" s="51"/>
      <c r="E1503" s="51">
        <f t="shared" si="97"/>
        <v>59.519999999999996</v>
      </c>
      <c r="F1503" s="51">
        <v>48</v>
      </c>
      <c r="G1503" s="51">
        <f t="shared" si="99"/>
        <v>35.04</v>
      </c>
      <c r="H1503" s="51">
        <v>48</v>
      </c>
      <c r="I1503" s="52">
        <f t="shared" si="96"/>
        <v>94.56</v>
      </c>
      <c r="J1503" s="53">
        <f t="shared" si="96"/>
        <v>96</v>
      </c>
      <c r="K1503" s="50">
        <f t="shared" si="98"/>
        <v>94.56</v>
      </c>
      <c r="L1503" s="50"/>
    </row>
    <row r="1504" spans="1:12" ht="31.5" x14ac:dyDescent="0.25">
      <c r="A1504" s="76" t="s">
        <v>623</v>
      </c>
      <c r="B1504" s="76" t="s">
        <v>337</v>
      </c>
      <c r="C1504" s="51"/>
      <c r="D1504" s="51"/>
      <c r="E1504" s="51">
        <f t="shared" si="97"/>
        <v>28.52</v>
      </c>
      <c r="F1504" s="51">
        <v>23</v>
      </c>
      <c r="G1504" s="51">
        <f t="shared" si="99"/>
        <v>16.79</v>
      </c>
      <c r="H1504" s="51">
        <v>23</v>
      </c>
      <c r="I1504" s="52">
        <f t="shared" ref="I1504:J1563" si="100">C1504+E1504+G1504</f>
        <v>45.31</v>
      </c>
      <c r="J1504" s="53">
        <f t="shared" si="100"/>
        <v>46</v>
      </c>
      <c r="K1504" s="50">
        <f t="shared" si="98"/>
        <v>45.31</v>
      </c>
      <c r="L1504" s="50"/>
    </row>
    <row r="1505" spans="1:12" ht="31.5" x14ac:dyDescent="0.25">
      <c r="A1505" s="76" t="s">
        <v>623</v>
      </c>
      <c r="B1505" s="76" t="s">
        <v>338</v>
      </c>
      <c r="C1505" s="51"/>
      <c r="D1505" s="51"/>
      <c r="E1505" s="51">
        <f t="shared" si="97"/>
        <v>228.16</v>
      </c>
      <c r="F1505" s="51">
        <v>184</v>
      </c>
      <c r="G1505" s="51">
        <f t="shared" si="99"/>
        <v>134.32</v>
      </c>
      <c r="H1505" s="51">
        <v>184</v>
      </c>
      <c r="I1505" s="52">
        <f t="shared" si="100"/>
        <v>362.48</v>
      </c>
      <c r="J1505" s="53">
        <f t="shared" si="100"/>
        <v>368</v>
      </c>
      <c r="K1505" s="50">
        <f t="shared" si="98"/>
        <v>362.48</v>
      </c>
      <c r="L1505" s="50"/>
    </row>
    <row r="1506" spans="1:12" ht="31.5" x14ac:dyDescent="0.25">
      <c r="A1506" s="76" t="s">
        <v>623</v>
      </c>
      <c r="B1506" s="76" t="s">
        <v>339</v>
      </c>
      <c r="C1506" s="51"/>
      <c r="D1506" s="51"/>
      <c r="E1506" s="51">
        <f t="shared" si="97"/>
        <v>83.08</v>
      </c>
      <c r="F1506" s="51">
        <v>67</v>
      </c>
      <c r="G1506" s="51">
        <f t="shared" si="99"/>
        <v>48.91</v>
      </c>
      <c r="H1506" s="51">
        <v>67</v>
      </c>
      <c r="I1506" s="52">
        <f t="shared" si="100"/>
        <v>131.99</v>
      </c>
      <c r="J1506" s="53">
        <f t="shared" si="100"/>
        <v>134</v>
      </c>
      <c r="K1506" s="50">
        <f t="shared" si="98"/>
        <v>131.99</v>
      </c>
      <c r="L1506" s="50"/>
    </row>
    <row r="1507" spans="1:12" ht="31.5" x14ac:dyDescent="0.25">
      <c r="A1507" s="76" t="s">
        <v>623</v>
      </c>
      <c r="B1507" s="76" t="s">
        <v>340</v>
      </c>
      <c r="C1507" s="51"/>
      <c r="D1507" s="51"/>
      <c r="E1507" s="51">
        <f t="shared" si="97"/>
        <v>12.4</v>
      </c>
      <c r="F1507" s="51">
        <v>10</v>
      </c>
      <c r="G1507" s="51">
        <f t="shared" si="99"/>
        <v>7.3</v>
      </c>
      <c r="H1507" s="51">
        <v>10</v>
      </c>
      <c r="I1507" s="52">
        <f t="shared" si="100"/>
        <v>19.7</v>
      </c>
      <c r="J1507" s="53">
        <f t="shared" si="100"/>
        <v>20</v>
      </c>
      <c r="K1507" s="50">
        <f t="shared" si="98"/>
        <v>19.7</v>
      </c>
      <c r="L1507" s="50"/>
    </row>
    <row r="1508" spans="1:12" ht="31.5" x14ac:dyDescent="0.25">
      <c r="A1508" s="76" t="s">
        <v>623</v>
      </c>
      <c r="B1508" s="76" t="s">
        <v>341</v>
      </c>
      <c r="C1508" s="51"/>
      <c r="D1508" s="51"/>
      <c r="E1508" s="51">
        <f t="shared" si="97"/>
        <v>14.879999999999999</v>
      </c>
      <c r="F1508" s="51">
        <v>12</v>
      </c>
      <c r="G1508" s="51">
        <f t="shared" si="99"/>
        <v>8.76</v>
      </c>
      <c r="H1508" s="51">
        <v>12</v>
      </c>
      <c r="I1508" s="52">
        <f t="shared" si="100"/>
        <v>23.64</v>
      </c>
      <c r="J1508" s="53">
        <f t="shared" si="100"/>
        <v>24</v>
      </c>
      <c r="K1508" s="50">
        <f t="shared" si="98"/>
        <v>23.64</v>
      </c>
      <c r="L1508" s="50"/>
    </row>
    <row r="1509" spans="1:12" ht="47.25" x14ac:dyDescent="0.25">
      <c r="A1509" s="76" t="s">
        <v>623</v>
      </c>
      <c r="B1509" s="76" t="s">
        <v>342</v>
      </c>
      <c r="C1509" s="51"/>
      <c r="D1509" s="51"/>
      <c r="E1509" s="51">
        <f t="shared" si="97"/>
        <v>97.96</v>
      </c>
      <c r="F1509" s="51">
        <v>79</v>
      </c>
      <c r="G1509" s="51">
        <f t="shared" si="99"/>
        <v>57.67</v>
      </c>
      <c r="H1509" s="51">
        <v>79</v>
      </c>
      <c r="I1509" s="52">
        <f t="shared" si="100"/>
        <v>155.63</v>
      </c>
      <c r="J1509" s="53">
        <f t="shared" si="100"/>
        <v>158</v>
      </c>
      <c r="K1509" s="50">
        <f t="shared" si="98"/>
        <v>155.63</v>
      </c>
      <c r="L1509" s="50"/>
    </row>
    <row r="1510" spans="1:12" ht="31.5" x14ac:dyDescent="0.25">
      <c r="A1510" s="76" t="s">
        <v>623</v>
      </c>
      <c r="B1510" s="76" t="s">
        <v>343</v>
      </c>
      <c r="C1510" s="51"/>
      <c r="D1510" s="51"/>
      <c r="E1510" s="51">
        <f t="shared" si="97"/>
        <v>110.36</v>
      </c>
      <c r="F1510" s="51">
        <v>89</v>
      </c>
      <c r="G1510" s="51">
        <f t="shared" si="99"/>
        <v>64.97</v>
      </c>
      <c r="H1510" s="51">
        <v>89</v>
      </c>
      <c r="I1510" s="52">
        <f t="shared" si="100"/>
        <v>175.32999999999998</v>
      </c>
      <c r="J1510" s="53">
        <f t="shared" si="100"/>
        <v>178</v>
      </c>
      <c r="K1510" s="50">
        <f t="shared" si="98"/>
        <v>175.32999999999998</v>
      </c>
      <c r="L1510" s="50"/>
    </row>
    <row r="1511" spans="1:12" ht="31.5" x14ac:dyDescent="0.25">
      <c r="A1511" s="76" t="s">
        <v>623</v>
      </c>
      <c r="B1511" s="76" t="s">
        <v>344</v>
      </c>
      <c r="C1511" s="51"/>
      <c r="D1511" s="51"/>
      <c r="E1511" s="51">
        <f t="shared" si="97"/>
        <v>47.12</v>
      </c>
      <c r="F1511" s="51">
        <v>38</v>
      </c>
      <c r="G1511" s="51">
        <f t="shared" si="99"/>
        <v>27.74</v>
      </c>
      <c r="H1511" s="51">
        <v>38</v>
      </c>
      <c r="I1511" s="52">
        <f t="shared" si="100"/>
        <v>74.86</v>
      </c>
      <c r="J1511" s="53">
        <f t="shared" si="100"/>
        <v>76</v>
      </c>
      <c r="K1511" s="50">
        <f t="shared" si="98"/>
        <v>74.86</v>
      </c>
      <c r="L1511" s="50"/>
    </row>
    <row r="1512" spans="1:12" ht="31.5" x14ac:dyDescent="0.25">
      <c r="A1512" s="76" t="s">
        <v>623</v>
      </c>
      <c r="B1512" s="76" t="s">
        <v>315</v>
      </c>
      <c r="C1512" s="51"/>
      <c r="D1512" s="51"/>
      <c r="E1512" s="51">
        <f t="shared" si="97"/>
        <v>18.600000000000001</v>
      </c>
      <c r="F1512" s="51">
        <v>15</v>
      </c>
      <c r="G1512" s="51">
        <f t="shared" si="99"/>
        <v>10.95</v>
      </c>
      <c r="H1512" s="51">
        <v>15</v>
      </c>
      <c r="I1512" s="52">
        <f t="shared" si="100"/>
        <v>29.55</v>
      </c>
      <c r="J1512" s="53">
        <f t="shared" si="100"/>
        <v>30</v>
      </c>
      <c r="K1512" s="50">
        <f t="shared" si="98"/>
        <v>29.55</v>
      </c>
      <c r="L1512" s="50"/>
    </row>
    <row r="1513" spans="1:12" ht="31.5" x14ac:dyDescent="0.25">
      <c r="A1513" s="76" t="s">
        <v>623</v>
      </c>
      <c r="B1513" s="76" t="s">
        <v>345</v>
      </c>
      <c r="C1513" s="51"/>
      <c r="D1513" s="51"/>
      <c r="E1513" s="51">
        <f t="shared" si="97"/>
        <v>19.84</v>
      </c>
      <c r="F1513" s="51">
        <v>16</v>
      </c>
      <c r="G1513" s="51">
        <f t="shared" si="99"/>
        <v>11.68</v>
      </c>
      <c r="H1513" s="51">
        <v>16</v>
      </c>
      <c r="I1513" s="52">
        <f t="shared" si="100"/>
        <v>31.52</v>
      </c>
      <c r="J1513" s="53">
        <f t="shared" si="100"/>
        <v>32</v>
      </c>
      <c r="K1513" s="50">
        <f t="shared" si="98"/>
        <v>31.52</v>
      </c>
      <c r="L1513" s="50"/>
    </row>
    <row r="1514" spans="1:12" ht="31.5" x14ac:dyDescent="0.25">
      <c r="A1514" s="76" t="s">
        <v>623</v>
      </c>
      <c r="B1514" s="76" t="s">
        <v>346</v>
      </c>
      <c r="C1514" s="51"/>
      <c r="D1514" s="51"/>
      <c r="E1514" s="51">
        <f t="shared" si="97"/>
        <v>0</v>
      </c>
      <c r="F1514" s="51"/>
      <c r="G1514" s="51">
        <f t="shared" si="99"/>
        <v>43.07</v>
      </c>
      <c r="H1514" s="51">
        <v>59</v>
      </c>
      <c r="I1514" s="52">
        <f t="shared" si="100"/>
        <v>43.07</v>
      </c>
      <c r="J1514" s="53">
        <f t="shared" si="100"/>
        <v>59</v>
      </c>
      <c r="K1514" s="50">
        <f t="shared" si="98"/>
        <v>43.07</v>
      </c>
      <c r="L1514" s="50"/>
    </row>
    <row r="1515" spans="1:12" ht="31.5" x14ac:dyDescent="0.25">
      <c r="A1515" s="76" t="s">
        <v>623</v>
      </c>
      <c r="B1515" s="76" t="s">
        <v>317</v>
      </c>
      <c r="C1515" s="51"/>
      <c r="D1515" s="51"/>
      <c r="E1515" s="51">
        <f t="shared" si="97"/>
        <v>49.6</v>
      </c>
      <c r="F1515" s="51">
        <v>40</v>
      </c>
      <c r="G1515" s="51">
        <f t="shared" si="99"/>
        <v>16.79</v>
      </c>
      <c r="H1515" s="51">
        <v>23</v>
      </c>
      <c r="I1515" s="52">
        <f t="shared" si="100"/>
        <v>66.39</v>
      </c>
      <c r="J1515" s="53">
        <f t="shared" si="100"/>
        <v>63</v>
      </c>
      <c r="K1515" s="50">
        <f t="shared" si="98"/>
        <v>66.39</v>
      </c>
      <c r="L1515" s="50"/>
    </row>
    <row r="1516" spans="1:12" ht="31.5" x14ac:dyDescent="0.25">
      <c r="A1516" s="76" t="s">
        <v>623</v>
      </c>
      <c r="B1516" s="76" t="s">
        <v>347</v>
      </c>
      <c r="C1516" s="51"/>
      <c r="D1516" s="51"/>
      <c r="E1516" s="51">
        <f t="shared" si="97"/>
        <v>14.879999999999999</v>
      </c>
      <c r="F1516" s="51">
        <v>12</v>
      </c>
      <c r="G1516" s="51">
        <f t="shared" si="99"/>
        <v>8.76</v>
      </c>
      <c r="H1516" s="51">
        <v>12</v>
      </c>
      <c r="I1516" s="52">
        <f t="shared" si="100"/>
        <v>23.64</v>
      </c>
      <c r="J1516" s="53">
        <f t="shared" si="100"/>
        <v>24</v>
      </c>
      <c r="K1516" s="50">
        <f t="shared" si="98"/>
        <v>23.64</v>
      </c>
      <c r="L1516" s="50"/>
    </row>
    <row r="1517" spans="1:12" ht="31.5" x14ac:dyDescent="0.25">
      <c r="A1517" s="76" t="s">
        <v>623</v>
      </c>
      <c r="B1517" s="76" t="s">
        <v>312</v>
      </c>
      <c r="C1517" s="51"/>
      <c r="D1517" s="51"/>
      <c r="E1517" s="51">
        <f t="shared" si="97"/>
        <v>544.36</v>
      </c>
      <c r="F1517" s="51">
        <v>439</v>
      </c>
      <c r="G1517" s="51">
        <f t="shared" si="99"/>
        <v>309.52</v>
      </c>
      <c r="H1517" s="51">
        <v>424</v>
      </c>
      <c r="I1517" s="52">
        <f t="shared" si="100"/>
        <v>853.88</v>
      </c>
      <c r="J1517" s="53">
        <f t="shared" si="100"/>
        <v>863</v>
      </c>
      <c r="K1517" s="50">
        <f t="shared" si="98"/>
        <v>853.88</v>
      </c>
      <c r="L1517" s="50"/>
    </row>
    <row r="1518" spans="1:12" ht="31.5" x14ac:dyDescent="0.25">
      <c r="A1518" s="76" t="s">
        <v>623</v>
      </c>
      <c r="B1518" s="76" t="s">
        <v>321</v>
      </c>
      <c r="C1518" s="51"/>
      <c r="D1518" s="51"/>
      <c r="E1518" s="51">
        <f t="shared" si="97"/>
        <v>236.84</v>
      </c>
      <c r="F1518" s="51">
        <v>191</v>
      </c>
      <c r="G1518" s="51">
        <f t="shared" si="99"/>
        <v>139.43</v>
      </c>
      <c r="H1518" s="51">
        <v>191</v>
      </c>
      <c r="I1518" s="52">
        <f t="shared" si="100"/>
        <v>376.27</v>
      </c>
      <c r="J1518" s="53">
        <f t="shared" si="100"/>
        <v>382</v>
      </c>
      <c r="K1518" s="50">
        <f t="shared" si="98"/>
        <v>376.27</v>
      </c>
      <c r="L1518" s="50"/>
    </row>
    <row r="1519" spans="1:12" ht="31.5" x14ac:dyDescent="0.25">
      <c r="A1519" s="76" t="s">
        <v>623</v>
      </c>
      <c r="B1519" s="76" t="s">
        <v>375</v>
      </c>
      <c r="C1519" s="51"/>
      <c r="D1519" s="51"/>
      <c r="E1519" s="51">
        <f t="shared" si="97"/>
        <v>152.52000000000001</v>
      </c>
      <c r="F1519" s="51">
        <v>123</v>
      </c>
      <c r="G1519" s="51">
        <f t="shared" si="99"/>
        <v>83.95</v>
      </c>
      <c r="H1519" s="51">
        <v>115</v>
      </c>
      <c r="I1519" s="52">
        <f t="shared" si="100"/>
        <v>236.47000000000003</v>
      </c>
      <c r="J1519" s="53">
        <f t="shared" si="100"/>
        <v>238</v>
      </c>
      <c r="K1519" s="50">
        <f t="shared" si="98"/>
        <v>236.47000000000003</v>
      </c>
      <c r="L1519" s="50"/>
    </row>
    <row r="1520" spans="1:12" ht="31.5" x14ac:dyDescent="0.25">
      <c r="A1520" s="76" t="s">
        <v>623</v>
      </c>
      <c r="B1520" s="76" t="s">
        <v>348</v>
      </c>
      <c r="C1520" s="51"/>
      <c r="D1520" s="51"/>
      <c r="E1520" s="51">
        <f t="shared" si="97"/>
        <v>18.600000000000001</v>
      </c>
      <c r="F1520" s="51">
        <v>15</v>
      </c>
      <c r="G1520" s="51">
        <f t="shared" si="99"/>
        <v>10.219999999999999</v>
      </c>
      <c r="H1520" s="51">
        <v>14</v>
      </c>
      <c r="I1520" s="52">
        <f t="shared" si="100"/>
        <v>28.82</v>
      </c>
      <c r="J1520" s="53">
        <f t="shared" si="100"/>
        <v>29</v>
      </c>
      <c r="K1520" s="50">
        <f t="shared" si="98"/>
        <v>28.82</v>
      </c>
      <c r="L1520" s="50"/>
    </row>
    <row r="1521" spans="1:12" ht="31.5" x14ac:dyDescent="0.25">
      <c r="A1521" s="76" t="s">
        <v>623</v>
      </c>
      <c r="B1521" s="76" t="s">
        <v>349</v>
      </c>
      <c r="C1521" s="51"/>
      <c r="D1521" s="51"/>
      <c r="E1521" s="51">
        <f t="shared" si="97"/>
        <v>102.92</v>
      </c>
      <c r="F1521" s="51">
        <v>83</v>
      </c>
      <c r="G1521" s="51">
        <f t="shared" si="99"/>
        <v>60.589999999999996</v>
      </c>
      <c r="H1521" s="51">
        <v>83</v>
      </c>
      <c r="I1521" s="52">
        <f t="shared" si="100"/>
        <v>163.51</v>
      </c>
      <c r="J1521" s="53">
        <f t="shared" si="100"/>
        <v>166</v>
      </c>
      <c r="K1521" s="50">
        <f t="shared" si="98"/>
        <v>163.51</v>
      </c>
      <c r="L1521" s="50"/>
    </row>
    <row r="1522" spans="1:12" ht="31.5" x14ac:dyDescent="0.25">
      <c r="A1522" s="76" t="s">
        <v>623</v>
      </c>
      <c r="B1522" s="76" t="s">
        <v>352</v>
      </c>
      <c r="C1522" s="51"/>
      <c r="D1522" s="51"/>
      <c r="E1522" s="51">
        <f t="shared" si="97"/>
        <v>86.8</v>
      </c>
      <c r="F1522" s="51">
        <v>70</v>
      </c>
      <c r="G1522" s="51">
        <f t="shared" si="99"/>
        <v>50.37</v>
      </c>
      <c r="H1522" s="51">
        <v>69</v>
      </c>
      <c r="I1522" s="52">
        <f t="shared" si="100"/>
        <v>137.16999999999999</v>
      </c>
      <c r="J1522" s="53">
        <f t="shared" si="100"/>
        <v>139</v>
      </c>
      <c r="K1522" s="50">
        <f t="shared" si="98"/>
        <v>137.16999999999999</v>
      </c>
      <c r="L1522" s="50"/>
    </row>
    <row r="1523" spans="1:12" ht="31.5" x14ac:dyDescent="0.25">
      <c r="A1523" s="76" t="s">
        <v>623</v>
      </c>
      <c r="B1523" s="76" t="s">
        <v>353</v>
      </c>
      <c r="C1523" s="51"/>
      <c r="D1523" s="51"/>
      <c r="E1523" s="51">
        <f t="shared" si="97"/>
        <v>4.96</v>
      </c>
      <c r="F1523" s="51">
        <v>4</v>
      </c>
      <c r="G1523" s="51">
        <f t="shared" si="99"/>
        <v>2.92</v>
      </c>
      <c r="H1523" s="51">
        <v>4</v>
      </c>
      <c r="I1523" s="52">
        <f t="shared" si="100"/>
        <v>7.88</v>
      </c>
      <c r="J1523" s="53">
        <f t="shared" si="100"/>
        <v>8</v>
      </c>
      <c r="K1523" s="50">
        <f t="shared" si="98"/>
        <v>7.88</v>
      </c>
      <c r="L1523" s="50"/>
    </row>
    <row r="1524" spans="1:12" ht="31.5" x14ac:dyDescent="0.25">
      <c r="A1524" s="76" t="s">
        <v>623</v>
      </c>
      <c r="B1524" s="76" t="s">
        <v>354</v>
      </c>
      <c r="C1524" s="51"/>
      <c r="D1524" s="51"/>
      <c r="E1524" s="51">
        <f t="shared" si="97"/>
        <v>19.84</v>
      </c>
      <c r="F1524" s="51">
        <v>16</v>
      </c>
      <c r="G1524" s="51">
        <f t="shared" si="99"/>
        <v>11.68</v>
      </c>
      <c r="H1524" s="51">
        <v>16</v>
      </c>
      <c r="I1524" s="52">
        <f t="shared" si="100"/>
        <v>31.52</v>
      </c>
      <c r="J1524" s="53">
        <f t="shared" si="100"/>
        <v>32</v>
      </c>
      <c r="K1524" s="50">
        <f t="shared" si="98"/>
        <v>31.52</v>
      </c>
      <c r="L1524" s="50"/>
    </row>
    <row r="1525" spans="1:12" ht="31.5" x14ac:dyDescent="0.25">
      <c r="A1525" s="76" t="s">
        <v>623</v>
      </c>
      <c r="B1525" s="76" t="s">
        <v>355</v>
      </c>
      <c r="C1525" s="51"/>
      <c r="D1525" s="51"/>
      <c r="E1525" s="51">
        <f t="shared" si="97"/>
        <v>28.52</v>
      </c>
      <c r="F1525" s="51">
        <v>23</v>
      </c>
      <c r="G1525" s="51">
        <f t="shared" si="99"/>
        <v>16.79</v>
      </c>
      <c r="H1525" s="51">
        <v>23</v>
      </c>
      <c r="I1525" s="52">
        <f t="shared" si="100"/>
        <v>45.31</v>
      </c>
      <c r="J1525" s="53">
        <f t="shared" si="100"/>
        <v>46</v>
      </c>
      <c r="K1525" s="50">
        <f t="shared" si="98"/>
        <v>45.31</v>
      </c>
      <c r="L1525" s="50"/>
    </row>
    <row r="1526" spans="1:12" ht="31.5" x14ac:dyDescent="0.25">
      <c r="A1526" s="76" t="s">
        <v>623</v>
      </c>
      <c r="B1526" s="76" t="s">
        <v>356</v>
      </c>
      <c r="C1526" s="51"/>
      <c r="D1526" s="51"/>
      <c r="E1526" s="51">
        <f t="shared" si="97"/>
        <v>7.4399999999999995</v>
      </c>
      <c r="F1526" s="51">
        <v>6</v>
      </c>
      <c r="G1526" s="51">
        <f t="shared" si="99"/>
        <v>4.38</v>
      </c>
      <c r="H1526" s="51">
        <v>6</v>
      </c>
      <c r="I1526" s="52">
        <f t="shared" si="100"/>
        <v>11.82</v>
      </c>
      <c r="J1526" s="53">
        <f t="shared" si="100"/>
        <v>12</v>
      </c>
      <c r="K1526" s="50">
        <f t="shared" si="98"/>
        <v>11.82</v>
      </c>
      <c r="L1526" s="50"/>
    </row>
    <row r="1527" spans="1:12" ht="31.5" x14ac:dyDescent="0.25">
      <c r="A1527" s="76" t="s">
        <v>623</v>
      </c>
      <c r="B1527" s="76" t="s">
        <v>377</v>
      </c>
      <c r="C1527" s="51"/>
      <c r="D1527" s="51"/>
      <c r="E1527" s="51">
        <f t="shared" si="97"/>
        <v>214.52</v>
      </c>
      <c r="F1527" s="51">
        <v>173</v>
      </c>
      <c r="G1527" s="51">
        <f t="shared" si="99"/>
        <v>126.28999999999999</v>
      </c>
      <c r="H1527" s="51">
        <v>173</v>
      </c>
      <c r="I1527" s="52">
        <f t="shared" si="100"/>
        <v>340.81</v>
      </c>
      <c r="J1527" s="53">
        <f t="shared" si="100"/>
        <v>346</v>
      </c>
      <c r="K1527" s="50">
        <f t="shared" si="98"/>
        <v>340.81</v>
      </c>
      <c r="L1527" s="50"/>
    </row>
    <row r="1528" spans="1:12" ht="31.5" x14ac:dyDescent="0.25">
      <c r="A1528" s="76" t="s">
        <v>623</v>
      </c>
      <c r="B1528" s="76" t="s">
        <v>357</v>
      </c>
      <c r="C1528" s="51"/>
      <c r="D1528" s="51"/>
      <c r="E1528" s="51">
        <f t="shared" si="97"/>
        <v>280.24</v>
      </c>
      <c r="F1528" s="51">
        <v>226</v>
      </c>
      <c r="G1528" s="51">
        <f t="shared" si="99"/>
        <v>164.98</v>
      </c>
      <c r="H1528" s="51">
        <v>226</v>
      </c>
      <c r="I1528" s="52">
        <f t="shared" si="100"/>
        <v>445.22</v>
      </c>
      <c r="J1528" s="53">
        <f t="shared" si="100"/>
        <v>452</v>
      </c>
      <c r="K1528" s="50">
        <f t="shared" si="98"/>
        <v>445.22</v>
      </c>
      <c r="L1528" s="50"/>
    </row>
    <row r="1529" spans="1:12" ht="31.5" x14ac:dyDescent="0.25">
      <c r="A1529" s="76" t="s">
        <v>623</v>
      </c>
      <c r="B1529" s="76" t="s">
        <v>358</v>
      </c>
      <c r="C1529" s="51"/>
      <c r="D1529" s="51"/>
      <c r="E1529" s="51">
        <f t="shared" si="97"/>
        <v>138.88</v>
      </c>
      <c r="F1529" s="51">
        <v>112</v>
      </c>
      <c r="G1529" s="51">
        <f t="shared" si="99"/>
        <v>81.03</v>
      </c>
      <c r="H1529" s="51">
        <v>111</v>
      </c>
      <c r="I1529" s="52">
        <f t="shared" si="100"/>
        <v>219.91</v>
      </c>
      <c r="J1529" s="53">
        <f t="shared" si="100"/>
        <v>223</v>
      </c>
      <c r="K1529" s="50">
        <f t="shared" si="98"/>
        <v>219.91</v>
      </c>
      <c r="L1529" s="50"/>
    </row>
    <row r="1530" spans="1:12" ht="31.5" x14ac:dyDescent="0.25">
      <c r="A1530" s="76" t="s">
        <v>623</v>
      </c>
      <c r="B1530" s="76" t="s">
        <v>359</v>
      </c>
      <c r="C1530" s="51"/>
      <c r="D1530" s="51"/>
      <c r="E1530" s="51">
        <f t="shared" si="97"/>
        <v>279</v>
      </c>
      <c r="F1530" s="51">
        <v>225</v>
      </c>
      <c r="G1530" s="51">
        <f t="shared" si="99"/>
        <v>162.79</v>
      </c>
      <c r="H1530" s="51">
        <v>223</v>
      </c>
      <c r="I1530" s="52">
        <f t="shared" si="100"/>
        <v>441.78999999999996</v>
      </c>
      <c r="J1530" s="53">
        <f t="shared" si="100"/>
        <v>448</v>
      </c>
      <c r="K1530" s="50">
        <f t="shared" si="98"/>
        <v>441.78999999999996</v>
      </c>
      <c r="L1530" s="50"/>
    </row>
    <row r="1531" spans="1:12" ht="31.5" x14ac:dyDescent="0.25">
      <c r="A1531" s="76" t="s">
        <v>623</v>
      </c>
      <c r="B1531" s="76" t="s">
        <v>360</v>
      </c>
      <c r="C1531" s="51"/>
      <c r="D1531" s="51"/>
      <c r="E1531" s="51">
        <f t="shared" si="97"/>
        <v>65.72</v>
      </c>
      <c r="F1531" s="51">
        <v>53</v>
      </c>
      <c r="G1531" s="51">
        <f t="shared" si="99"/>
        <v>38.69</v>
      </c>
      <c r="H1531" s="51">
        <v>53</v>
      </c>
      <c r="I1531" s="52">
        <f t="shared" si="100"/>
        <v>104.41</v>
      </c>
      <c r="J1531" s="53">
        <f t="shared" si="100"/>
        <v>106</v>
      </c>
      <c r="K1531" s="50">
        <f t="shared" si="98"/>
        <v>104.41</v>
      </c>
      <c r="L1531" s="50"/>
    </row>
    <row r="1532" spans="1:12" ht="31.5" x14ac:dyDescent="0.25">
      <c r="A1532" s="76" t="s">
        <v>623</v>
      </c>
      <c r="B1532" s="76" t="s">
        <v>361</v>
      </c>
      <c r="C1532" s="51"/>
      <c r="D1532" s="51"/>
      <c r="E1532" s="51">
        <f t="shared" si="97"/>
        <v>88.04</v>
      </c>
      <c r="F1532" s="51">
        <v>71</v>
      </c>
      <c r="G1532" s="51">
        <f t="shared" si="99"/>
        <v>51.83</v>
      </c>
      <c r="H1532" s="51">
        <v>71</v>
      </c>
      <c r="I1532" s="52">
        <f t="shared" si="100"/>
        <v>139.87</v>
      </c>
      <c r="J1532" s="53">
        <f t="shared" si="100"/>
        <v>142</v>
      </c>
      <c r="K1532" s="50">
        <f t="shared" si="98"/>
        <v>139.87</v>
      </c>
      <c r="L1532" s="50"/>
    </row>
    <row r="1533" spans="1:12" ht="31.5" x14ac:dyDescent="0.25">
      <c r="A1533" s="76" t="s">
        <v>623</v>
      </c>
      <c r="B1533" s="76" t="s">
        <v>362</v>
      </c>
      <c r="C1533" s="51"/>
      <c r="D1533" s="51"/>
      <c r="E1533" s="51">
        <f t="shared" si="97"/>
        <v>90.52</v>
      </c>
      <c r="F1533" s="51">
        <v>73</v>
      </c>
      <c r="G1533" s="51">
        <f t="shared" si="99"/>
        <v>45.99</v>
      </c>
      <c r="H1533" s="51">
        <v>63</v>
      </c>
      <c r="I1533" s="52">
        <f t="shared" si="100"/>
        <v>136.51</v>
      </c>
      <c r="J1533" s="53">
        <f t="shared" si="100"/>
        <v>136</v>
      </c>
      <c r="K1533" s="50">
        <f t="shared" si="98"/>
        <v>136.51</v>
      </c>
      <c r="L1533" s="50"/>
    </row>
    <row r="1534" spans="1:12" ht="31.5" x14ac:dyDescent="0.25">
      <c r="A1534" s="76" t="s">
        <v>623</v>
      </c>
      <c r="B1534" s="76" t="s">
        <v>437</v>
      </c>
      <c r="C1534" s="51"/>
      <c r="D1534" s="51"/>
      <c r="E1534" s="51">
        <f t="shared" si="97"/>
        <v>16.12</v>
      </c>
      <c r="F1534" s="51">
        <v>13</v>
      </c>
      <c r="G1534" s="51">
        <f t="shared" si="99"/>
        <v>9.49</v>
      </c>
      <c r="H1534" s="51">
        <v>13</v>
      </c>
      <c r="I1534" s="52">
        <f t="shared" si="100"/>
        <v>25.61</v>
      </c>
      <c r="J1534" s="53">
        <f t="shared" si="100"/>
        <v>26</v>
      </c>
      <c r="K1534" s="50">
        <f t="shared" si="98"/>
        <v>25.61</v>
      </c>
      <c r="L1534" s="50"/>
    </row>
    <row r="1535" spans="1:12" ht="31.5" x14ac:dyDescent="0.25">
      <c r="A1535" s="76" t="s">
        <v>623</v>
      </c>
      <c r="B1535" s="76" t="s">
        <v>364</v>
      </c>
      <c r="C1535" s="51"/>
      <c r="D1535" s="51"/>
      <c r="E1535" s="51">
        <f t="shared" si="97"/>
        <v>34.72</v>
      </c>
      <c r="F1535" s="51">
        <v>28</v>
      </c>
      <c r="G1535" s="51">
        <f t="shared" si="99"/>
        <v>34.31</v>
      </c>
      <c r="H1535" s="51">
        <v>47</v>
      </c>
      <c r="I1535" s="52">
        <f t="shared" si="100"/>
        <v>69.03</v>
      </c>
      <c r="J1535" s="53">
        <f t="shared" si="100"/>
        <v>75</v>
      </c>
      <c r="K1535" s="50">
        <f t="shared" si="98"/>
        <v>69.03</v>
      </c>
      <c r="L1535" s="50"/>
    </row>
    <row r="1536" spans="1:12" ht="31.5" x14ac:dyDescent="0.25">
      <c r="A1536" s="76" t="s">
        <v>623</v>
      </c>
      <c r="B1536" s="76" t="s">
        <v>367</v>
      </c>
      <c r="C1536" s="51"/>
      <c r="D1536" s="51"/>
      <c r="E1536" s="51"/>
      <c r="F1536" s="51"/>
      <c r="G1536" s="51">
        <f t="shared" si="99"/>
        <v>202.21</v>
      </c>
      <c r="H1536" s="51">
        <v>277</v>
      </c>
      <c r="I1536" s="52">
        <f t="shared" si="100"/>
        <v>202.21</v>
      </c>
      <c r="J1536" s="53">
        <f t="shared" si="100"/>
        <v>277</v>
      </c>
      <c r="K1536" s="50">
        <f t="shared" si="98"/>
        <v>202.21</v>
      </c>
      <c r="L1536" s="50"/>
    </row>
    <row r="1537" spans="1:12" ht="31.5" x14ac:dyDescent="0.25">
      <c r="A1537" s="76" t="s">
        <v>623</v>
      </c>
      <c r="B1537" s="76" t="s">
        <v>368</v>
      </c>
      <c r="C1537" s="51"/>
      <c r="D1537" s="51"/>
      <c r="E1537" s="51">
        <f t="shared" si="97"/>
        <v>102.92</v>
      </c>
      <c r="F1537" s="51">
        <v>83</v>
      </c>
      <c r="G1537" s="51">
        <f t="shared" si="99"/>
        <v>11.68</v>
      </c>
      <c r="H1537" s="51">
        <v>16</v>
      </c>
      <c r="I1537" s="52">
        <f t="shared" si="100"/>
        <v>114.6</v>
      </c>
      <c r="J1537" s="53">
        <f t="shared" si="100"/>
        <v>99</v>
      </c>
      <c r="K1537" s="50">
        <f t="shared" si="98"/>
        <v>114.6</v>
      </c>
      <c r="L1537" s="50"/>
    </row>
    <row r="1538" spans="1:12" ht="31.5" x14ac:dyDescent="0.25">
      <c r="A1538" s="76" t="s">
        <v>623</v>
      </c>
      <c r="B1538" s="76" t="s">
        <v>372</v>
      </c>
      <c r="C1538" s="51"/>
      <c r="D1538" s="51"/>
      <c r="E1538" s="51">
        <f t="shared" si="97"/>
        <v>343.48</v>
      </c>
      <c r="F1538" s="51">
        <v>277</v>
      </c>
      <c r="G1538" s="51"/>
      <c r="H1538" s="51"/>
      <c r="I1538" s="52">
        <f t="shared" si="100"/>
        <v>343.48</v>
      </c>
      <c r="J1538" s="53">
        <f t="shared" si="100"/>
        <v>277</v>
      </c>
      <c r="K1538" s="50">
        <f t="shared" si="98"/>
        <v>343.48</v>
      </c>
      <c r="L1538" s="50"/>
    </row>
    <row r="1539" spans="1:12" ht="31.5" x14ac:dyDescent="0.25">
      <c r="A1539" s="76" t="s">
        <v>623</v>
      </c>
      <c r="B1539" s="76" t="s">
        <v>373</v>
      </c>
      <c r="C1539" s="51"/>
      <c r="D1539" s="51"/>
      <c r="E1539" s="51">
        <f t="shared" si="97"/>
        <v>1263.56</v>
      </c>
      <c r="F1539" s="51">
        <v>1019</v>
      </c>
      <c r="G1539" s="51"/>
      <c r="H1539" s="51"/>
      <c r="I1539" s="52">
        <f t="shared" si="100"/>
        <v>1263.56</v>
      </c>
      <c r="J1539" s="53">
        <f t="shared" si="100"/>
        <v>1019</v>
      </c>
      <c r="K1539" s="50">
        <f t="shared" si="98"/>
        <v>1263.56</v>
      </c>
      <c r="L1539" s="50"/>
    </row>
    <row r="1540" spans="1:12" ht="31.5" x14ac:dyDescent="0.25">
      <c r="A1540" s="76" t="s">
        <v>624</v>
      </c>
      <c r="B1540" s="76" t="s">
        <v>345</v>
      </c>
      <c r="C1540" s="51"/>
      <c r="D1540" s="51"/>
      <c r="E1540" s="51">
        <f t="shared" si="97"/>
        <v>6.2</v>
      </c>
      <c r="F1540" s="51">
        <v>5</v>
      </c>
      <c r="G1540" s="51">
        <f t="shared" si="99"/>
        <v>3.65</v>
      </c>
      <c r="H1540" s="51">
        <v>5</v>
      </c>
      <c r="I1540" s="52">
        <f t="shared" si="100"/>
        <v>9.85</v>
      </c>
      <c r="J1540" s="53">
        <f t="shared" si="100"/>
        <v>10</v>
      </c>
      <c r="K1540" s="50">
        <f t="shared" si="98"/>
        <v>9.85</v>
      </c>
      <c r="L1540" s="50"/>
    </row>
    <row r="1541" spans="1:12" ht="31.5" x14ac:dyDescent="0.25">
      <c r="A1541" s="76" t="s">
        <v>624</v>
      </c>
      <c r="B1541" s="76" t="s">
        <v>317</v>
      </c>
      <c r="C1541" s="51"/>
      <c r="D1541" s="51"/>
      <c r="E1541" s="51">
        <f t="shared" si="97"/>
        <v>126.48</v>
      </c>
      <c r="F1541" s="51">
        <v>102</v>
      </c>
      <c r="G1541" s="51">
        <f t="shared" si="99"/>
        <v>74.459999999999994</v>
      </c>
      <c r="H1541" s="51">
        <v>102</v>
      </c>
      <c r="I1541" s="52">
        <f t="shared" si="100"/>
        <v>200.94</v>
      </c>
      <c r="J1541" s="53">
        <f t="shared" si="100"/>
        <v>204</v>
      </c>
      <c r="K1541" s="50">
        <f t="shared" si="98"/>
        <v>200.94</v>
      </c>
      <c r="L1541" s="50"/>
    </row>
    <row r="1542" spans="1:12" ht="31.5" x14ac:dyDescent="0.25">
      <c r="A1542" s="76" t="s">
        <v>624</v>
      </c>
      <c r="B1542" s="76" t="s">
        <v>360</v>
      </c>
      <c r="C1542" s="51"/>
      <c r="D1542" s="51"/>
      <c r="E1542" s="51">
        <f t="shared" ref="E1542:E1605" si="101">F1542*1.24</f>
        <v>2.48</v>
      </c>
      <c r="F1542" s="51">
        <v>2</v>
      </c>
      <c r="G1542" s="51">
        <f t="shared" si="99"/>
        <v>1.46</v>
      </c>
      <c r="H1542" s="51">
        <v>2</v>
      </c>
      <c r="I1542" s="52">
        <f t="shared" si="100"/>
        <v>3.94</v>
      </c>
      <c r="J1542" s="53">
        <f t="shared" si="100"/>
        <v>4</v>
      </c>
      <c r="K1542" s="50">
        <f t="shared" si="98"/>
        <v>3.94</v>
      </c>
      <c r="L1542" s="50"/>
    </row>
    <row r="1543" spans="1:12" ht="31.5" x14ac:dyDescent="0.25">
      <c r="A1543" s="76" t="s">
        <v>625</v>
      </c>
      <c r="B1543" s="76" t="s">
        <v>345</v>
      </c>
      <c r="C1543" s="51"/>
      <c r="D1543" s="51"/>
      <c r="E1543" s="51">
        <f t="shared" si="101"/>
        <v>12.4</v>
      </c>
      <c r="F1543" s="51">
        <v>10</v>
      </c>
      <c r="G1543" s="51">
        <f t="shared" si="99"/>
        <v>7.3</v>
      </c>
      <c r="H1543" s="51">
        <v>10</v>
      </c>
      <c r="I1543" s="52">
        <f t="shared" si="100"/>
        <v>19.7</v>
      </c>
      <c r="J1543" s="53">
        <f t="shared" si="100"/>
        <v>20</v>
      </c>
      <c r="K1543" s="50">
        <f t="shared" si="98"/>
        <v>19.7</v>
      </c>
      <c r="L1543" s="50"/>
    </row>
    <row r="1544" spans="1:12" ht="31.5" x14ac:dyDescent="0.25">
      <c r="A1544" s="76" t="s">
        <v>625</v>
      </c>
      <c r="B1544" s="76" t="s">
        <v>317</v>
      </c>
      <c r="C1544" s="51"/>
      <c r="D1544" s="51"/>
      <c r="E1544" s="51">
        <f t="shared" si="101"/>
        <v>28.52</v>
      </c>
      <c r="F1544" s="51">
        <v>23</v>
      </c>
      <c r="G1544" s="51">
        <f t="shared" si="99"/>
        <v>16.79</v>
      </c>
      <c r="H1544" s="51">
        <v>23</v>
      </c>
      <c r="I1544" s="52">
        <f t="shared" si="100"/>
        <v>45.31</v>
      </c>
      <c r="J1544" s="53">
        <f t="shared" si="100"/>
        <v>46</v>
      </c>
      <c r="K1544" s="50">
        <f t="shared" ref="K1544:K1607" si="102">I1544</f>
        <v>45.31</v>
      </c>
      <c r="L1544" s="50"/>
    </row>
    <row r="1545" spans="1:12" ht="31.5" x14ac:dyDescent="0.25">
      <c r="A1545" s="76" t="s">
        <v>625</v>
      </c>
      <c r="B1545" s="76" t="s">
        <v>360</v>
      </c>
      <c r="C1545" s="51"/>
      <c r="D1545" s="51"/>
      <c r="E1545" s="51">
        <f t="shared" si="101"/>
        <v>68.2</v>
      </c>
      <c r="F1545" s="51">
        <v>55</v>
      </c>
      <c r="G1545" s="51">
        <f t="shared" si="99"/>
        <v>40.15</v>
      </c>
      <c r="H1545" s="51">
        <v>55</v>
      </c>
      <c r="I1545" s="52">
        <f t="shared" si="100"/>
        <v>108.35</v>
      </c>
      <c r="J1545" s="53">
        <f t="shared" si="100"/>
        <v>110</v>
      </c>
      <c r="K1545" s="50">
        <f t="shared" si="102"/>
        <v>108.35</v>
      </c>
      <c r="L1545" s="50"/>
    </row>
    <row r="1546" spans="1:12" x14ac:dyDescent="0.25">
      <c r="A1546" s="76" t="s">
        <v>626</v>
      </c>
      <c r="B1546" s="76" t="s">
        <v>312</v>
      </c>
      <c r="C1546" s="51"/>
      <c r="D1546" s="51"/>
      <c r="E1546" s="51">
        <f t="shared" si="101"/>
        <v>116.56</v>
      </c>
      <c r="F1546" s="51">
        <v>94</v>
      </c>
      <c r="G1546" s="51">
        <f t="shared" si="99"/>
        <v>68.62</v>
      </c>
      <c r="H1546" s="51">
        <v>94</v>
      </c>
      <c r="I1546" s="52">
        <f t="shared" si="100"/>
        <v>185.18</v>
      </c>
      <c r="J1546" s="53">
        <f t="shared" si="100"/>
        <v>188</v>
      </c>
      <c r="K1546" s="50">
        <f t="shared" si="102"/>
        <v>185.18</v>
      </c>
      <c r="L1546" s="50"/>
    </row>
    <row r="1547" spans="1:12" ht="31.5" x14ac:dyDescent="0.25">
      <c r="A1547" s="76" t="s">
        <v>627</v>
      </c>
      <c r="B1547" s="76" t="s">
        <v>326</v>
      </c>
      <c r="C1547" s="51"/>
      <c r="D1547" s="51"/>
      <c r="E1547" s="51"/>
      <c r="F1547" s="51"/>
      <c r="G1547" s="51">
        <f t="shared" ref="G1547:G1610" si="103">H1547*0.73</f>
        <v>111.69</v>
      </c>
      <c r="H1547" s="51">
        <v>153</v>
      </c>
      <c r="I1547" s="52">
        <f t="shared" si="100"/>
        <v>111.69</v>
      </c>
      <c r="J1547" s="53">
        <f t="shared" si="100"/>
        <v>153</v>
      </c>
      <c r="K1547" s="50">
        <f t="shared" si="102"/>
        <v>111.69</v>
      </c>
      <c r="L1547" s="50"/>
    </row>
    <row r="1548" spans="1:12" ht="31.5" x14ac:dyDescent="0.25">
      <c r="A1548" s="76" t="s">
        <v>627</v>
      </c>
      <c r="B1548" s="76" t="s">
        <v>328</v>
      </c>
      <c r="C1548" s="51"/>
      <c r="D1548" s="51"/>
      <c r="E1548" s="51">
        <f t="shared" si="101"/>
        <v>156.24</v>
      </c>
      <c r="F1548" s="51">
        <v>126</v>
      </c>
      <c r="G1548" s="51"/>
      <c r="H1548" s="51"/>
      <c r="I1548" s="52">
        <f t="shared" si="100"/>
        <v>156.24</v>
      </c>
      <c r="J1548" s="53">
        <f t="shared" si="100"/>
        <v>126</v>
      </c>
      <c r="K1548" s="50">
        <f t="shared" si="102"/>
        <v>156.24</v>
      </c>
      <c r="L1548" s="50"/>
    </row>
    <row r="1549" spans="1:12" ht="31.5" x14ac:dyDescent="0.25">
      <c r="A1549" s="76" t="s">
        <v>627</v>
      </c>
      <c r="B1549" s="76" t="s">
        <v>331</v>
      </c>
      <c r="C1549" s="51"/>
      <c r="D1549" s="51"/>
      <c r="E1549" s="51"/>
      <c r="F1549" s="51"/>
      <c r="G1549" s="51">
        <f t="shared" si="103"/>
        <v>7.3</v>
      </c>
      <c r="H1549" s="51">
        <v>10</v>
      </c>
      <c r="I1549" s="52">
        <f t="shared" si="100"/>
        <v>7.3</v>
      </c>
      <c r="J1549" s="53">
        <f t="shared" si="100"/>
        <v>10</v>
      </c>
      <c r="K1549" s="50">
        <f t="shared" si="102"/>
        <v>7.3</v>
      </c>
      <c r="L1549" s="50"/>
    </row>
    <row r="1550" spans="1:12" ht="31.5" x14ac:dyDescent="0.25">
      <c r="A1550" s="76" t="s">
        <v>627</v>
      </c>
      <c r="B1550" s="76" t="s">
        <v>344</v>
      </c>
      <c r="C1550" s="51"/>
      <c r="D1550" s="51"/>
      <c r="E1550" s="51">
        <f t="shared" si="101"/>
        <v>4.96</v>
      </c>
      <c r="F1550" s="51">
        <v>4</v>
      </c>
      <c r="G1550" s="51"/>
      <c r="H1550" s="51"/>
      <c r="I1550" s="52">
        <f t="shared" si="100"/>
        <v>4.96</v>
      </c>
      <c r="J1550" s="53">
        <f t="shared" si="100"/>
        <v>4</v>
      </c>
      <c r="K1550" s="50">
        <f t="shared" si="102"/>
        <v>4.96</v>
      </c>
      <c r="L1550" s="50"/>
    </row>
    <row r="1551" spans="1:12" ht="31.5" x14ac:dyDescent="0.25">
      <c r="A1551" s="76" t="s">
        <v>627</v>
      </c>
      <c r="B1551" s="76" t="s">
        <v>345</v>
      </c>
      <c r="C1551" s="51"/>
      <c r="D1551" s="51"/>
      <c r="E1551" s="51">
        <f t="shared" si="101"/>
        <v>40.92</v>
      </c>
      <c r="F1551" s="51">
        <v>33</v>
      </c>
      <c r="G1551" s="51"/>
      <c r="H1551" s="51"/>
      <c r="I1551" s="52">
        <f t="shared" si="100"/>
        <v>40.92</v>
      </c>
      <c r="J1551" s="53">
        <f t="shared" si="100"/>
        <v>33</v>
      </c>
      <c r="K1551" s="50">
        <f t="shared" si="102"/>
        <v>40.92</v>
      </c>
      <c r="L1551" s="50"/>
    </row>
    <row r="1552" spans="1:12" ht="31.5" x14ac:dyDescent="0.25">
      <c r="A1552" s="76" t="s">
        <v>627</v>
      </c>
      <c r="B1552" s="76" t="s">
        <v>346</v>
      </c>
      <c r="C1552" s="51"/>
      <c r="D1552" s="51"/>
      <c r="E1552" s="51"/>
      <c r="F1552" s="51"/>
      <c r="G1552" s="51">
        <f t="shared" si="103"/>
        <v>33.58</v>
      </c>
      <c r="H1552" s="51">
        <v>46</v>
      </c>
      <c r="I1552" s="52">
        <f t="shared" si="100"/>
        <v>33.58</v>
      </c>
      <c r="J1552" s="53">
        <f t="shared" si="100"/>
        <v>46</v>
      </c>
      <c r="K1552" s="50">
        <f t="shared" si="102"/>
        <v>33.58</v>
      </c>
      <c r="L1552" s="50"/>
    </row>
    <row r="1553" spans="1:12" ht="31.5" x14ac:dyDescent="0.25">
      <c r="A1553" s="76" t="s">
        <v>627</v>
      </c>
      <c r="B1553" s="76" t="s">
        <v>317</v>
      </c>
      <c r="C1553" s="51"/>
      <c r="D1553" s="51"/>
      <c r="E1553" s="51">
        <f t="shared" si="101"/>
        <v>47.12</v>
      </c>
      <c r="F1553" s="51">
        <v>38</v>
      </c>
      <c r="G1553" s="51"/>
      <c r="H1553" s="51"/>
      <c r="I1553" s="52">
        <f t="shared" si="100"/>
        <v>47.12</v>
      </c>
      <c r="J1553" s="53">
        <f t="shared" si="100"/>
        <v>38</v>
      </c>
      <c r="K1553" s="50">
        <f t="shared" si="102"/>
        <v>47.12</v>
      </c>
      <c r="L1553" s="50"/>
    </row>
    <row r="1554" spans="1:12" ht="31.5" x14ac:dyDescent="0.25">
      <c r="A1554" s="76" t="s">
        <v>627</v>
      </c>
      <c r="B1554" s="76" t="s">
        <v>357</v>
      </c>
      <c r="C1554" s="51"/>
      <c r="D1554" s="51"/>
      <c r="E1554" s="51">
        <f t="shared" si="101"/>
        <v>126.48</v>
      </c>
      <c r="F1554" s="51">
        <v>102</v>
      </c>
      <c r="G1554" s="51">
        <f t="shared" si="103"/>
        <v>74.459999999999994</v>
      </c>
      <c r="H1554" s="51">
        <v>102</v>
      </c>
      <c r="I1554" s="52">
        <f t="shared" si="100"/>
        <v>200.94</v>
      </c>
      <c r="J1554" s="53">
        <f t="shared" si="100"/>
        <v>204</v>
      </c>
      <c r="K1554" s="50">
        <f t="shared" si="102"/>
        <v>200.94</v>
      </c>
      <c r="L1554" s="50"/>
    </row>
    <row r="1555" spans="1:12" ht="31.5" x14ac:dyDescent="0.25">
      <c r="A1555" s="76" t="s">
        <v>627</v>
      </c>
      <c r="B1555" s="76" t="s">
        <v>360</v>
      </c>
      <c r="C1555" s="51"/>
      <c r="D1555" s="51"/>
      <c r="E1555" s="51">
        <f t="shared" si="101"/>
        <v>90.52</v>
      </c>
      <c r="F1555" s="51">
        <v>73</v>
      </c>
      <c r="G1555" s="51"/>
      <c r="H1555" s="51"/>
      <c r="I1555" s="52">
        <f t="shared" si="100"/>
        <v>90.52</v>
      </c>
      <c r="J1555" s="53">
        <f t="shared" si="100"/>
        <v>73</v>
      </c>
      <c r="K1555" s="50">
        <f t="shared" si="102"/>
        <v>90.52</v>
      </c>
      <c r="L1555" s="50"/>
    </row>
    <row r="1556" spans="1:12" ht="31.5" x14ac:dyDescent="0.25">
      <c r="A1556" s="76" t="s">
        <v>627</v>
      </c>
      <c r="B1556" s="76" t="s">
        <v>361</v>
      </c>
      <c r="C1556" s="51"/>
      <c r="D1556" s="51"/>
      <c r="E1556" s="51">
        <f t="shared" si="101"/>
        <v>79.36</v>
      </c>
      <c r="F1556" s="51">
        <v>64</v>
      </c>
      <c r="G1556" s="51">
        <f t="shared" si="103"/>
        <v>43.8</v>
      </c>
      <c r="H1556" s="51">
        <v>60</v>
      </c>
      <c r="I1556" s="52">
        <f t="shared" si="100"/>
        <v>123.16</v>
      </c>
      <c r="J1556" s="53">
        <f t="shared" si="100"/>
        <v>124</v>
      </c>
      <c r="K1556" s="50">
        <f t="shared" si="102"/>
        <v>123.16</v>
      </c>
      <c r="L1556" s="50"/>
    </row>
    <row r="1557" spans="1:12" x14ac:dyDescent="0.25">
      <c r="A1557" s="76" t="s">
        <v>628</v>
      </c>
      <c r="B1557" s="76" t="s">
        <v>326</v>
      </c>
      <c r="C1557" s="51"/>
      <c r="D1557" s="51"/>
      <c r="E1557" s="51">
        <f t="shared" si="101"/>
        <v>270.32</v>
      </c>
      <c r="F1557" s="51">
        <v>218</v>
      </c>
      <c r="G1557" s="51"/>
      <c r="H1557" s="51"/>
      <c r="I1557" s="52">
        <f t="shared" si="100"/>
        <v>270.32</v>
      </c>
      <c r="J1557" s="53">
        <f t="shared" si="100"/>
        <v>218</v>
      </c>
      <c r="K1557" s="50">
        <f t="shared" si="102"/>
        <v>270.32</v>
      </c>
      <c r="L1557" s="50"/>
    </row>
    <row r="1558" spans="1:12" x14ac:dyDescent="0.25">
      <c r="A1558" s="76" t="s">
        <v>628</v>
      </c>
      <c r="B1558" s="76" t="s">
        <v>327</v>
      </c>
      <c r="C1558" s="51"/>
      <c r="D1558" s="51"/>
      <c r="E1558" s="51">
        <f t="shared" si="101"/>
        <v>100.44</v>
      </c>
      <c r="F1558" s="51">
        <v>81</v>
      </c>
      <c r="G1558" s="51"/>
      <c r="H1558" s="51"/>
      <c r="I1558" s="52">
        <f t="shared" si="100"/>
        <v>100.44</v>
      </c>
      <c r="J1558" s="53">
        <f t="shared" si="100"/>
        <v>81</v>
      </c>
      <c r="K1558" s="50">
        <f t="shared" si="102"/>
        <v>100.44</v>
      </c>
      <c r="L1558" s="50"/>
    </row>
    <row r="1559" spans="1:12" x14ac:dyDescent="0.25">
      <c r="A1559" s="76" t="s">
        <v>628</v>
      </c>
      <c r="B1559" s="76" t="s">
        <v>328</v>
      </c>
      <c r="C1559" s="51"/>
      <c r="D1559" s="51"/>
      <c r="E1559" s="51">
        <f t="shared" si="101"/>
        <v>208.32</v>
      </c>
      <c r="F1559" s="51">
        <v>168</v>
      </c>
      <c r="G1559" s="51"/>
      <c r="H1559" s="51"/>
      <c r="I1559" s="52">
        <f t="shared" si="100"/>
        <v>208.32</v>
      </c>
      <c r="J1559" s="53">
        <f t="shared" si="100"/>
        <v>168</v>
      </c>
      <c r="K1559" s="50">
        <f t="shared" si="102"/>
        <v>208.32</v>
      </c>
      <c r="L1559" s="50"/>
    </row>
    <row r="1560" spans="1:12" x14ac:dyDescent="0.25">
      <c r="A1560" s="76" t="s">
        <v>628</v>
      </c>
      <c r="B1560" s="76" t="s">
        <v>329</v>
      </c>
      <c r="C1560" s="51"/>
      <c r="D1560" s="51"/>
      <c r="E1560" s="51">
        <f t="shared" si="101"/>
        <v>29.759999999999998</v>
      </c>
      <c r="F1560" s="51">
        <v>24</v>
      </c>
      <c r="G1560" s="51"/>
      <c r="H1560" s="51"/>
      <c r="I1560" s="52">
        <f t="shared" si="100"/>
        <v>29.759999999999998</v>
      </c>
      <c r="J1560" s="53">
        <f t="shared" si="100"/>
        <v>24</v>
      </c>
      <c r="K1560" s="50">
        <f t="shared" si="102"/>
        <v>29.759999999999998</v>
      </c>
      <c r="L1560" s="50"/>
    </row>
    <row r="1561" spans="1:12" x14ac:dyDescent="0.25">
      <c r="A1561" s="76" t="s">
        <v>628</v>
      </c>
      <c r="B1561" s="76" t="s">
        <v>330</v>
      </c>
      <c r="C1561" s="51"/>
      <c r="D1561" s="51"/>
      <c r="E1561" s="51">
        <f t="shared" si="101"/>
        <v>37.200000000000003</v>
      </c>
      <c r="F1561" s="51">
        <v>30</v>
      </c>
      <c r="G1561" s="51"/>
      <c r="H1561" s="51"/>
      <c r="I1561" s="52">
        <f t="shared" si="100"/>
        <v>37.200000000000003</v>
      </c>
      <c r="J1561" s="53">
        <f t="shared" si="100"/>
        <v>30</v>
      </c>
      <c r="K1561" s="50">
        <f t="shared" si="102"/>
        <v>37.200000000000003</v>
      </c>
      <c r="L1561" s="50"/>
    </row>
    <row r="1562" spans="1:12" x14ac:dyDescent="0.25">
      <c r="A1562" s="76" t="s">
        <v>628</v>
      </c>
      <c r="B1562" s="76" t="s">
        <v>404</v>
      </c>
      <c r="C1562" s="51">
        <f>D1562*3.74</f>
        <v>67.320000000000007</v>
      </c>
      <c r="D1562" s="51">
        <v>18</v>
      </c>
      <c r="E1562" s="51">
        <f t="shared" si="101"/>
        <v>0</v>
      </c>
      <c r="F1562" s="51"/>
      <c r="G1562" s="51"/>
      <c r="H1562" s="51"/>
      <c r="I1562" s="52">
        <f t="shared" si="100"/>
        <v>67.320000000000007</v>
      </c>
      <c r="J1562" s="53">
        <f t="shared" si="100"/>
        <v>18</v>
      </c>
      <c r="K1562" s="50">
        <f t="shared" si="102"/>
        <v>67.320000000000007</v>
      </c>
      <c r="L1562" s="50"/>
    </row>
    <row r="1563" spans="1:12" ht="31.5" x14ac:dyDescent="0.25">
      <c r="A1563" s="76" t="s">
        <v>628</v>
      </c>
      <c r="B1563" s="76" t="s">
        <v>338</v>
      </c>
      <c r="C1563" s="51"/>
      <c r="D1563" s="51"/>
      <c r="E1563" s="51">
        <f t="shared" si="101"/>
        <v>17.36</v>
      </c>
      <c r="F1563" s="51">
        <v>14</v>
      </c>
      <c r="G1563" s="51"/>
      <c r="H1563" s="51"/>
      <c r="I1563" s="52">
        <f t="shared" si="100"/>
        <v>17.36</v>
      </c>
      <c r="J1563" s="53">
        <f t="shared" si="100"/>
        <v>14</v>
      </c>
      <c r="K1563" s="50">
        <f t="shared" si="102"/>
        <v>17.36</v>
      </c>
      <c r="L1563" s="50"/>
    </row>
    <row r="1564" spans="1:12" x14ac:dyDescent="0.25">
      <c r="A1564" s="76" t="s">
        <v>628</v>
      </c>
      <c r="B1564" s="76" t="s">
        <v>339</v>
      </c>
      <c r="C1564" s="51"/>
      <c r="D1564" s="51"/>
      <c r="E1564" s="51">
        <f t="shared" si="101"/>
        <v>1.24</v>
      </c>
      <c r="F1564" s="51">
        <v>1</v>
      </c>
      <c r="G1564" s="51"/>
      <c r="H1564" s="51"/>
      <c r="I1564" s="52">
        <f t="shared" ref="I1564:J1623" si="104">C1564+E1564+G1564</f>
        <v>1.24</v>
      </c>
      <c r="J1564" s="53">
        <f t="shared" si="104"/>
        <v>1</v>
      </c>
      <c r="K1564" s="50">
        <f t="shared" si="102"/>
        <v>1.24</v>
      </c>
      <c r="L1564" s="50"/>
    </row>
    <row r="1565" spans="1:12" ht="47.25" x14ac:dyDescent="0.25">
      <c r="A1565" s="76" t="s">
        <v>628</v>
      </c>
      <c r="B1565" s="76" t="s">
        <v>342</v>
      </c>
      <c r="C1565" s="51"/>
      <c r="D1565" s="51"/>
      <c r="E1565" s="51">
        <f t="shared" si="101"/>
        <v>1.24</v>
      </c>
      <c r="F1565" s="51">
        <v>1</v>
      </c>
      <c r="G1565" s="51"/>
      <c r="H1565" s="51"/>
      <c r="I1565" s="52">
        <f t="shared" si="104"/>
        <v>1.24</v>
      </c>
      <c r="J1565" s="53">
        <f t="shared" si="104"/>
        <v>1</v>
      </c>
      <c r="K1565" s="50">
        <f t="shared" si="102"/>
        <v>1.24</v>
      </c>
      <c r="L1565" s="50"/>
    </row>
    <row r="1566" spans="1:12" ht="31.5" x14ac:dyDescent="0.25">
      <c r="A1566" s="76" t="s">
        <v>628</v>
      </c>
      <c r="B1566" s="76" t="s">
        <v>345</v>
      </c>
      <c r="C1566" s="51"/>
      <c r="D1566" s="51"/>
      <c r="E1566" s="51">
        <f t="shared" si="101"/>
        <v>3.7199999999999998</v>
      </c>
      <c r="F1566" s="51">
        <v>3</v>
      </c>
      <c r="G1566" s="51"/>
      <c r="H1566" s="51"/>
      <c r="I1566" s="52">
        <f t="shared" si="104"/>
        <v>3.7199999999999998</v>
      </c>
      <c r="J1566" s="53">
        <f t="shared" si="104"/>
        <v>3</v>
      </c>
      <c r="K1566" s="50">
        <f t="shared" si="102"/>
        <v>3.7199999999999998</v>
      </c>
      <c r="L1566" s="50"/>
    </row>
    <row r="1567" spans="1:12" ht="31.5" x14ac:dyDescent="0.25">
      <c r="A1567" s="76" t="s">
        <v>628</v>
      </c>
      <c r="B1567" s="76" t="s">
        <v>317</v>
      </c>
      <c r="C1567" s="51"/>
      <c r="D1567" s="51"/>
      <c r="E1567" s="51">
        <f t="shared" si="101"/>
        <v>28.52</v>
      </c>
      <c r="F1567" s="51">
        <v>23</v>
      </c>
      <c r="G1567" s="51"/>
      <c r="H1567" s="51"/>
      <c r="I1567" s="52">
        <f t="shared" si="104"/>
        <v>28.52</v>
      </c>
      <c r="J1567" s="53">
        <f t="shared" si="104"/>
        <v>23</v>
      </c>
      <c r="K1567" s="50">
        <f t="shared" si="102"/>
        <v>28.52</v>
      </c>
      <c r="L1567" s="50"/>
    </row>
    <row r="1568" spans="1:12" x14ac:dyDescent="0.25">
      <c r="A1568" s="76" t="s">
        <v>628</v>
      </c>
      <c r="B1568" s="76" t="s">
        <v>347</v>
      </c>
      <c r="C1568" s="51"/>
      <c r="D1568" s="51"/>
      <c r="E1568" s="51">
        <f t="shared" si="101"/>
        <v>6.2</v>
      </c>
      <c r="F1568" s="51">
        <v>5</v>
      </c>
      <c r="G1568" s="51"/>
      <c r="H1568" s="51"/>
      <c r="I1568" s="52">
        <f t="shared" si="104"/>
        <v>6.2</v>
      </c>
      <c r="J1568" s="53">
        <f t="shared" si="104"/>
        <v>5</v>
      </c>
      <c r="K1568" s="50">
        <f t="shared" si="102"/>
        <v>6.2</v>
      </c>
      <c r="L1568" s="50"/>
    </row>
    <row r="1569" spans="1:12" x14ac:dyDescent="0.25">
      <c r="A1569" s="76" t="s">
        <v>628</v>
      </c>
      <c r="B1569" s="76" t="s">
        <v>321</v>
      </c>
      <c r="C1569" s="51"/>
      <c r="D1569" s="51"/>
      <c r="E1569" s="51">
        <f t="shared" si="101"/>
        <v>100.44</v>
      </c>
      <c r="F1569" s="51">
        <v>81</v>
      </c>
      <c r="G1569" s="51"/>
      <c r="H1569" s="51"/>
      <c r="I1569" s="52">
        <f t="shared" si="104"/>
        <v>100.44</v>
      </c>
      <c r="J1569" s="53">
        <f t="shared" si="104"/>
        <v>81</v>
      </c>
      <c r="K1569" s="50">
        <f t="shared" si="102"/>
        <v>100.44</v>
      </c>
      <c r="L1569" s="50"/>
    </row>
    <row r="1570" spans="1:12" x14ac:dyDescent="0.25">
      <c r="A1570" s="76" t="s">
        <v>628</v>
      </c>
      <c r="B1570" s="76" t="s">
        <v>349</v>
      </c>
      <c r="C1570" s="51"/>
      <c r="D1570" s="51"/>
      <c r="E1570" s="51">
        <f t="shared" si="101"/>
        <v>4.96</v>
      </c>
      <c r="F1570" s="51">
        <v>4</v>
      </c>
      <c r="G1570" s="51"/>
      <c r="H1570" s="51"/>
      <c r="I1570" s="52">
        <f t="shared" si="104"/>
        <v>4.96</v>
      </c>
      <c r="J1570" s="53">
        <f t="shared" si="104"/>
        <v>4</v>
      </c>
      <c r="K1570" s="50">
        <f t="shared" si="102"/>
        <v>4.96</v>
      </c>
      <c r="L1570" s="50"/>
    </row>
    <row r="1571" spans="1:12" x14ac:dyDescent="0.25">
      <c r="A1571" s="76" t="s">
        <v>628</v>
      </c>
      <c r="B1571" s="76" t="s">
        <v>354</v>
      </c>
      <c r="C1571" s="51"/>
      <c r="D1571" s="51"/>
      <c r="E1571" s="51">
        <f t="shared" si="101"/>
        <v>17.36</v>
      </c>
      <c r="F1571" s="51">
        <v>14</v>
      </c>
      <c r="G1571" s="51"/>
      <c r="H1571" s="51"/>
      <c r="I1571" s="52">
        <f t="shared" si="104"/>
        <v>17.36</v>
      </c>
      <c r="J1571" s="53">
        <f t="shared" si="104"/>
        <v>14</v>
      </c>
      <c r="K1571" s="50">
        <f t="shared" si="102"/>
        <v>17.36</v>
      </c>
      <c r="L1571" s="50"/>
    </row>
    <row r="1572" spans="1:12" x14ac:dyDescent="0.25">
      <c r="A1572" s="76" t="s">
        <v>628</v>
      </c>
      <c r="B1572" s="76" t="s">
        <v>357</v>
      </c>
      <c r="C1572" s="51"/>
      <c r="D1572" s="51"/>
      <c r="E1572" s="51">
        <f t="shared" si="101"/>
        <v>84.32</v>
      </c>
      <c r="F1572" s="51">
        <v>68</v>
      </c>
      <c r="G1572" s="51"/>
      <c r="H1572" s="51"/>
      <c r="I1572" s="52">
        <f t="shared" si="104"/>
        <v>84.32</v>
      </c>
      <c r="J1572" s="53">
        <f t="shared" si="104"/>
        <v>68</v>
      </c>
      <c r="K1572" s="50">
        <f t="shared" si="102"/>
        <v>84.32</v>
      </c>
      <c r="L1572" s="50"/>
    </row>
    <row r="1573" spans="1:12" x14ac:dyDescent="0.25">
      <c r="A1573" s="76" t="s">
        <v>628</v>
      </c>
      <c r="B1573" s="76" t="s">
        <v>358</v>
      </c>
      <c r="C1573" s="51"/>
      <c r="D1573" s="51"/>
      <c r="E1573" s="51">
        <f t="shared" si="101"/>
        <v>13.64</v>
      </c>
      <c r="F1573" s="51">
        <v>11</v>
      </c>
      <c r="G1573" s="51"/>
      <c r="H1573" s="51"/>
      <c r="I1573" s="52">
        <f t="shared" si="104"/>
        <v>13.64</v>
      </c>
      <c r="J1573" s="53">
        <f t="shared" si="104"/>
        <v>11</v>
      </c>
      <c r="K1573" s="50">
        <f t="shared" si="102"/>
        <v>13.64</v>
      </c>
      <c r="L1573" s="50"/>
    </row>
    <row r="1574" spans="1:12" x14ac:dyDescent="0.25">
      <c r="A1574" s="76" t="s">
        <v>628</v>
      </c>
      <c r="B1574" s="76" t="s">
        <v>359</v>
      </c>
      <c r="C1574" s="51"/>
      <c r="D1574" s="51"/>
      <c r="E1574" s="51">
        <f t="shared" si="101"/>
        <v>142.6</v>
      </c>
      <c r="F1574" s="51">
        <v>115</v>
      </c>
      <c r="G1574" s="51"/>
      <c r="H1574" s="51"/>
      <c r="I1574" s="52">
        <f t="shared" si="104"/>
        <v>142.6</v>
      </c>
      <c r="J1574" s="53">
        <f t="shared" si="104"/>
        <v>115</v>
      </c>
      <c r="K1574" s="50">
        <f t="shared" si="102"/>
        <v>142.6</v>
      </c>
      <c r="L1574" s="50"/>
    </row>
    <row r="1575" spans="1:12" x14ac:dyDescent="0.25">
      <c r="A1575" s="76" t="s">
        <v>628</v>
      </c>
      <c r="B1575" s="76" t="s">
        <v>360</v>
      </c>
      <c r="C1575" s="51"/>
      <c r="D1575" s="51"/>
      <c r="E1575" s="51">
        <f t="shared" si="101"/>
        <v>21.08</v>
      </c>
      <c r="F1575" s="51">
        <v>17</v>
      </c>
      <c r="G1575" s="51"/>
      <c r="H1575" s="51"/>
      <c r="I1575" s="52">
        <f t="shared" si="104"/>
        <v>21.08</v>
      </c>
      <c r="J1575" s="53">
        <f t="shared" si="104"/>
        <v>17</v>
      </c>
      <c r="K1575" s="50">
        <f t="shared" si="102"/>
        <v>21.08</v>
      </c>
      <c r="L1575" s="50"/>
    </row>
    <row r="1576" spans="1:12" x14ac:dyDescent="0.25">
      <c r="A1576" s="76" t="s">
        <v>628</v>
      </c>
      <c r="B1576" s="76" t="s">
        <v>362</v>
      </c>
      <c r="C1576" s="51"/>
      <c r="D1576" s="51"/>
      <c r="E1576" s="51">
        <f t="shared" si="101"/>
        <v>11.16</v>
      </c>
      <c r="F1576" s="51">
        <v>9</v>
      </c>
      <c r="G1576" s="51"/>
      <c r="H1576" s="51"/>
      <c r="I1576" s="52">
        <f t="shared" si="104"/>
        <v>11.16</v>
      </c>
      <c r="J1576" s="53">
        <f t="shared" si="104"/>
        <v>9</v>
      </c>
      <c r="K1576" s="50">
        <f t="shared" si="102"/>
        <v>11.16</v>
      </c>
      <c r="L1576" s="50"/>
    </row>
    <row r="1577" spans="1:12" ht="31.5" x14ac:dyDescent="0.25">
      <c r="A1577" s="76" t="s">
        <v>628</v>
      </c>
      <c r="B1577" s="76" t="s">
        <v>364</v>
      </c>
      <c r="C1577" s="51"/>
      <c r="D1577" s="51"/>
      <c r="E1577" s="51">
        <f t="shared" si="101"/>
        <v>3.7199999999999998</v>
      </c>
      <c r="F1577" s="51">
        <v>3</v>
      </c>
      <c r="G1577" s="51"/>
      <c r="H1577" s="51"/>
      <c r="I1577" s="52">
        <f t="shared" si="104"/>
        <v>3.7199999999999998</v>
      </c>
      <c r="J1577" s="53">
        <f t="shared" si="104"/>
        <v>3</v>
      </c>
      <c r="K1577" s="50">
        <f t="shared" si="102"/>
        <v>3.7199999999999998</v>
      </c>
      <c r="L1577" s="50"/>
    </row>
    <row r="1578" spans="1:12" x14ac:dyDescent="0.25">
      <c r="A1578" s="76" t="s">
        <v>628</v>
      </c>
      <c r="B1578" s="76" t="s">
        <v>367</v>
      </c>
      <c r="C1578" s="51"/>
      <c r="D1578" s="51"/>
      <c r="E1578" s="51">
        <f t="shared" si="101"/>
        <v>57.04</v>
      </c>
      <c r="F1578" s="51">
        <v>46</v>
      </c>
      <c r="G1578" s="51"/>
      <c r="H1578" s="51"/>
      <c r="I1578" s="52">
        <f t="shared" si="104"/>
        <v>57.04</v>
      </c>
      <c r="J1578" s="53">
        <f t="shared" si="104"/>
        <v>46</v>
      </c>
      <c r="K1578" s="50">
        <f t="shared" si="102"/>
        <v>57.04</v>
      </c>
      <c r="L1578" s="50"/>
    </row>
    <row r="1579" spans="1:12" ht="31.5" x14ac:dyDescent="0.25">
      <c r="A1579" s="76" t="s">
        <v>628</v>
      </c>
      <c r="B1579" s="76" t="s">
        <v>368</v>
      </c>
      <c r="C1579" s="51"/>
      <c r="D1579" s="51"/>
      <c r="E1579" s="51">
        <f t="shared" si="101"/>
        <v>4.96</v>
      </c>
      <c r="F1579" s="51">
        <v>4</v>
      </c>
      <c r="G1579" s="51"/>
      <c r="H1579" s="51"/>
      <c r="I1579" s="52">
        <f t="shared" si="104"/>
        <v>4.96</v>
      </c>
      <c r="J1579" s="53">
        <f t="shared" si="104"/>
        <v>4</v>
      </c>
      <c r="K1579" s="50">
        <f t="shared" si="102"/>
        <v>4.96</v>
      </c>
      <c r="L1579" s="50"/>
    </row>
    <row r="1580" spans="1:12" x14ac:dyDescent="0.25">
      <c r="A1580" s="76" t="s">
        <v>628</v>
      </c>
      <c r="B1580" s="76" t="s">
        <v>372</v>
      </c>
      <c r="C1580" s="51"/>
      <c r="D1580" s="51"/>
      <c r="E1580" s="51">
        <f t="shared" si="101"/>
        <v>6.2</v>
      </c>
      <c r="F1580" s="51">
        <v>5</v>
      </c>
      <c r="G1580" s="51"/>
      <c r="H1580" s="51"/>
      <c r="I1580" s="52">
        <f t="shared" si="104"/>
        <v>6.2</v>
      </c>
      <c r="J1580" s="53">
        <f t="shared" si="104"/>
        <v>5</v>
      </c>
      <c r="K1580" s="50">
        <f t="shared" si="102"/>
        <v>6.2</v>
      </c>
      <c r="L1580" s="50"/>
    </row>
    <row r="1581" spans="1:12" ht="31.5" x14ac:dyDescent="0.25">
      <c r="A1581" s="76" t="s">
        <v>628</v>
      </c>
      <c r="B1581" s="76" t="s">
        <v>373</v>
      </c>
      <c r="C1581" s="51"/>
      <c r="D1581" s="51"/>
      <c r="E1581" s="51">
        <f t="shared" si="101"/>
        <v>7.4399999999999995</v>
      </c>
      <c r="F1581" s="51">
        <v>6</v>
      </c>
      <c r="G1581" s="51"/>
      <c r="H1581" s="51"/>
      <c r="I1581" s="52">
        <f t="shared" si="104"/>
        <v>7.4399999999999995</v>
      </c>
      <c r="J1581" s="53">
        <f t="shared" si="104"/>
        <v>6</v>
      </c>
      <c r="K1581" s="50">
        <f t="shared" si="102"/>
        <v>7.4399999999999995</v>
      </c>
      <c r="L1581" s="50"/>
    </row>
    <row r="1582" spans="1:12" ht="31.5" x14ac:dyDescent="0.25">
      <c r="A1582" s="76" t="s">
        <v>629</v>
      </c>
      <c r="B1582" s="76" t="s">
        <v>375</v>
      </c>
      <c r="C1582" s="51"/>
      <c r="D1582" s="51"/>
      <c r="E1582" s="51">
        <f t="shared" si="101"/>
        <v>94.24</v>
      </c>
      <c r="F1582" s="51">
        <v>76</v>
      </c>
      <c r="G1582" s="51"/>
      <c r="H1582" s="51"/>
      <c r="I1582" s="52">
        <f t="shared" si="104"/>
        <v>94.24</v>
      </c>
      <c r="J1582" s="53">
        <f t="shared" si="104"/>
        <v>76</v>
      </c>
      <c r="K1582" s="50">
        <f t="shared" si="102"/>
        <v>94.24</v>
      </c>
      <c r="L1582" s="50"/>
    </row>
    <row r="1583" spans="1:12" ht="31.5" x14ac:dyDescent="0.25">
      <c r="A1583" s="76" t="s">
        <v>630</v>
      </c>
      <c r="B1583" s="76" t="s">
        <v>329</v>
      </c>
      <c r="C1583" s="51"/>
      <c r="D1583" s="51"/>
      <c r="E1583" s="51">
        <f t="shared" si="101"/>
        <v>48.36</v>
      </c>
      <c r="F1583" s="51">
        <v>39</v>
      </c>
      <c r="G1583" s="51">
        <f t="shared" si="103"/>
        <v>28.47</v>
      </c>
      <c r="H1583" s="51">
        <v>39</v>
      </c>
      <c r="I1583" s="52">
        <f t="shared" si="104"/>
        <v>76.83</v>
      </c>
      <c r="J1583" s="53">
        <f t="shared" si="104"/>
        <v>78</v>
      </c>
      <c r="K1583" s="50">
        <f t="shared" si="102"/>
        <v>76.83</v>
      </c>
      <c r="L1583" s="50"/>
    </row>
    <row r="1584" spans="1:12" ht="31.5" x14ac:dyDescent="0.25">
      <c r="A1584" s="76" t="s">
        <v>630</v>
      </c>
      <c r="B1584" s="76" t="s">
        <v>344</v>
      </c>
      <c r="C1584" s="51"/>
      <c r="D1584" s="51"/>
      <c r="E1584" s="51">
        <f t="shared" si="101"/>
        <v>3.7199999999999998</v>
      </c>
      <c r="F1584" s="51">
        <v>3</v>
      </c>
      <c r="G1584" s="51">
        <f t="shared" si="103"/>
        <v>2.19</v>
      </c>
      <c r="H1584" s="51">
        <v>3</v>
      </c>
      <c r="I1584" s="52">
        <f t="shared" si="104"/>
        <v>5.91</v>
      </c>
      <c r="J1584" s="53">
        <f t="shared" si="104"/>
        <v>6</v>
      </c>
      <c r="K1584" s="50">
        <f t="shared" si="102"/>
        <v>5.91</v>
      </c>
      <c r="L1584" s="50"/>
    </row>
    <row r="1585" spans="1:12" ht="31.5" x14ac:dyDescent="0.25">
      <c r="A1585" s="76" t="s">
        <v>630</v>
      </c>
      <c r="B1585" s="76" t="s">
        <v>364</v>
      </c>
      <c r="C1585" s="51"/>
      <c r="D1585" s="51"/>
      <c r="E1585" s="51">
        <f t="shared" si="101"/>
        <v>2.48</v>
      </c>
      <c r="F1585" s="51">
        <v>2</v>
      </c>
      <c r="G1585" s="51">
        <f t="shared" si="103"/>
        <v>1.46</v>
      </c>
      <c r="H1585" s="51">
        <v>2</v>
      </c>
      <c r="I1585" s="52">
        <f t="shared" si="104"/>
        <v>3.94</v>
      </c>
      <c r="J1585" s="53">
        <f t="shared" si="104"/>
        <v>4</v>
      </c>
      <c r="K1585" s="50">
        <f t="shared" si="102"/>
        <v>3.94</v>
      </c>
      <c r="L1585" s="50"/>
    </row>
    <row r="1586" spans="1:12" ht="31.5" x14ac:dyDescent="0.25">
      <c r="A1586" s="76" t="s">
        <v>631</v>
      </c>
      <c r="B1586" s="76" t="s">
        <v>315</v>
      </c>
      <c r="C1586" s="51"/>
      <c r="D1586" s="51"/>
      <c r="E1586" s="51">
        <f t="shared" si="101"/>
        <v>1.24</v>
      </c>
      <c r="F1586" s="51">
        <v>1</v>
      </c>
      <c r="G1586" s="51"/>
      <c r="H1586" s="51"/>
      <c r="I1586" s="52">
        <f t="shared" si="104"/>
        <v>1.24</v>
      </c>
      <c r="J1586" s="53">
        <f t="shared" si="104"/>
        <v>1</v>
      </c>
      <c r="K1586" s="50">
        <f t="shared" si="102"/>
        <v>1.24</v>
      </c>
      <c r="L1586" s="50"/>
    </row>
    <row r="1587" spans="1:12" ht="31.5" x14ac:dyDescent="0.25">
      <c r="A1587" s="76" t="s">
        <v>631</v>
      </c>
      <c r="B1587" s="76" t="s">
        <v>345</v>
      </c>
      <c r="C1587" s="51"/>
      <c r="D1587" s="51"/>
      <c r="E1587" s="51">
        <f t="shared" si="101"/>
        <v>2.48</v>
      </c>
      <c r="F1587" s="51">
        <v>2</v>
      </c>
      <c r="G1587" s="51"/>
      <c r="H1587" s="51"/>
      <c r="I1587" s="52">
        <f t="shared" si="104"/>
        <v>2.48</v>
      </c>
      <c r="J1587" s="53">
        <f t="shared" si="104"/>
        <v>2</v>
      </c>
      <c r="K1587" s="50">
        <f t="shared" si="102"/>
        <v>2.48</v>
      </c>
      <c r="L1587" s="50"/>
    </row>
    <row r="1588" spans="1:12" ht="31.5" x14ac:dyDescent="0.25">
      <c r="A1588" s="76" t="s">
        <v>631</v>
      </c>
      <c r="B1588" s="76" t="s">
        <v>312</v>
      </c>
      <c r="C1588" s="51"/>
      <c r="D1588" s="51"/>
      <c r="E1588" s="51">
        <f t="shared" si="101"/>
        <v>42.16</v>
      </c>
      <c r="F1588" s="51">
        <v>34</v>
      </c>
      <c r="G1588" s="51"/>
      <c r="H1588" s="51"/>
      <c r="I1588" s="52">
        <f t="shared" si="104"/>
        <v>42.16</v>
      </c>
      <c r="J1588" s="53">
        <f t="shared" si="104"/>
        <v>34</v>
      </c>
      <c r="K1588" s="50">
        <f t="shared" si="102"/>
        <v>42.16</v>
      </c>
      <c r="L1588" s="50"/>
    </row>
    <row r="1589" spans="1:12" ht="31.5" x14ac:dyDescent="0.25">
      <c r="A1589" s="76" t="s">
        <v>631</v>
      </c>
      <c r="B1589" s="76" t="s">
        <v>360</v>
      </c>
      <c r="C1589" s="51"/>
      <c r="D1589" s="51"/>
      <c r="E1589" s="51">
        <f t="shared" si="101"/>
        <v>7.4399999999999995</v>
      </c>
      <c r="F1589" s="51">
        <v>6</v>
      </c>
      <c r="G1589" s="51"/>
      <c r="H1589" s="51"/>
      <c r="I1589" s="52">
        <f t="shared" si="104"/>
        <v>7.4399999999999995</v>
      </c>
      <c r="J1589" s="53">
        <f t="shared" si="104"/>
        <v>6</v>
      </c>
      <c r="K1589" s="50">
        <f t="shared" si="102"/>
        <v>7.4399999999999995</v>
      </c>
      <c r="L1589" s="50"/>
    </row>
    <row r="1590" spans="1:12" ht="31.5" x14ac:dyDescent="0.25">
      <c r="A1590" s="76" t="s">
        <v>631</v>
      </c>
      <c r="B1590" s="76" t="s">
        <v>372</v>
      </c>
      <c r="C1590" s="51"/>
      <c r="D1590" s="51"/>
      <c r="E1590" s="51"/>
      <c r="F1590" s="51"/>
      <c r="G1590" s="51">
        <f t="shared" si="103"/>
        <v>13.87</v>
      </c>
      <c r="H1590" s="51">
        <v>19</v>
      </c>
      <c r="I1590" s="52">
        <f t="shared" si="104"/>
        <v>13.87</v>
      </c>
      <c r="J1590" s="53">
        <f t="shared" si="104"/>
        <v>19</v>
      </c>
      <c r="K1590" s="50">
        <f t="shared" si="102"/>
        <v>13.87</v>
      </c>
      <c r="L1590" s="50"/>
    </row>
    <row r="1591" spans="1:12" ht="31.5" x14ac:dyDescent="0.25">
      <c r="A1591" s="76" t="s">
        <v>632</v>
      </c>
      <c r="B1591" s="76" t="s">
        <v>317</v>
      </c>
      <c r="C1591" s="51"/>
      <c r="D1591" s="51"/>
      <c r="E1591" s="51">
        <f t="shared" si="101"/>
        <v>213.28</v>
      </c>
      <c r="F1591" s="51">
        <v>172</v>
      </c>
      <c r="G1591" s="51"/>
      <c r="H1591" s="51"/>
      <c r="I1591" s="52">
        <f t="shared" si="104"/>
        <v>213.28</v>
      </c>
      <c r="J1591" s="53">
        <f t="shared" si="104"/>
        <v>172</v>
      </c>
      <c r="K1591" s="50">
        <f t="shared" si="102"/>
        <v>213.28</v>
      </c>
      <c r="L1591" s="50"/>
    </row>
    <row r="1592" spans="1:12" x14ac:dyDescent="0.25">
      <c r="A1592" s="76" t="s">
        <v>633</v>
      </c>
      <c r="B1592" s="76" t="s">
        <v>377</v>
      </c>
      <c r="C1592" s="51"/>
      <c r="D1592" s="51"/>
      <c r="E1592" s="51">
        <f t="shared" si="101"/>
        <v>153.76</v>
      </c>
      <c r="F1592" s="51">
        <v>124</v>
      </c>
      <c r="G1592" s="51"/>
      <c r="H1592" s="51"/>
      <c r="I1592" s="52">
        <f t="shared" si="104"/>
        <v>153.76</v>
      </c>
      <c r="J1592" s="53">
        <f t="shared" si="104"/>
        <v>124</v>
      </c>
      <c r="K1592" s="50">
        <f t="shared" si="102"/>
        <v>153.76</v>
      </c>
      <c r="L1592" s="50"/>
    </row>
    <row r="1593" spans="1:12" ht="31.5" x14ac:dyDescent="0.25">
      <c r="A1593" s="76" t="s">
        <v>634</v>
      </c>
      <c r="B1593" s="76" t="s">
        <v>328</v>
      </c>
      <c r="C1593" s="51"/>
      <c r="D1593" s="51"/>
      <c r="E1593" s="51">
        <f t="shared" si="101"/>
        <v>43.4</v>
      </c>
      <c r="F1593" s="51">
        <v>35</v>
      </c>
      <c r="G1593" s="51"/>
      <c r="H1593" s="51"/>
      <c r="I1593" s="52">
        <f t="shared" si="104"/>
        <v>43.4</v>
      </c>
      <c r="J1593" s="53">
        <f t="shared" si="104"/>
        <v>35</v>
      </c>
      <c r="K1593" s="50">
        <f t="shared" si="102"/>
        <v>43.4</v>
      </c>
      <c r="L1593" s="50"/>
    </row>
    <row r="1594" spans="1:12" ht="31.5" x14ac:dyDescent="0.25">
      <c r="A1594" s="76" t="s">
        <v>634</v>
      </c>
      <c r="B1594" s="76" t="s">
        <v>344</v>
      </c>
      <c r="C1594" s="51"/>
      <c r="D1594" s="51"/>
      <c r="E1594" s="51">
        <f t="shared" si="101"/>
        <v>4.96</v>
      </c>
      <c r="F1594" s="51">
        <v>4</v>
      </c>
      <c r="G1594" s="51"/>
      <c r="H1594" s="51"/>
      <c r="I1594" s="52">
        <f t="shared" si="104"/>
        <v>4.96</v>
      </c>
      <c r="J1594" s="53">
        <f t="shared" si="104"/>
        <v>4</v>
      </c>
      <c r="K1594" s="50">
        <f t="shared" si="102"/>
        <v>4.96</v>
      </c>
      <c r="L1594" s="50"/>
    </row>
    <row r="1595" spans="1:12" ht="31.5" x14ac:dyDescent="0.25">
      <c r="A1595" s="76" t="s">
        <v>634</v>
      </c>
      <c r="B1595" s="76" t="s">
        <v>317</v>
      </c>
      <c r="C1595" s="51"/>
      <c r="D1595" s="51"/>
      <c r="E1595" s="51">
        <f t="shared" si="101"/>
        <v>104.16</v>
      </c>
      <c r="F1595" s="51">
        <v>84</v>
      </c>
      <c r="G1595" s="51"/>
      <c r="H1595" s="51"/>
      <c r="I1595" s="52">
        <f t="shared" si="104"/>
        <v>104.16</v>
      </c>
      <c r="J1595" s="53">
        <f t="shared" si="104"/>
        <v>84</v>
      </c>
      <c r="K1595" s="50">
        <f t="shared" si="102"/>
        <v>104.16</v>
      </c>
      <c r="L1595" s="50"/>
    </row>
    <row r="1596" spans="1:12" ht="31.5" x14ac:dyDescent="0.25">
      <c r="A1596" s="76" t="s">
        <v>634</v>
      </c>
      <c r="B1596" s="76" t="s">
        <v>360</v>
      </c>
      <c r="C1596" s="51"/>
      <c r="D1596" s="51"/>
      <c r="E1596" s="51">
        <f t="shared" si="101"/>
        <v>79.36</v>
      </c>
      <c r="F1596" s="51">
        <v>64</v>
      </c>
      <c r="G1596" s="51"/>
      <c r="H1596" s="51"/>
      <c r="I1596" s="52">
        <f t="shared" si="104"/>
        <v>79.36</v>
      </c>
      <c r="J1596" s="53">
        <f t="shared" si="104"/>
        <v>64</v>
      </c>
      <c r="K1596" s="50">
        <f t="shared" si="102"/>
        <v>79.36</v>
      </c>
      <c r="L1596" s="50"/>
    </row>
    <row r="1597" spans="1:12" ht="31.5" x14ac:dyDescent="0.25">
      <c r="A1597" s="76" t="s">
        <v>635</v>
      </c>
      <c r="B1597" s="76" t="s">
        <v>317</v>
      </c>
      <c r="C1597" s="51"/>
      <c r="D1597" s="51"/>
      <c r="E1597" s="51">
        <f t="shared" si="101"/>
        <v>54.56</v>
      </c>
      <c r="F1597" s="51">
        <v>44</v>
      </c>
      <c r="G1597" s="51">
        <f t="shared" si="103"/>
        <v>32.119999999999997</v>
      </c>
      <c r="H1597" s="51">
        <v>44</v>
      </c>
      <c r="I1597" s="52">
        <f t="shared" si="104"/>
        <v>86.68</v>
      </c>
      <c r="J1597" s="53">
        <f t="shared" si="104"/>
        <v>88</v>
      </c>
      <c r="K1597" s="50">
        <f t="shared" si="102"/>
        <v>86.68</v>
      </c>
      <c r="L1597" s="50"/>
    </row>
    <row r="1598" spans="1:12" x14ac:dyDescent="0.25">
      <c r="A1598" s="76" t="s">
        <v>635</v>
      </c>
      <c r="B1598" s="76" t="s">
        <v>360</v>
      </c>
      <c r="C1598" s="51"/>
      <c r="D1598" s="51"/>
      <c r="E1598" s="51">
        <f t="shared" si="101"/>
        <v>128.96</v>
      </c>
      <c r="F1598" s="51">
        <v>104</v>
      </c>
      <c r="G1598" s="51">
        <f t="shared" si="103"/>
        <v>75.19</v>
      </c>
      <c r="H1598" s="51">
        <v>103</v>
      </c>
      <c r="I1598" s="52">
        <f t="shared" si="104"/>
        <v>204.15</v>
      </c>
      <c r="J1598" s="53">
        <f t="shared" si="104"/>
        <v>207</v>
      </c>
      <c r="K1598" s="50">
        <f t="shared" si="102"/>
        <v>204.15</v>
      </c>
      <c r="L1598" s="50"/>
    </row>
    <row r="1599" spans="1:12" ht="31.5" x14ac:dyDescent="0.25">
      <c r="A1599" s="76" t="s">
        <v>636</v>
      </c>
      <c r="B1599" s="76" t="s">
        <v>326</v>
      </c>
      <c r="C1599" s="51"/>
      <c r="D1599" s="51"/>
      <c r="E1599" s="51">
        <f t="shared" si="101"/>
        <v>938.68</v>
      </c>
      <c r="F1599" s="51">
        <v>757</v>
      </c>
      <c r="G1599" s="51">
        <f t="shared" si="103"/>
        <v>552.61</v>
      </c>
      <c r="H1599" s="51">
        <v>757</v>
      </c>
      <c r="I1599" s="52">
        <f t="shared" si="104"/>
        <v>1491.29</v>
      </c>
      <c r="J1599" s="53">
        <f t="shared" si="104"/>
        <v>1514</v>
      </c>
      <c r="K1599" s="50">
        <f t="shared" si="102"/>
        <v>1491.29</v>
      </c>
      <c r="L1599" s="50"/>
    </row>
    <row r="1600" spans="1:12" ht="31.5" x14ac:dyDescent="0.25">
      <c r="A1600" s="76" t="s">
        <v>636</v>
      </c>
      <c r="B1600" s="76" t="s">
        <v>327</v>
      </c>
      <c r="C1600" s="51"/>
      <c r="D1600" s="51"/>
      <c r="E1600" s="51">
        <f t="shared" si="101"/>
        <v>310</v>
      </c>
      <c r="F1600" s="51">
        <v>250</v>
      </c>
      <c r="G1600" s="51">
        <f t="shared" si="103"/>
        <v>182.5</v>
      </c>
      <c r="H1600" s="51">
        <v>250</v>
      </c>
      <c r="I1600" s="52">
        <f t="shared" si="104"/>
        <v>492.5</v>
      </c>
      <c r="J1600" s="53">
        <f t="shared" si="104"/>
        <v>500</v>
      </c>
      <c r="K1600" s="50">
        <f t="shared" si="102"/>
        <v>492.5</v>
      </c>
      <c r="L1600" s="50"/>
    </row>
    <row r="1601" spans="1:12" ht="31.5" x14ac:dyDescent="0.25">
      <c r="A1601" s="76" t="s">
        <v>636</v>
      </c>
      <c r="B1601" s="76" t="s">
        <v>328</v>
      </c>
      <c r="C1601" s="51"/>
      <c r="D1601" s="51"/>
      <c r="E1601" s="51">
        <f t="shared" si="101"/>
        <v>632.4</v>
      </c>
      <c r="F1601" s="51">
        <v>510</v>
      </c>
      <c r="G1601" s="51">
        <f t="shared" si="103"/>
        <v>0.73</v>
      </c>
      <c r="H1601" s="51">
        <v>1</v>
      </c>
      <c r="I1601" s="52">
        <f t="shared" si="104"/>
        <v>633.13</v>
      </c>
      <c r="J1601" s="53">
        <f t="shared" si="104"/>
        <v>511</v>
      </c>
      <c r="K1601" s="50">
        <f t="shared" si="102"/>
        <v>633.13</v>
      </c>
      <c r="L1601" s="50"/>
    </row>
    <row r="1602" spans="1:12" ht="31.5" x14ac:dyDescent="0.25">
      <c r="A1602" s="76" t="s">
        <v>636</v>
      </c>
      <c r="B1602" s="76" t="s">
        <v>329</v>
      </c>
      <c r="C1602" s="51"/>
      <c r="D1602" s="51"/>
      <c r="E1602" s="51">
        <f t="shared" si="101"/>
        <v>100.44</v>
      </c>
      <c r="F1602" s="51">
        <v>81</v>
      </c>
      <c r="G1602" s="51">
        <f t="shared" si="103"/>
        <v>59.129999999999995</v>
      </c>
      <c r="H1602" s="51">
        <v>81</v>
      </c>
      <c r="I1602" s="52">
        <f t="shared" si="104"/>
        <v>159.57</v>
      </c>
      <c r="J1602" s="53">
        <f t="shared" si="104"/>
        <v>162</v>
      </c>
      <c r="K1602" s="50">
        <f t="shared" si="102"/>
        <v>159.57</v>
      </c>
      <c r="L1602" s="50"/>
    </row>
    <row r="1603" spans="1:12" ht="31.5" x14ac:dyDescent="0.25">
      <c r="A1603" s="76" t="s">
        <v>636</v>
      </c>
      <c r="B1603" s="76" t="s">
        <v>330</v>
      </c>
      <c r="C1603" s="51"/>
      <c r="D1603" s="51"/>
      <c r="E1603" s="51">
        <f t="shared" si="101"/>
        <v>162.44</v>
      </c>
      <c r="F1603" s="51">
        <v>131</v>
      </c>
      <c r="G1603" s="51">
        <f t="shared" si="103"/>
        <v>7.3</v>
      </c>
      <c r="H1603" s="51">
        <v>10</v>
      </c>
      <c r="I1603" s="52">
        <f t="shared" si="104"/>
        <v>169.74</v>
      </c>
      <c r="J1603" s="53">
        <f t="shared" si="104"/>
        <v>141</v>
      </c>
      <c r="K1603" s="50">
        <f t="shared" si="102"/>
        <v>169.74</v>
      </c>
      <c r="L1603" s="50"/>
    </row>
    <row r="1604" spans="1:12" ht="31.5" x14ac:dyDescent="0.25">
      <c r="A1604" s="76" t="s">
        <v>636</v>
      </c>
      <c r="B1604" s="76" t="s">
        <v>323</v>
      </c>
      <c r="C1604" s="51">
        <f>D1604*3.74</f>
        <v>56.1</v>
      </c>
      <c r="D1604" s="51">
        <v>15</v>
      </c>
      <c r="E1604" s="51"/>
      <c r="F1604" s="51"/>
      <c r="G1604" s="51"/>
      <c r="H1604" s="51"/>
      <c r="I1604" s="52">
        <f t="shared" si="104"/>
        <v>56.1</v>
      </c>
      <c r="J1604" s="53">
        <f t="shared" si="104"/>
        <v>15</v>
      </c>
      <c r="K1604" s="50">
        <f t="shared" si="102"/>
        <v>56.1</v>
      </c>
      <c r="L1604" s="50"/>
    </row>
    <row r="1605" spans="1:12" ht="31.5" x14ac:dyDescent="0.25">
      <c r="A1605" s="76" t="s">
        <v>636</v>
      </c>
      <c r="B1605" s="76" t="s">
        <v>336</v>
      </c>
      <c r="C1605" s="51"/>
      <c r="D1605" s="51"/>
      <c r="E1605" s="51">
        <f t="shared" si="101"/>
        <v>8.68</v>
      </c>
      <c r="F1605" s="51">
        <v>7</v>
      </c>
      <c r="G1605" s="51">
        <f t="shared" si="103"/>
        <v>5.1099999999999994</v>
      </c>
      <c r="H1605" s="51">
        <v>7</v>
      </c>
      <c r="I1605" s="52">
        <f t="shared" si="104"/>
        <v>13.79</v>
      </c>
      <c r="J1605" s="53">
        <f t="shared" si="104"/>
        <v>14</v>
      </c>
      <c r="K1605" s="50">
        <f t="shared" si="102"/>
        <v>13.79</v>
      </c>
      <c r="L1605" s="50"/>
    </row>
    <row r="1606" spans="1:12" ht="31.5" x14ac:dyDescent="0.25">
      <c r="A1606" s="76" t="s">
        <v>636</v>
      </c>
      <c r="B1606" s="76" t="s">
        <v>338</v>
      </c>
      <c r="C1606" s="51"/>
      <c r="D1606" s="51"/>
      <c r="E1606" s="51">
        <f t="shared" ref="E1606:E1668" si="105">F1606*1.24</f>
        <v>29.759999999999998</v>
      </c>
      <c r="F1606" s="51">
        <v>24</v>
      </c>
      <c r="G1606" s="51">
        <f t="shared" si="103"/>
        <v>17.52</v>
      </c>
      <c r="H1606" s="51">
        <v>24</v>
      </c>
      <c r="I1606" s="52">
        <f t="shared" si="104"/>
        <v>47.28</v>
      </c>
      <c r="J1606" s="53">
        <f t="shared" si="104"/>
        <v>48</v>
      </c>
      <c r="K1606" s="50">
        <f t="shared" si="102"/>
        <v>47.28</v>
      </c>
      <c r="L1606" s="50"/>
    </row>
    <row r="1607" spans="1:12" ht="31.5" x14ac:dyDescent="0.25">
      <c r="A1607" s="76" t="s">
        <v>636</v>
      </c>
      <c r="B1607" s="76" t="s">
        <v>339</v>
      </c>
      <c r="C1607" s="51"/>
      <c r="D1607" s="51"/>
      <c r="E1607" s="51">
        <f t="shared" si="105"/>
        <v>12.4</v>
      </c>
      <c r="F1607" s="51">
        <v>10</v>
      </c>
      <c r="G1607" s="51">
        <f t="shared" si="103"/>
        <v>7.3</v>
      </c>
      <c r="H1607" s="51">
        <v>10</v>
      </c>
      <c r="I1607" s="52">
        <f t="shared" si="104"/>
        <v>19.7</v>
      </c>
      <c r="J1607" s="53">
        <f t="shared" si="104"/>
        <v>20</v>
      </c>
      <c r="K1607" s="50">
        <f t="shared" si="102"/>
        <v>19.7</v>
      </c>
      <c r="L1607" s="50"/>
    </row>
    <row r="1608" spans="1:12" ht="31.5" x14ac:dyDescent="0.25">
      <c r="A1608" s="76" t="s">
        <v>636</v>
      </c>
      <c r="B1608" s="76" t="s">
        <v>340</v>
      </c>
      <c r="C1608" s="51"/>
      <c r="D1608" s="51"/>
      <c r="E1608" s="51">
        <f t="shared" si="105"/>
        <v>2.48</v>
      </c>
      <c r="F1608" s="51">
        <v>2</v>
      </c>
      <c r="G1608" s="51">
        <f t="shared" si="103"/>
        <v>1.46</v>
      </c>
      <c r="H1608" s="51">
        <v>2</v>
      </c>
      <c r="I1608" s="52">
        <f t="shared" si="104"/>
        <v>3.94</v>
      </c>
      <c r="J1608" s="53">
        <f t="shared" si="104"/>
        <v>4</v>
      </c>
      <c r="K1608" s="50">
        <f t="shared" ref="K1608:K1671" si="106">I1608</f>
        <v>3.94</v>
      </c>
      <c r="L1608" s="50"/>
    </row>
    <row r="1609" spans="1:12" ht="31.5" x14ac:dyDescent="0.25">
      <c r="A1609" s="76" t="s">
        <v>636</v>
      </c>
      <c r="B1609" s="76" t="s">
        <v>341</v>
      </c>
      <c r="C1609" s="51"/>
      <c r="D1609" s="51"/>
      <c r="E1609" s="51">
        <f t="shared" si="105"/>
        <v>45.88</v>
      </c>
      <c r="F1609" s="51">
        <v>37</v>
      </c>
      <c r="G1609" s="51">
        <f t="shared" si="103"/>
        <v>27.009999999999998</v>
      </c>
      <c r="H1609" s="51">
        <v>37</v>
      </c>
      <c r="I1609" s="52">
        <f t="shared" si="104"/>
        <v>72.89</v>
      </c>
      <c r="J1609" s="53">
        <f t="shared" si="104"/>
        <v>74</v>
      </c>
      <c r="K1609" s="50">
        <f t="shared" si="106"/>
        <v>72.89</v>
      </c>
      <c r="L1609" s="50"/>
    </row>
    <row r="1610" spans="1:12" ht="47.25" x14ac:dyDescent="0.25">
      <c r="A1610" s="76" t="s">
        <v>636</v>
      </c>
      <c r="B1610" s="76" t="s">
        <v>342</v>
      </c>
      <c r="C1610" s="51"/>
      <c r="D1610" s="51"/>
      <c r="E1610" s="51">
        <f t="shared" si="105"/>
        <v>9.92</v>
      </c>
      <c r="F1610" s="51">
        <v>8</v>
      </c>
      <c r="G1610" s="51">
        <f t="shared" si="103"/>
        <v>5.84</v>
      </c>
      <c r="H1610" s="51">
        <v>8</v>
      </c>
      <c r="I1610" s="52">
        <f t="shared" si="104"/>
        <v>15.76</v>
      </c>
      <c r="J1610" s="53">
        <f t="shared" si="104"/>
        <v>16</v>
      </c>
      <c r="K1610" s="50">
        <f t="shared" si="106"/>
        <v>15.76</v>
      </c>
      <c r="L1610" s="50"/>
    </row>
    <row r="1611" spans="1:12" ht="31.5" x14ac:dyDescent="0.25">
      <c r="A1611" s="76" t="s">
        <v>636</v>
      </c>
      <c r="B1611" s="76" t="s">
        <v>343</v>
      </c>
      <c r="C1611" s="51"/>
      <c r="D1611" s="51"/>
      <c r="E1611" s="51">
        <f t="shared" si="105"/>
        <v>3.7199999999999998</v>
      </c>
      <c r="F1611" s="51">
        <v>3</v>
      </c>
      <c r="G1611" s="51">
        <f t="shared" ref="G1611:G1674" si="107">H1611*0.73</f>
        <v>2.19</v>
      </c>
      <c r="H1611" s="51">
        <v>3</v>
      </c>
      <c r="I1611" s="52">
        <f t="shared" si="104"/>
        <v>5.91</v>
      </c>
      <c r="J1611" s="53">
        <f t="shared" si="104"/>
        <v>6</v>
      </c>
      <c r="K1611" s="50">
        <f t="shared" si="106"/>
        <v>5.91</v>
      </c>
      <c r="L1611" s="50"/>
    </row>
    <row r="1612" spans="1:12" ht="31.5" x14ac:dyDescent="0.25">
      <c r="A1612" s="76" t="s">
        <v>636</v>
      </c>
      <c r="B1612" s="76" t="s">
        <v>315</v>
      </c>
      <c r="C1612" s="51"/>
      <c r="D1612" s="51"/>
      <c r="E1612" s="51">
        <f t="shared" si="105"/>
        <v>11.16</v>
      </c>
      <c r="F1612" s="51">
        <v>9</v>
      </c>
      <c r="G1612" s="51"/>
      <c r="H1612" s="51"/>
      <c r="I1612" s="52">
        <f t="shared" si="104"/>
        <v>11.16</v>
      </c>
      <c r="J1612" s="53">
        <f t="shared" si="104"/>
        <v>9</v>
      </c>
      <c r="K1612" s="50">
        <f t="shared" si="106"/>
        <v>11.16</v>
      </c>
      <c r="L1612" s="50"/>
    </row>
    <row r="1613" spans="1:12" ht="31.5" x14ac:dyDescent="0.25">
      <c r="A1613" s="76" t="s">
        <v>636</v>
      </c>
      <c r="B1613" s="76" t="s">
        <v>345</v>
      </c>
      <c r="C1613" s="51"/>
      <c r="D1613" s="51"/>
      <c r="E1613" s="51">
        <f t="shared" si="105"/>
        <v>44.64</v>
      </c>
      <c r="F1613" s="51">
        <v>36</v>
      </c>
      <c r="G1613" s="51"/>
      <c r="H1613" s="51"/>
      <c r="I1613" s="52">
        <f t="shared" si="104"/>
        <v>44.64</v>
      </c>
      <c r="J1613" s="53">
        <f t="shared" si="104"/>
        <v>36</v>
      </c>
      <c r="K1613" s="50">
        <f t="shared" si="106"/>
        <v>44.64</v>
      </c>
      <c r="L1613" s="50"/>
    </row>
    <row r="1614" spans="1:12" ht="31.5" x14ac:dyDescent="0.25">
      <c r="A1614" s="76" t="s">
        <v>636</v>
      </c>
      <c r="B1614" s="76" t="s">
        <v>317</v>
      </c>
      <c r="C1614" s="51"/>
      <c r="D1614" s="51"/>
      <c r="E1614" s="51">
        <f t="shared" si="105"/>
        <v>28.52</v>
      </c>
      <c r="F1614" s="51">
        <v>23</v>
      </c>
      <c r="G1614" s="51"/>
      <c r="H1614" s="51"/>
      <c r="I1614" s="52">
        <f t="shared" si="104"/>
        <v>28.52</v>
      </c>
      <c r="J1614" s="53">
        <f t="shared" si="104"/>
        <v>23</v>
      </c>
      <c r="K1614" s="50">
        <f t="shared" si="106"/>
        <v>28.52</v>
      </c>
      <c r="L1614" s="50"/>
    </row>
    <row r="1615" spans="1:12" ht="31.5" x14ac:dyDescent="0.25">
      <c r="A1615" s="76" t="s">
        <v>636</v>
      </c>
      <c r="B1615" s="76" t="s">
        <v>347</v>
      </c>
      <c r="C1615" s="51"/>
      <c r="D1615" s="51"/>
      <c r="E1615" s="51">
        <f t="shared" si="105"/>
        <v>23.56</v>
      </c>
      <c r="F1615" s="51">
        <v>19</v>
      </c>
      <c r="G1615" s="51"/>
      <c r="H1615" s="51"/>
      <c r="I1615" s="52">
        <f t="shared" si="104"/>
        <v>23.56</v>
      </c>
      <c r="J1615" s="53">
        <f t="shared" si="104"/>
        <v>19</v>
      </c>
      <c r="K1615" s="50">
        <f t="shared" si="106"/>
        <v>23.56</v>
      </c>
      <c r="L1615" s="50"/>
    </row>
    <row r="1616" spans="1:12" ht="31.5" x14ac:dyDescent="0.25">
      <c r="A1616" s="76" t="s">
        <v>636</v>
      </c>
      <c r="B1616" s="76" t="s">
        <v>312</v>
      </c>
      <c r="C1616" s="51"/>
      <c r="D1616" s="51"/>
      <c r="E1616" s="51">
        <f t="shared" si="105"/>
        <v>287.68</v>
      </c>
      <c r="F1616" s="51">
        <v>232</v>
      </c>
      <c r="G1616" s="51">
        <f t="shared" si="107"/>
        <v>94.899999999999991</v>
      </c>
      <c r="H1616" s="51">
        <v>130</v>
      </c>
      <c r="I1616" s="52">
        <f t="shared" si="104"/>
        <v>382.58</v>
      </c>
      <c r="J1616" s="53">
        <f t="shared" si="104"/>
        <v>362</v>
      </c>
      <c r="K1616" s="50">
        <f t="shared" si="106"/>
        <v>382.58</v>
      </c>
      <c r="L1616" s="50"/>
    </row>
    <row r="1617" spans="1:12" ht="31.5" x14ac:dyDescent="0.25">
      <c r="A1617" s="76" t="s">
        <v>636</v>
      </c>
      <c r="B1617" s="76" t="s">
        <v>321</v>
      </c>
      <c r="C1617" s="51"/>
      <c r="D1617" s="51"/>
      <c r="E1617" s="51">
        <f t="shared" si="105"/>
        <v>314.95999999999998</v>
      </c>
      <c r="F1617" s="51">
        <v>254</v>
      </c>
      <c r="G1617" s="51">
        <f t="shared" si="107"/>
        <v>227.03</v>
      </c>
      <c r="H1617" s="51">
        <v>311</v>
      </c>
      <c r="I1617" s="52">
        <f t="shared" si="104"/>
        <v>541.99</v>
      </c>
      <c r="J1617" s="53">
        <f t="shared" si="104"/>
        <v>565</v>
      </c>
      <c r="K1617" s="50">
        <f t="shared" si="106"/>
        <v>541.99</v>
      </c>
      <c r="L1617" s="50"/>
    </row>
    <row r="1618" spans="1:12" ht="31.5" x14ac:dyDescent="0.25">
      <c r="A1618" s="76" t="s">
        <v>636</v>
      </c>
      <c r="B1618" s="76" t="s">
        <v>375</v>
      </c>
      <c r="C1618" s="51"/>
      <c r="D1618" s="51"/>
      <c r="E1618" s="51">
        <f t="shared" si="105"/>
        <v>97.96</v>
      </c>
      <c r="F1618" s="51">
        <v>79</v>
      </c>
      <c r="G1618" s="51"/>
      <c r="H1618" s="51"/>
      <c r="I1618" s="52">
        <f t="shared" si="104"/>
        <v>97.96</v>
      </c>
      <c r="J1618" s="53">
        <f t="shared" si="104"/>
        <v>79</v>
      </c>
      <c r="K1618" s="50">
        <f t="shared" si="106"/>
        <v>97.96</v>
      </c>
      <c r="L1618" s="50"/>
    </row>
    <row r="1619" spans="1:12" ht="31.5" x14ac:dyDescent="0.25">
      <c r="A1619" s="76" t="s">
        <v>636</v>
      </c>
      <c r="B1619" s="76" t="s">
        <v>349</v>
      </c>
      <c r="C1619" s="51"/>
      <c r="D1619" s="51"/>
      <c r="E1619" s="51">
        <f t="shared" si="105"/>
        <v>23.56</v>
      </c>
      <c r="F1619" s="51">
        <v>19</v>
      </c>
      <c r="G1619" s="51"/>
      <c r="H1619" s="51"/>
      <c r="I1619" s="52">
        <f t="shared" si="104"/>
        <v>23.56</v>
      </c>
      <c r="J1619" s="53">
        <f t="shared" si="104"/>
        <v>19</v>
      </c>
      <c r="K1619" s="50">
        <f t="shared" si="106"/>
        <v>23.56</v>
      </c>
      <c r="L1619" s="50"/>
    </row>
    <row r="1620" spans="1:12" ht="31.5" x14ac:dyDescent="0.25">
      <c r="A1620" s="76" t="s">
        <v>636</v>
      </c>
      <c r="B1620" s="76" t="s">
        <v>352</v>
      </c>
      <c r="C1620" s="51"/>
      <c r="D1620" s="51"/>
      <c r="E1620" s="51">
        <f t="shared" si="105"/>
        <v>16.12</v>
      </c>
      <c r="F1620" s="51">
        <v>13</v>
      </c>
      <c r="G1620" s="51">
        <f t="shared" si="107"/>
        <v>9.49</v>
      </c>
      <c r="H1620" s="51">
        <v>13</v>
      </c>
      <c r="I1620" s="52">
        <f t="shared" si="104"/>
        <v>25.61</v>
      </c>
      <c r="J1620" s="53">
        <f t="shared" si="104"/>
        <v>26</v>
      </c>
      <c r="K1620" s="50">
        <f t="shared" si="106"/>
        <v>25.61</v>
      </c>
      <c r="L1620" s="50"/>
    </row>
    <row r="1621" spans="1:12" ht="31.5" x14ac:dyDescent="0.25">
      <c r="A1621" s="76" t="s">
        <v>636</v>
      </c>
      <c r="B1621" s="76" t="s">
        <v>353</v>
      </c>
      <c r="C1621" s="51"/>
      <c r="D1621" s="51"/>
      <c r="E1621" s="51">
        <f t="shared" si="105"/>
        <v>80.599999999999994</v>
      </c>
      <c r="F1621" s="51">
        <v>65</v>
      </c>
      <c r="G1621" s="51"/>
      <c r="H1621" s="51"/>
      <c r="I1621" s="52">
        <f t="shared" si="104"/>
        <v>80.599999999999994</v>
      </c>
      <c r="J1621" s="53">
        <f t="shared" si="104"/>
        <v>65</v>
      </c>
      <c r="K1621" s="50">
        <f t="shared" si="106"/>
        <v>80.599999999999994</v>
      </c>
      <c r="L1621" s="50"/>
    </row>
    <row r="1622" spans="1:12" ht="31.5" x14ac:dyDescent="0.25">
      <c r="A1622" s="76" t="s">
        <v>636</v>
      </c>
      <c r="B1622" s="76" t="s">
        <v>354</v>
      </c>
      <c r="C1622" s="51"/>
      <c r="D1622" s="51"/>
      <c r="E1622" s="51">
        <f t="shared" si="105"/>
        <v>23.56</v>
      </c>
      <c r="F1622" s="51">
        <v>19</v>
      </c>
      <c r="G1622" s="51"/>
      <c r="H1622" s="51"/>
      <c r="I1622" s="52">
        <f t="shared" si="104"/>
        <v>23.56</v>
      </c>
      <c r="J1622" s="53">
        <f t="shared" si="104"/>
        <v>19</v>
      </c>
      <c r="K1622" s="50">
        <f t="shared" si="106"/>
        <v>23.56</v>
      </c>
      <c r="L1622" s="50"/>
    </row>
    <row r="1623" spans="1:12" ht="31.5" x14ac:dyDescent="0.25">
      <c r="A1623" s="76" t="s">
        <v>636</v>
      </c>
      <c r="B1623" s="76" t="s">
        <v>377</v>
      </c>
      <c r="C1623" s="51"/>
      <c r="D1623" s="51"/>
      <c r="E1623" s="51">
        <f t="shared" si="105"/>
        <v>17.36</v>
      </c>
      <c r="F1623" s="51">
        <v>14</v>
      </c>
      <c r="G1623" s="51"/>
      <c r="H1623" s="51"/>
      <c r="I1623" s="52">
        <f t="shared" si="104"/>
        <v>17.36</v>
      </c>
      <c r="J1623" s="53">
        <f t="shared" si="104"/>
        <v>14</v>
      </c>
      <c r="K1623" s="50">
        <f t="shared" si="106"/>
        <v>17.36</v>
      </c>
      <c r="L1623" s="50"/>
    </row>
    <row r="1624" spans="1:12" ht="31.5" x14ac:dyDescent="0.25">
      <c r="A1624" s="76" t="s">
        <v>636</v>
      </c>
      <c r="B1624" s="76" t="s">
        <v>357</v>
      </c>
      <c r="C1624" s="51"/>
      <c r="D1624" s="51"/>
      <c r="E1624" s="51">
        <f t="shared" si="105"/>
        <v>215.76</v>
      </c>
      <c r="F1624" s="51">
        <v>174</v>
      </c>
      <c r="G1624" s="51">
        <f t="shared" si="107"/>
        <v>127.02</v>
      </c>
      <c r="H1624" s="51">
        <v>174</v>
      </c>
      <c r="I1624" s="52">
        <f t="shared" ref="I1624:J1676" si="108">C1624+E1624+G1624</f>
        <v>342.78</v>
      </c>
      <c r="J1624" s="53">
        <f t="shared" si="108"/>
        <v>348</v>
      </c>
      <c r="K1624" s="50">
        <f t="shared" si="106"/>
        <v>342.78</v>
      </c>
      <c r="L1624" s="50"/>
    </row>
    <row r="1625" spans="1:12" ht="31.5" x14ac:dyDescent="0.25">
      <c r="A1625" s="76" t="s">
        <v>636</v>
      </c>
      <c r="B1625" s="76" t="s">
        <v>358</v>
      </c>
      <c r="C1625" s="51"/>
      <c r="D1625" s="51"/>
      <c r="E1625" s="51">
        <f t="shared" si="105"/>
        <v>45.88</v>
      </c>
      <c r="F1625" s="51">
        <v>37</v>
      </c>
      <c r="G1625" s="51"/>
      <c r="H1625" s="51"/>
      <c r="I1625" s="52">
        <f t="shared" si="108"/>
        <v>45.88</v>
      </c>
      <c r="J1625" s="53">
        <f t="shared" si="108"/>
        <v>37</v>
      </c>
      <c r="K1625" s="50">
        <f t="shared" si="106"/>
        <v>45.88</v>
      </c>
      <c r="L1625" s="50"/>
    </row>
    <row r="1626" spans="1:12" ht="31.5" x14ac:dyDescent="0.25">
      <c r="A1626" s="76" t="s">
        <v>636</v>
      </c>
      <c r="B1626" s="76" t="s">
        <v>359</v>
      </c>
      <c r="C1626" s="51"/>
      <c r="D1626" s="51"/>
      <c r="E1626" s="51">
        <f t="shared" si="105"/>
        <v>259.16000000000003</v>
      </c>
      <c r="F1626" s="51">
        <v>209</v>
      </c>
      <c r="G1626" s="51">
        <f t="shared" si="107"/>
        <v>152.57</v>
      </c>
      <c r="H1626" s="51">
        <v>209</v>
      </c>
      <c r="I1626" s="52">
        <f t="shared" si="108"/>
        <v>411.73</v>
      </c>
      <c r="J1626" s="53">
        <f t="shared" si="108"/>
        <v>418</v>
      </c>
      <c r="K1626" s="50">
        <f t="shared" si="106"/>
        <v>411.73</v>
      </c>
      <c r="L1626" s="50"/>
    </row>
    <row r="1627" spans="1:12" ht="31.5" x14ac:dyDescent="0.25">
      <c r="A1627" s="76" t="s">
        <v>636</v>
      </c>
      <c r="B1627" s="76" t="s">
        <v>360</v>
      </c>
      <c r="C1627" s="51"/>
      <c r="D1627" s="51"/>
      <c r="E1627" s="51">
        <f t="shared" si="105"/>
        <v>287.68</v>
      </c>
      <c r="F1627" s="51">
        <v>232</v>
      </c>
      <c r="G1627" s="51"/>
      <c r="H1627" s="51"/>
      <c r="I1627" s="52">
        <f t="shared" si="108"/>
        <v>287.68</v>
      </c>
      <c r="J1627" s="53">
        <f t="shared" si="108"/>
        <v>232</v>
      </c>
      <c r="K1627" s="50">
        <f t="shared" si="106"/>
        <v>287.68</v>
      </c>
      <c r="L1627" s="50"/>
    </row>
    <row r="1628" spans="1:12" ht="31.5" x14ac:dyDescent="0.25">
      <c r="A1628" s="76" t="s">
        <v>636</v>
      </c>
      <c r="B1628" s="76" t="s">
        <v>362</v>
      </c>
      <c r="C1628" s="51"/>
      <c r="D1628" s="51"/>
      <c r="E1628" s="51">
        <f t="shared" si="105"/>
        <v>303.8</v>
      </c>
      <c r="F1628" s="51">
        <v>245</v>
      </c>
      <c r="G1628" s="51">
        <f t="shared" si="107"/>
        <v>157.68</v>
      </c>
      <c r="H1628" s="51">
        <v>216</v>
      </c>
      <c r="I1628" s="52">
        <f t="shared" si="108"/>
        <v>461.48</v>
      </c>
      <c r="J1628" s="53">
        <f t="shared" si="108"/>
        <v>461</v>
      </c>
      <c r="K1628" s="50">
        <f t="shared" si="106"/>
        <v>461.48</v>
      </c>
      <c r="L1628" s="50"/>
    </row>
    <row r="1629" spans="1:12" ht="31.5" x14ac:dyDescent="0.25">
      <c r="A1629" s="76" t="s">
        <v>636</v>
      </c>
      <c r="B1629" s="76" t="s">
        <v>489</v>
      </c>
      <c r="C1629" s="51"/>
      <c r="D1629" s="51"/>
      <c r="E1629" s="51">
        <f t="shared" si="105"/>
        <v>54.56</v>
      </c>
      <c r="F1629" s="51">
        <v>44</v>
      </c>
      <c r="G1629" s="51">
        <f t="shared" si="107"/>
        <v>32.119999999999997</v>
      </c>
      <c r="H1629" s="51">
        <v>44</v>
      </c>
      <c r="I1629" s="52">
        <f t="shared" si="108"/>
        <v>86.68</v>
      </c>
      <c r="J1629" s="53">
        <f t="shared" si="108"/>
        <v>88</v>
      </c>
      <c r="K1629" s="50">
        <f t="shared" si="106"/>
        <v>86.68</v>
      </c>
      <c r="L1629" s="50"/>
    </row>
    <row r="1630" spans="1:12" ht="31.5" x14ac:dyDescent="0.25">
      <c r="A1630" s="76" t="s">
        <v>636</v>
      </c>
      <c r="B1630" s="76" t="s">
        <v>364</v>
      </c>
      <c r="C1630" s="51"/>
      <c r="D1630" s="51"/>
      <c r="E1630" s="51">
        <f t="shared" si="105"/>
        <v>17.36</v>
      </c>
      <c r="F1630" s="51">
        <v>14</v>
      </c>
      <c r="G1630" s="51">
        <f t="shared" si="107"/>
        <v>10.219999999999999</v>
      </c>
      <c r="H1630" s="51">
        <v>14</v>
      </c>
      <c r="I1630" s="52">
        <f t="shared" si="108"/>
        <v>27.58</v>
      </c>
      <c r="J1630" s="53">
        <f t="shared" si="108"/>
        <v>28</v>
      </c>
      <c r="K1630" s="50">
        <f t="shared" si="106"/>
        <v>27.58</v>
      </c>
      <c r="L1630" s="50"/>
    </row>
    <row r="1631" spans="1:12" ht="31.5" x14ac:dyDescent="0.25">
      <c r="A1631" s="76" t="s">
        <v>636</v>
      </c>
      <c r="B1631" s="76" t="s">
        <v>367</v>
      </c>
      <c r="C1631" s="51"/>
      <c r="D1631" s="51"/>
      <c r="E1631" s="51">
        <f t="shared" si="105"/>
        <v>407.96</v>
      </c>
      <c r="F1631" s="51">
        <v>329</v>
      </c>
      <c r="G1631" s="51">
        <f t="shared" si="107"/>
        <v>240.17</v>
      </c>
      <c r="H1631" s="51">
        <v>329</v>
      </c>
      <c r="I1631" s="52">
        <f t="shared" si="108"/>
        <v>648.13</v>
      </c>
      <c r="J1631" s="53">
        <f t="shared" si="108"/>
        <v>658</v>
      </c>
      <c r="K1631" s="50">
        <f t="shared" si="106"/>
        <v>648.13</v>
      </c>
      <c r="L1631" s="50"/>
    </row>
    <row r="1632" spans="1:12" ht="31.5" x14ac:dyDescent="0.25">
      <c r="A1632" s="76" t="s">
        <v>636</v>
      </c>
      <c r="B1632" s="76" t="s">
        <v>368</v>
      </c>
      <c r="C1632" s="51"/>
      <c r="D1632" s="51"/>
      <c r="E1632" s="51">
        <f t="shared" si="105"/>
        <v>99.2</v>
      </c>
      <c r="F1632" s="51">
        <v>80</v>
      </c>
      <c r="G1632" s="51">
        <f t="shared" si="107"/>
        <v>27.009999999999998</v>
      </c>
      <c r="H1632" s="51">
        <v>37</v>
      </c>
      <c r="I1632" s="52">
        <f t="shared" si="108"/>
        <v>126.21000000000001</v>
      </c>
      <c r="J1632" s="53">
        <f t="shared" si="108"/>
        <v>117</v>
      </c>
      <c r="K1632" s="50">
        <f t="shared" si="106"/>
        <v>126.21000000000001</v>
      </c>
      <c r="L1632" s="50"/>
    </row>
    <row r="1633" spans="1:12" ht="31.5" x14ac:dyDescent="0.25">
      <c r="A1633" s="76" t="s">
        <v>636</v>
      </c>
      <c r="B1633" s="76" t="s">
        <v>372</v>
      </c>
      <c r="C1633" s="51"/>
      <c r="D1633" s="51"/>
      <c r="E1633" s="51">
        <f t="shared" si="105"/>
        <v>64.48</v>
      </c>
      <c r="F1633" s="51">
        <v>52</v>
      </c>
      <c r="G1633" s="51"/>
      <c r="H1633" s="51"/>
      <c r="I1633" s="52">
        <f t="shared" si="108"/>
        <v>64.48</v>
      </c>
      <c r="J1633" s="53">
        <f t="shared" si="108"/>
        <v>52</v>
      </c>
      <c r="K1633" s="50">
        <f t="shared" si="106"/>
        <v>64.48</v>
      </c>
      <c r="L1633" s="50"/>
    </row>
    <row r="1634" spans="1:12" ht="31.5" x14ac:dyDescent="0.25">
      <c r="A1634" s="76" t="s">
        <v>636</v>
      </c>
      <c r="B1634" s="76" t="s">
        <v>373</v>
      </c>
      <c r="C1634" s="51"/>
      <c r="D1634" s="51"/>
      <c r="E1634" s="51">
        <f t="shared" si="105"/>
        <v>200.88</v>
      </c>
      <c r="F1634" s="51">
        <v>162</v>
      </c>
      <c r="G1634" s="51"/>
      <c r="H1634" s="51"/>
      <c r="I1634" s="52">
        <f t="shared" si="108"/>
        <v>200.88</v>
      </c>
      <c r="J1634" s="53">
        <f t="shared" si="108"/>
        <v>162</v>
      </c>
      <c r="K1634" s="50">
        <f t="shared" si="106"/>
        <v>200.88</v>
      </c>
      <c r="L1634" s="50"/>
    </row>
    <row r="1635" spans="1:12" ht="31.5" x14ac:dyDescent="0.25">
      <c r="A1635" s="76" t="s">
        <v>637</v>
      </c>
      <c r="B1635" s="76" t="s">
        <v>358</v>
      </c>
      <c r="C1635" s="51"/>
      <c r="D1635" s="51"/>
      <c r="E1635" s="51">
        <f t="shared" si="105"/>
        <v>26.04</v>
      </c>
      <c r="F1635" s="51">
        <v>21</v>
      </c>
      <c r="G1635" s="51"/>
      <c r="H1635" s="51"/>
      <c r="I1635" s="52">
        <f t="shared" si="108"/>
        <v>26.04</v>
      </c>
      <c r="J1635" s="53">
        <f t="shared" si="108"/>
        <v>21</v>
      </c>
      <c r="K1635" s="50">
        <f t="shared" si="106"/>
        <v>26.04</v>
      </c>
      <c r="L1635" s="50"/>
    </row>
    <row r="1636" spans="1:12" x14ac:dyDescent="0.25">
      <c r="A1636" s="76" t="s">
        <v>638</v>
      </c>
      <c r="B1636" s="76" t="s">
        <v>404</v>
      </c>
      <c r="C1636" s="51">
        <f>D1636*3.74</f>
        <v>807.84</v>
      </c>
      <c r="D1636" s="51">
        <v>216</v>
      </c>
      <c r="E1636" s="51"/>
      <c r="F1636" s="51"/>
      <c r="G1636" s="51"/>
      <c r="H1636" s="51"/>
      <c r="I1636" s="52">
        <f t="shared" si="108"/>
        <v>807.84</v>
      </c>
      <c r="J1636" s="53">
        <f t="shared" si="108"/>
        <v>216</v>
      </c>
      <c r="K1636" s="50">
        <f t="shared" si="106"/>
        <v>807.84</v>
      </c>
      <c r="L1636" s="50"/>
    </row>
    <row r="1637" spans="1:12" x14ac:dyDescent="0.25">
      <c r="A1637" s="76" t="s">
        <v>638</v>
      </c>
      <c r="B1637" s="76" t="s">
        <v>372</v>
      </c>
      <c r="C1637" s="51"/>
      <c r="D1637" s="51"/>
      <c r="E1637" s="51">
        <f t="shared" si="105"/>
        <v>38.44</v>
      </c>
      <c r="F1637" s="51">
        <v>31</v>
      </c>
      <c r="G1637" s="51">
        <f t="shared" si="107"/>
        <v>8.0299999999999994</v>
      </c>
      <c r="H1637" s="51">
        <v>11</v>
      </c>
      <c r="I1637" s="52">
        <f t="shared" si="108"/>
        <v>46.47</v>
      </c>
      <c r="J1637" s="53">
        <f t="shared" si="108"/>
        <v>42</v>
      </c>
      <c r="K1637" s="50">
        <f t="shared" si="106"/>
        <v>46.47</v>
      </c>
      <c r="L1637" s="50"/>
    </row>
    <row r="1638" spans="1:12" ht="31.5" x14ac:dyDescent="0.25">
      <c r="A1638" s="76" t="s">
        <v>638</v>
      </c>
      <c r="B1638" s="76" t="s">
        <v>373</v>
      </c>
      <c r="C1638" s="51"/>
      <c r="D1638" s="51"/>
      <c r="E1638" s="51">
        <f t="shared" si="105"/>
        <v>181.04</v>
      </c>
      <c r="F1638" s="51">
        <v>146</v>
      </c>
      <c r="G1638" s="51"/>
      <c r="H1638" s="51"/>
      <c r="I1638" s="52">
        <f t="shared" si="108"/>
        <v>181.04</v>
      </c>
      <c r="J1638" s="53">
        <f t="shared" si="108"/>
        <v>146</v>
      </c>
      <c r="K1638" s="50">
        <f t="shared" si="106"/>
        <v>181.04</v>
      </c>
      <c r="L1638" s="50"/>
    </row>
    <row r="1639" spans="1:12" x14ac:dyDescent="0.25">
      <c r="A1639" s="76" t="s">
        <v>639</v>
      </c>
      <c r="B1639" s="76" t="s">
        <v>362</v>
      </c>
      <c r="C1639" s="51"/>
      <c r="D1639" s="51"/>
      <c r="E1639" s="51">
        <f t="shared" si="105"/>
        <v>19.84</v>
      </c>
      <c r="F1639" s="51">
        <v>16</v>
      </c>
      <c r="G1639" s="51"/>
      <c r="H1639" s="51"/>
      <c r="I1639" s="52">
        <f t="shared" si="108"/>
        <v>19.84</v>
      </c>
      <c r="J1639" s="53">
        <f t="shared" si="108"/>
        <v>16</v>
      </c>
      <c r="K1639" s="50">
        <f t="shared" si="106"/>
        <v>19.84</v>
      </c>
      <c r="L1639" s="50"/>
    </row>
    <row r="1640" spans="1:12" ht="31.5" x14ac:dyDescent="0.25">
      <c r="A1640" s="76" t="s">
        <v>640</v>
      </c>
      <c r="B1640" s="76" t="s">
        <v>315</v>
      </c>
      <c r="C1640" s="51"/>
      <c r="D1640" s="51"/>
      <c r="E1640" s="51">
        <f t="shared" si="105"/>
        <v>3.7199999999999998</v>
      </c>
      <c r="F1640" s="51">
        <v>3</v>
      </c>
      <c r="G1640" s="51"/>
      <c r="H1640" s="51"/>
      <c r="I1640" s="52">
        <f t="shared" si="108"/>
        <v>3.7199999999999998</v>
      </c>
      <c r="J1640" s="53">
        <f t="shared" si="108"/>
        <v>3</v>
      </c>
      <c r="K1640" s="50">
        <f t="shared" si="106"/>
        <v>3.7199999999999998</v>
      </c>
      <c r="L1640" s="50"/>
    </row>
    <row r="1641" spans="1:12" x14ac:dyDescent="0.25">
      <c r="A1641" s="76" t="s">
        <v>640</v>
      </c>
      <c r="B1641" s="76" t="s">
        <v>312</v>
      </c>
      <c r="C1641" s="51"/>
      <c r="D1641" s="51"/>
      <c r="E1641" s="51">
        <f t="shared" si="105"/>
        <v>132.68</v>
      </c>
      <c r="F1641" s="51">
        <v>107</v>
      </c>
      <c r="G1641" s="51"/>
      <c r="H1641" s="51"/>
      <c r="I1641" s="52">
        <f t="shared" si="108"/>
        <v>132.68</v>
      </c>
      <c r="J1641" s="53">
        <f t="shared" si="108"/>
        <v>107</v>
      </c>
      <c r="K1641" s="50">
        <f t="shared" si="106"/>
        <v>132.68</v>
      </c>
      <c r="L1641" s="50"/>
    </row>
    <row r="1642" spans="1:12" x14ac:dyDescent="0.25">
      <c r="A1642" s="76" t="s">
        <v>641</v>
      </c>
      <c r="B1642" s="76" t="s">
        <v>312</v>
      </c>
      <c r="C1642" s="51"/>
      <c r="D1642" s="51"/>
      <c r="E1642" s="51">
        <f t="shared" si="105"/>
        <v>76.88</v>
      </c>
      <c r="F1642" s="51">
        <v>62</v>
      </c>
      <c r="G1642" s="51"/>
      <c r="H1642" s="51"/>
      <c r="I1642" s="52">
        <f t="shared" si="108"/>
        <v>76.88</v>
      </c>
      <c r="J1642" s="53">
        <f t="shared" si="108"/>
        <v>62</v>
      </c>
      <c r="K1642" s="50">
        <f t="shared" si="106"/>
        <v>76.88</v>
      </c>
      <c r="L1642" s="50"/>
    </row>
    <row r="1643" spans="1:12" ht="31.5" x14ac:dyDescent="0.25">
      <c r="A1643" s="76" t="s">
        <v>642</v>
      </c>
      <c r="B1643" s="76" t="s">
        <v>317</v>
      </c>
      <c r="C1643" s="51"/>
      <c r="D1643" s="51"/>
      <c r="E1643" s="51">
        <f t="shared" si="105"/>
        <v>100.44</v>
      </c>
      <c r="F1643" s="51">
        <v>81</v>
      </c>
      <c r="G1643" s="51"/>
      <c r="H1643" s="51"/>
      <c r="I1643" s="52">
        <f t="shared" si="108"/>
        <v>100.44</v>
      </c>
      <c r="J1643" s="53">
        <f t="shared" si="108"/>
        <v>81</v>
      </c>
      <c r="K1643" s="50">
        <f t="shared" si="106"/>
        <v>100.44</v>
      </c>
      <c r="L1643" s="50"/>
    </row>
    <row r="1644" spans="1:12" ht="31.5" x14ac:dyDescent="0.25">
      <c r="A1644" s="76" t="s">
        <v>643</v>
      </c>
      <c r="B1644" s="76" t="s">
        <v>344</v>
      </c>
      <c r="C1644" s="51"/>
      <c r="D1644" s="51"/>
      <c r="E1644" s="51">
        <f t="shared" si="105"/>
        <v>1.24</v>
      </c>
      <c r="F1644" s="51">
        <v>1</v>
      </c>
      <c r="G1644" s="51"/>
      <c r="H1644" s="51"/>
      <c r="I1644" s="52">
        <f t="shared" si="108"/>
        <v>1.24</v>
      </c>
      <c r="J1644" s="53">
        <f t="shared" si="108"/>
        <v>1</v>
      </c>
      <c r="K1644" s="50">
        <f t="shared" si="106"/>
        <v>1.24</v>
      </c>
      <c r="L1644" s="50"/>
    </row>
    <row r="1645" spans="1:12" ht="31.5" x14ac:dyDescent="0.25">
      <c r="A1645" s="76" t="s">
        <v>643</v>
      </c>
      <c r="B1645" s="76" t="s">
        <v>317</v>
      </c>
      <c r="C1645" s="51"/>
      <c r="D1645" s="51"/>
      <c r="E1645" s="51">
        <f t="shared" si="105"/>
        <v>75.64</v>
      </c>
      <c r="F1645" s="51">
        <v>61</v>
      </c>
      <c r="G1645" s="51"/>
      <c r="H1645" s="51"/>
      <c r="I1645" s="52">
        <f t="shared" si="108"/>
        <v>75.64</v>
      </c>
      <c r="J1645" s="53">
        <f t="shared" si="108"/>
        <v>61</v>
      </c>
      <c r="K1645" s="50">
        <f t="shared" si="106"/>
        <v>75.64</v>
      </c>
      <c r="L1645" s="50"/>
    </row>
    <row r="1646" spans="1:12" ht="31.5" x14ac:dyDescent="0.25">
      <c r="A1646" s="76" t="s">
        <v>643</v>
      </c>
      <c r="B1646" s="76" t="s">
        <v>360</v>
      </c>
      <c r="C1646" s="51"/>
      <c r="D1646" s="51"/>
      <c r="E1646" s="51">
        <f t="shared" si="105"/>
        <v>198.4</v>
      </c>
      <c r="F1646" s="51">
        <v>160</v>
      </c>
      <c r="G1646" s="51"/>
      <c r="H1646" s="51"/>
      <c r="I1646" s="52">
        <f t="shared" si="108"/>
        <v>198.4</v>
      </c>
      <c r="J1646" s="53">
        <f t="shared" si="108"/>
        <v>160</v>
      </c>
      <c r="K1646" s="50">
        <f t="shared" si="106"/>
        <v>198.4</v>
      </c>
      <c r="L1646" s="50"/>
    </row>
    <row r="1647" spans="1:12" ht="31.5" x14ac:dyDescent="0.25">
      <c r="A1647" s="76" t="s">
        <v>644</v>
      </c>
      <c r="B1647" s="76" t="s">
        <v>326</v>
      </c>
      <c r="C1647" s="51"/>
      <c r="D1647" s="51"/>
      <c r="E1647" s="51">
        <f t="shared" si="105"/>
        <v>2.48</v>
      </c>
      <c r="F1647" s="51">
        <v>2</v>
      </c>
      <c r="G1647" s="51">
        <f t="shared" si="107"/>
        <v>501.51</v>
      </c>
      <c r="H1647" s="51">
        <v>687</v>
      </c>
      <c r="I1647" s="52">
        <f t="shared" si="108"/>
        <v>503.99</v>
      </c>
      <c r="J1647" s="53">
        <f t="shared" si="108"/>
        <v>689</v>
      </c>
      <c r="K1647" s="50">
        <f t="shared" si="106"/>
        <v>503.99</v>
      </c>
      <c r="L1647" s="50"/>
    </row>
    <row r="1648" spans="1:12" ht="31.5" x14ac:dyDescent="0.25">
      <c r="A1648" s="76" t="s">
        <v>644</v>
      </c>
      <c r="B1648" s="76" t="s">
        <v>327</v>
      </c>
      <c r="C1648" s="51"/>
      <c r="D1648" s="51"/>
      <c r="E1648" s="51"/>
      <c r="F1648" s="51"/>
      <c r="G1648" s="51">
        <f t="shared" si="107"/>
        <v>78.84</v>
      </c>
      <c r="H1648" s="51">
        <v>108</v>
      </c>
      <c r="I1648" s="52">
        <f t="shared" si="108"/>
        <v>78.84</v>
      </c>
      <c r="J1648" s="53">
        <f t="shared" si="108"/>
        <v>108</v>
      </c>
      <c r="K1648" s="50">
        <f t="shared" si="106"/>
        <v>78.84</v>
      </c>
      <c r="L1648" s="50"/>
    </row>
    <row r="1649" spans="1:12" ht="31.5" x14ac:dyDescent="0.25">
      <c r="A1649" s="76" t="s">
        <v>644</v>
      </c>
      <c r="B1649" s="76" t="s">
        <v>328</v>
      </c>
      <c r="C1649" s="51"/>
      <c r="D1649" s="51"/>
      <c r="E1649" s="51">
        <f t="shared" si="105"/>
        <v>550.55999999999995</v>
      </c>
      <c r="F1649" s="51">
        <v>444</v>
      </c>
      <c r="G1649" s="51"/>
      <c r="H1649" s="51"/>
      <c r="I1649" s="52">
        <f t="shared" si="108"/>
        <v>550.55999999999995</v>
      </c>
      <c r="J1649" s="53">
        <f t="shared" si="108"/>
        <v>444</v>
      </c>
      <c r="K1649" s="50">
        <f t="shared" si="106"/>
        <v>550.55999999999995</v>
      </c>
      <c r="L1649" s="50"/>
    </row>
    <row r="1650" spans="1:12" ht="31.5" x14ac:dyDescent="0.25">
      <c r="A1650" s="76" t="s">
        <v>644</v>
      </c>
      <c r="B1650" s="76" t="s">
        <v>329</v>
      </c>
      <c r="C1650" s="51"/>
      <c r="D1650" s="51"/>
      <c r="E1650" s="51">
        <f t="shared" si="105"/>
        <v>8.68</v>
      </c>
      <c r="F1650" s="51">
        <v>7</v>
      </c>
      <c r="G1650" s="51">
        <f t="shared" si="107"/>
        <v>5.1099999999999994</v>
      </c>
      <c r="H1650" s="51">
        <v>7</v>
      </c>
      <c r="I1650" s="52">
        <f t="shared" si="108"/>
        <v>13.79</v>
      </c>
      <c r="J1650" s="53">
        <f t="shared" si="108"/>
        <v>14</v>
      </c>
      <c r="K1650" s="50">
        <f t="shared" si="106"/>
        <v>13.79</v>
      </c>
      <c r="L1650" s="50"/>
    </row>
    <row r="1651" spans="1:12" ht="31.5" x14ac:dyDescent="0.25">
      <c r="A1651" s="76" t="s">
        <v>644</v>
      </c>
      <c r="B1651" s="76" t="s">
        <v>330</v>
      </c>
      <c r="C1651" s="51"/>
      <c r="D1651" s="51"/>
      <c r="E1651" s="51">
        <f t="shared" si="105"/>
        <v>86.8</v>
      </c>
      <c r="F1651" s="51">
        <v>70</v>
      </c>
      <c r="G1651" s="51"/>
      <c r="H1651" s="51"/>
      <c r="I1651" s="52">
        <f t="shared" si="108"/>
        <v>86.8</v>
      </c>
      <c r="J1651" s="53">
        <f t="shared" si="108"/>
        <v>70</v>
      </c>
      <c r="K1651" s="50">
        <f t="shared" si="106"/>
        <v>86.8</v>
      </c>
      <c r="L1651" s="50"/>
    </row>
    <row r="1652" spans="1:12" ht="31.5" x14ac:dyDescent="0.25">
      <c r="A1652" s="76" t="s">
        <v>644</v>
      </c>
      <c r="B1652" s="76" t="s">
        <v>336</v>
      </c>
      <c r="C1652" s="51"/>
      <c r="D1652" s="51"/>
      <c r="E1652" s="51">
        <f t="shared" si="105"/>
        <v>28.52</v>
      </c>
      <c r="F1652" s="51">
        <v>23</v>
      </c>
      <c r="G1652" s="51">
        <f t="shared" si="107"/>
        <v>16.059999999999999</v>
      </c>
      <c r="H1652" s="51">
        <v>22</v>
      </c>
      <c r="I1652" s="52">
        <f t="shared" si="108"/>
        <v>44.58</v>
      </c>
      <c r="J1652" s="53">
        <f t="shared" si="108"/>
        <v>45</v>
      </c>
      <c r="K1652" s="50">
        <f t="shared" si="106"/>
        <v>44.58</v>
      </c>
      <c r="L1652" s="50"/>
    </row>
    <row r="1653" spans="1:12" ht="47.25" x14ac:dyDescent="0.25">
      <c r="A1653" s="76" t="s">
        <v>644</v>
      </c>
      <c r="B1653" s="76" t="s">
        <v>342</v>
      </c>
      <c r="C1653" s="51"/>
      <c r="D1653" s="51"/>
      <c r="E1653" s="51">
        <f t="shared" si="105"/>
        <v>8.68</v>
      </c>
      <c r="F1653" s="51">
        <v>7</v>
      </c>
      <c r="G1653" s="51">
        <f t="shared" si="107"/>
        <v>5.1099999999999994</v>
      </c>
      <c r="H1653" s="51">
        <v>7</v>
      </c>
      <c r="I1653" s="52">
        <f t="shared" si="108"/>
        <v>13.79</v>
      </c>
      <c r="J1653" s="53">
        <f t="shared" si="108"/>
        <v>14</v>
      </c>
      <c r="K1653" s="50">
        <f t="shared" si="106"/>
        <v>13.79</v>
      </c>
      <c r="L1653" s="50"/>
    </row>
    <row r="1654" spans="1:12" ht="31.5" x14ac:dyDescent="0.25">
      <c r="A1654" s="76" t="s">
        <v>644</v>
      </c>
      <c r="B1654" s="76" t="s">
        <v>343</v>
      </c>
      <c r="C1654" s="51"/>
      <c r="D1654" s="51"/>
      <c r="E1654" s="51">
        <f t="shared" si="105"/>
        <v>4.96</v>
      </c>
      <c r="F1654" s="51">
        <v>4</v>
      </c>
      <c r="G1654" s="51">
        <f t="shared" si="107"/>
        <v>2.92</v>
      </c>
      <c r="H1654" s="51">
        <v>4</v>
      </c>
      <c r="I1654" s="52">
        <f t="shared" si="108"/>
        <v>7.88</v>
      </c>
      <c r="J1654" s="53">
        <f t="shared" si="108"/>
        <v>8</v>
      </c>
      <c r="K1654" s="50">
        <f t="shared" si="106"/>
        <v>7.88</v>
      </c>
      <c r="L1654" s="50"/>
    </row>
    <row r="1655" spans="1:12" ht="31.5" x14ac:dyDescent="0.25">
      <c r="A1655" s="76" t="s">
        <v>644</v>
      </c>
      <c r="B1655" s="76" t="s">
        <v>317</v>
      </c>
      <c r="C1655" s="51"/>
      <c r="D1655" s="51"/>
      <c r="E1655" s="51">
        <f t="shared" si="105"/>
        <v>63.24</v>
      </c>
      <c r="F1655" s="51">
        <v>51</v>
      </c>
      <c r="G1655" s="51">
        <f t="shared" si="107"/>
        <v>23.36</v>
      </c>
      <c r="H1655" s="51">
        <v>32</v>
      </c>
      <c r="I1655" s="52">
        <f t="shared" si="108"/>
        <v>86.6</v>
      </c>
      <c r="J1655" s="53">
        <f t="shared" si="108"/>
        <v>83</v>
      </c>
      <c r="K1655" s="50">
        <f t="shared" si="106"/>
        <v>86.6</v>
      </c>
      <c r="L1655" s="50"/>
    </row>
    <row r="1656" spans="1:12" ht="31.5" x14ac:dyDescent="0.25">
      <c r="A1656" s="76" t="s">
        <v>644</v>
      </c>
      <c r="B1656" s="76" t="s">
        <v>347</v>
      </c>
      <c r="C1656" s="51"/>
      <c r="D1656" s="51"/>
      <c r="E1656" s="51">
        <f t="shared" si="105"/>
        <v>22.32</v>
      </c>
      <c r="F1656" s="51">
        <v>18</v>
      </c>
      <c r="G1656" s="51">
        <f t="shared" si="107"/>
        <v>60.589999999999996</v>
      </c>
      <c r="H1656" s="51">
        <v>83</v>
      </c>
      <c r="I1656" s="52">
        <f t="shared" si="108"/>
        <v>82.91</v>
      </c>
      <c r="J1656" s="53">
        <f t="shared" si="108"/>
        <v>101</v>
      </c>
      <c r="K1656" s="50">
        <f t="shared" si="106"/>
        <v>82.91</v>
      </c>
      <c r="L1656" s="50"/>
    </row>
    <row r="1657" spans="1:12" ht="31.5" x14ac:dyDescent="0.25">
      <c r="A1657" s="76" t="s">
        <v>644</v>
      </c>
      <c r="B1657" s="76" t="s">
        <v>312</v>
      </c>
      <c r="C1657" s="51"/>
      <c r="D1657" s="51"/>
      <c r="E1657" s="51">
        <f t="shared" si="105"/>
        <v>147.56</v>
      </c>
      <c r="F1657" s="51">
        <v>119</v>
      </c>
      <c r="G1657" s="51"/>
      <c r="H1657" s="51"/>
      <c r="I1657" s="52">
        <f t="shared" si="108"/>
        <v>147.56</v>
      </c>
      <c r="J1657" s="53">
        <f t="shared" si="108"/>
        <v>119</v>
      </c>
      <c r="K1657" s="50">
        <f t="shared" si="106"/>
        <v>147.56</v>
      </c>
      <c r="L1657" s="50"/>
    </row>
    <row r="1658" spans="1:12" ht="31.5" x14ac:dyDescent="0.25">
      <c r="A1658" s="76" t="s">
        <v>644</v>
      </c>
      <c r="B1658" s="76" t="s">
        <v>321</v>
      </c>
      <c r="C1658" s="51"/>
      <c r="D1658" s="51"/>
      <c r="E1658" s="51">
        <f t="shared" si="105"/>
        <v>138.88</v>
      </c>
      <c r="F1658" s="51">
        <v>112</v>
      </c>
      <c r="G1658" s="51">
        <f t="shared" si="107"/>
        <v>37.96</v>
      </c>
      <c r="H1658" s="51">
        <v>52</v>
      </c>
      <c r="I1658" s="52">
        <f t="shared" si="108"/>
        <v>176.84</v>
      </c>
      <c r="J1658" s="53">
        <f t="shared" si="108"/>
        <v>164</v>
      </c>
      <c r="K1658" s="50">
        <f t="shared" si="106"/>
        <v>176.84</v>
      </c>
      <c r="L1658" s="50"/>
    </row>
    <row r="1659" spans="1:12" ht="31.5" x14ac:dyDescent="0.25">
      <c r="A1659" s="76" t="s">
        <v>644</v>
      </c>
      <c r="B1659" s="76" t="s">
        <v>375</v>
      </c>
      <c r="C1659" s="51"/>
      <c r="D1659" s="51"/>
      <c r="E1659" s="51">
        <f t="shared" si="105"/>
        <v>14.879999999999999</v>
      </c>
      <c r="F1659" s="51">
        <v>12</v>
      </c>
      <c r="G1659" s="51"/>
      <c r="H1659" s="51"/>
      <c r="I1659" s="52">
        <f t="shared" si="108"/>
        <v>14.879999999999999</v>
      </c>
      <c r="J1659" s="53">
        <f t="shared" si="108"/>
        <v>12</v>
      </c>
      <c r="K1659" s="50">
        <f t="shared" si="106"/>
        <v>14.879999999999999</v>
      </c>
      <c r="L1659" s="50"/>
    </row>
    <row r="1660" spans="1:12" ht="31.5" x14ac:dyDescent="0.25">
      <c r="A1660" s="76" t="s">
        <v>644</v>
      </c>
      <c r="B1660" s="76" t="s">
        <v>349</v>
      </c>
      <c r="C1660" s="51"/>
      <c r="D1660" s="51"/>
      <c r="E1660" s="51">
        <f t="shared" si="105"/>
        <v>7.4399999999999995</v>
      </c>
      <c r="F1660" s="51">
        <v>6</v>
      </c>
      <c r="G1660" s="51">
        <f t="shared" si="107"/>
        <v>2.19</v>
      </c>
      <c r="H1660" s="51">
        <v>3</v>
      </c>
      <c r="I1660" s="52">
        <f t="shared" si="108"/>
        <v>9.629999999999999</v>
      </c>
      <c r="J1660" s="53">
        <f t="shared" si="108"/>
        <v>9</v>
      </c>
      <c r="K1660" s="50">
        <f t="shared" si="106"/>
        <v>9.629999999999999</v>
      </c>
      <c r="L1660" s="50"/>
    </row>
    <row r="1661" spans="1:12" ht="31.5" x14ac:dyDescent="0.25">
      <c r="A1661" s="76" t="s">
        <v>644</v>
      </c>
      <c r="B1661" s="76" t="s">
        <v>353</v>
      </c>
      <c r="C1661" s="51"/>
      <c r="D1661" s="51"/>
      <c r="E1661" s="51">
        <f t="shared" si="105"/>
        <v>6.2</v>
      </c>
      <c r="F1661" s="51">
        <v>5</v>
      </c>
      <c r="G1661" s="51"/>
      <c r="H1661" s="51"/>
      <c r="I1661" s="52">
        <f t="shared" si="108"/>
        <v>6.2</v>
      </c>
      <c r="J1661" s="53">
        <f t="shared" si="108"/>
        <v>5</v>
      </c>
      <c r="K1661" s="50">
        <f t="shared" si="106"/>
        <v>6.2</v>
      </c>
      <c r="L1661" s="50"/>
    </row>
    <row r="1662" spans="1:12" ht="31.5" x14ac:dyDescent="0.25">
      <c r="A1662" s="76" t="s">
        <v>644</v>
      </c>
      <c r="B1662" s="76" t="s">
        <v>354</v>
      </c>
      <c r="C1662" s="51"/>
      <c r="D1662" s="51"/>
      <c r="E1662" s="51">
        <f t="shared" si="105"/>
        <v>29.759999999999998</v>
      </c>
      <c r="F1662" s="51">
        <v>24</v>
      </c>
      <c r="G1662" s="51"/>
      <c r="H1662" s="51"/>
      <c r="I1662" s="52">
        <f t="shared" si="108"/>
        <v>29.759999999999998</v>
      </c>
      <c r="J1662" s="53">
        <f t="shared" si="108"/>
        <v>24</v>
      </c>
      <c r="K1662" s="50">
        <f t="shared" si="106"/>
        <v>29.759999999999998</v>
      </c>
      <c r="L1662" s="50"/>
    </row>
    <row r="1663" spans="1:12" ht="31.5" x14ac:dyDescent="0.25">
      <c r="A1663" s="76" t="s">
        <v>644</v>
      </c>
      <c r="B1663" s="76" t="s">
        <v>394</v>
      </c>
      <c r="C1663" s="51"/>
      <c r="D1663" s="51"/>
      <c r="E1663" s="51">
        <f t="shared" si="105"/>
        <v>145.08000000000001</v>
      </c>
      <c r="F1663" s="51">
        <v>117</v>
      </c>
      <c r="G1663" s="51">
        <f t="shared" si="107"/>
        <v>81.759999999999991</v>
      </c>
      <c r="H1663" s="51">
        <v>112</v>
      </c>
      <c r="I1663" s="52">
        <f t="shared" si="108"/>
        <v>226.84</v>
      </c>
      <c r="J1663" s="53">
        <f t="shared" si="108"/>
        <v>229</v>
      </c>
      <c r="K1663" s="50">
        <f t="shared" si="106"/>
        <v>226.84</v>
      </c>
      <c r="L1663" s="50"/>
    </row>
    <row r="1664" spans="1:12" ht="31.5" x14ac:dyDescent="0.25">
      <c r="A1664" s="76" t="s">
        <v>644</v>
      </c>
      <c r="B1664" s="76" t="s">
        <v>377</v>
      </c>
      <c r="C1664" s="51"/>
      <c r="D1664" s="51"/>
      <c r="E1664" s="51">
        <f t="shared" si="105"/>
        <v>29.759999999999998</v>
      </c>
      <c r="F1664" s="51">
        <v>24</v>
      </c>
      <c r="G1664" s="51"/>
      <c r="H1664" s="51"/>
      <c r="I1664" s="52">
        <f t="shared" si="108"/>
        <v>29.759999999999998</v>
      </c>
      <c r="J1664" s="53">
        <f t="shared" si="108"/>
        <v>24</v>
      </c>
      <c r="K1664" s="50">
        <f t="shared" si="106"/>
        <v>29.759999999999998</v>
      </c>
      <c r="L1664" s="50"/>
    </row>
    <row r="1665" spans="1:12" ht="31.5" x14ac:dyDescent="0.25">
      <c r="A1665" s="76" t="s">
        <v>644</v>
      </c>
      <c r="B1665" s="76" t="s">
        <v>357</v>
      </c>
      <c r="C1665" s="51"/>
      <c r="D1665" s="51"/>
      <c r="E1665" s="51">
        <f t="shared" si="105"/>
        <v>138.88</v>
      </c>
      <c r="F1665" s="51">
        <v>112</v>
      </c>
      <c r="G1665" s="51">
        <f t="shared" si="107"/>
        <v>83.22</v>
      </c>
      <c r="H1665" s="51">
        <v>114</v>
      </c>
      <c r="I1665" s="52">
        <f t="shared" si="108"/>
        <v>222.1</v>
      </c>
      <c r="J1665" s="53">
        <f t="shared" si="108"/>
        <v>226</v>
      </c>
      <c r="K1665" s="50">
        <f t="shared" si="106"/>
        <v>222.1</v>
      </c>
      <c r="L1665" s="50"/>
    </row>
    <row r="1666" spans="1:12" ht="31.5" x14ac:dyDescent="0.25">
      <c r="A1666" s="76" t="s">
        <v>644</v>
      </c>
      <c r="B1666" s="76" t="s">
        <v>360</v>
      </c>
      <c r="C1666" s="51"/>
      <c r="D1666" s="51"/>
      <c r="E1666" s="51">
        <f t="shared" si="105"/>
        <v>22.32</v>
      </c>
      <c r="F1666" s="51">
        <v>18</v>
      </c>
      <c r="G1666" s="51">
        <f t="shared" si="107"/>
        <v>13.14</v>
      </c>
      <c r="H1666" s="51">
        <v>18</v>
      </c>
      <c r="I1666" s="52">
        <f t="shared" si="108"/>
        <v>35.46</v>
      </c>
      <c r="J1666" s="53">
        <f t="shared" si="108"/>
        <v>36</v>
      </c>
      <c r="K1666" s="50">
        <f t="shared" si="106"/>
        <v>35.46</v>
      </c>
      <c r="L1666" s="50"/>
    </row>
    <row r="1667" spans="1:12" ht="31.5" x14ac:dyDescent="0.25">
      <c r="A1667" s="76" t="s">
        <v>644</v>
      </c>
      <c r="B1667" s="76" t="s">
        <v>361</v>
      </c>
      <c r="C1667" s="51"/>
      <c r="D1667" s="51"/>
      <c r="E1667" s="51">
        <f t="shared" si="105"/>
        <v>47.12</v>
      </c>
      <c r="F1667" s="51">
        <v>38</v>
      </c>
      <c r="G1667" s="51">
        <f t="shared" si="107"/>
        <v>27.009999999999998</v>
      </c>
      <c r="H1667" s="51">
        <v>37</v>
      </c>
      <c r="I1667" s="52">
        <f t="shared" si="108"/>
        <v>74.13</v>
      </c>
      <c r="J1667" s="53">
        <f t="shared" si="108"/>
        <v>75</v>
      </c>
      <c r="K1667" s="50">
        <f t="shared" si="106"/>
        <v>74.13</v>
      </c>
      <c r="L1667" s="50"/>
    </row>
    <row r="1668" spans="1:12" ht="31.5" x14ac:dyDescent="0.25">
      <c r="A1668" s="76" t="s">
        <v>644</v>
      </c>
      <c r="B1668" s="76" t="s">
        <v>362</v>
      </c>
      <c r="C1668" s="51"/>
      <c r="D1668" s="51"/>
      <c r="E1668" s="51">
        <f t="shared" si="105"/>
        <v>80.599999999999994</v>
      </c>
      <c r="F1668" s="51">
        <v>65</v>
      </c>
      <c r="G1668" s="51"/>
      <c r="H1668" s="51"/>
      <c r="I1668" s="52">
        <f t="shared" si="108"/>
        <v>80.599999999999994</v>
      </c>
      <c r="J1668" s="53">
        <f t="shared" si="108"/>
        <v>65</v>
      </c>
      <c r="K1668" s="50">
        <f t="shared" si="106"/>
        <v>80.599999999999994</v>
      </c>
      <c r="L1668" s="50"/>
    </row>
    <row r="1669" spans="1:12" ht="31.5" x14ac:dyDescent="0.25">
      <c r="A1669" s="76" t="s">
        <v>644</v>
      </c>
      <c r="B1669" s="76" t="s">
        <v>367</v>
      </c>
      <c r="C1669" s="51"/>
      <c r="D1669" s="51"/>
      <c r="E1669" s="51"/>
      <c r="F1669" s="51"/>
      <c r="G1669" s="51">
        <f t="shared" si="107"/>
        <v>56.21</v>
      </c>
      <c r="H1669" s="51">
        <v>77</v>
      </c>
      <c r="I1669" s="52">
        <f t="shared" si="108"/>
        <v>56.21</v>
      </c>
      <c r="J1669" s="53">
        <f t="shared" si="108"/>
        <v>77</v>
      </c>
      <c r="K1669" s="50">
        <f t="shared" si="106"/>
        <v>56.21</v>
      </c>
      <c r="L1669" s="50"/>
    </row>
    <row r="1670" spans="1:12" ht="31.5" x14ac:dyDescent="0.25">
      <c r="A1670" s="76" t="s">
        <v>644</v>
      </c>
      <c r="B1670" s="76" t="s">
        <v>368</v>
      </c>
      <c r="C1670" s="51"/>
      <c r="D1670" s="51"/>
      <c r="E1670" s="51">
        <f t="shared" ref="E1670:E1733" si="109">F1670*1.24</f>
        <v>40.92</v>
      </c>
      <c r="F1670" s="51">
        <v>33</v>
      </c>
      <c r="G1670" s="51"/>
      <c r="H1670" s="51"/>
      <c r="I1670" s="52">
        <f t="shared" si="108"/>
        <v>40.92</v>
      </c>
      <c r="J1670" s="53">
        <f t="shared" si="108"/>
        <v>33</v>
      </c>
      <c r="K1670" s="50">
        <f t="shared" si="106"/>
        <v>40.92</v>
      </c>
      <c r="L1670" s="50"/>
    </row>
    <row r="1671" spans="1:12" ht="31.5" x14ac:dyDescent="0.25">
      <c r="A1671" s="76" t="s">
        <v>644</v>
      </c>
      <c r="B1671" s="76" t="s">
        <v>372</v>
      </c>
      <c r="C1671" s="51"/>
      <c r="D1671" s="51"/>
      <c r="E1671" s="51">
        <f t="shared" si="109"/>
        <v>11.16</v>
      </c>
      <c r="F1671" s="51">
        <v>9</v>
      </c>
      <c r="G1671" s="51"/>
      <c r="H1671" s="51"/>
      <c r="I1671" s="52">
        <f t="shared" si="108"/>
        <v>11.16</v>
      </c>
      <c r="J1671" s="53">
        <f t="shared" si="108"/>
        <v>9</v>
      </c>
      <c r="K1671" s="50">
        <f t="shared" si="106"/>
        <v>11.16</v>
      </c>
      <c r="L1671" s="50"/>
    </row>
    <row r="1672" spans="1:12" ht="31.5" x14ac:dyDescent="0.25">
      <c r="A1672" s="76" t="s">
        <v>644</v>
      </c>
      <c r="B1672" s="76" t="s">
        <v>373</v>
      </c>
      <c r="C1672" s="51"/>
      <c r="D1672" s="51"/>
      <c r="E1672" s="51">
        <f t="shared" si="109"/>
        <v>193.44</v>
      </c>
      <c r="F1672" s="51">
        <v>156</v>
      </c>
      <c r="G1672" s="51">
        <f t="shared" si="107"/>
        <v>29.93</v>
      </c>
      <c r="H1672" s="51">
        <v>41</v>
      </c>
      <c r="I1672" s="52">
        <f t="shared" si="108"/>
        <v>223.37</v>
      </c>
      <c r="J1672" s="53">
        <f t="shared" si="108"/>
        <v>197</v>
      </c>
      <c r="K1672" s="50">
        <f t="shared" ref="K1672:K1735" si="110">I1672</f>
        <v>223.37</v>
      </c>
      <c r="L1672" s="50"/>
    </row>
    <row r="1673" spans="1:12" x14ac:dyDescent="0.25">
      <c r="A1673" s="76" t="s">
        <v>645</v>
      </c>
      <c r="B1673" s="76" t="s">
        <v>326</v>
      </c>
      <c r="C1673" s="51"/>
      <c r="D1673" s="51"/>
      <c r="E1673" s="51"/>
      <c r="F1673" s="51"/>
      <c r="G1673" s="51">
        <f t="shared" si="107"/>
        <v>442.38</v>
      </c>
      <c r="H1673" s="51">
        <v>606</v>
      </c>
      <c r="I1673" s="52">
        <f t="shared" si="108"/>
        <v>442.38</v>
      </c>
      <c r="J1673" s="53">
        <f t="shared" si="108"/>
        <v>606</v>
      </c>
      <c r="K1673" s="50">
        <f t="shared" si="110"/>
        <v>442.38</v>
      </c>
      <c r="L1673" s="50"/>
    </row>
    <row r="1674" spans="1:12" x14ac:dyDescent="0.25">
      <c r="A1674" s="76" t="s">
        <v>645</v>
      </c>
      <c r="B1674" s="76" t="s">
        <v>327</v>
      </c>
      <c r="C1674" s="51"/>
      <c r="D1674" s="51"/>
      <c r="E1674" s="51"/>
      <c r="F1674" s="51"/>
      <c r="G1674" s="51">
        <f t="shared" si="107"/>
        <v>135.78</v>
      </c>
      <c r="H1674" s="51">
        <v>186</v>
      </c>
      <c r="I1674" s="52">
        <f t="shared" si="108"/>
        <v>135.78</v>
      </c>
      <c r="J1674" s="53">
        <f t="shared" si="108"/>
        <v>186</v>
      </c>
      <c r="K1674" s="50">
        <f t="shared" si="110"/>
        <v>135.78</v>
      </c>
      <c r="L1674" s="50"/>
    </row>
    <row r="1675" spans="1:12" x14ac:dyDescent="0.25">
      <c r="A1675" s="76" t="s">
        <v>645</v>
      </c>
      <c r="B1675" s="76" t="s">
        <v>328</v>
      </c>
      <c r="C1675" s="51"/>
      <c r="D1675" s="51"/>
      <c r="E1675" s="51">
        <f t="shared" si="109"/>
        <v>383.16</v>
      </c>
      <c r="F1675" s="51">
        <v>309</v>
      </c>
      <c r="G1675" s="51"/>
      <c r="H1675" s="51"/>
      <c r="I1675" s="52">
        <f t="shared" si="108"/>
        <v>383.16</v>
      </c>
      <c r="J1675" s="53">
        <f t="shared" si="108"/>
        <v>309</v>
      </c>
      <c r="K1675" s="50">
        <f t="shared" si="110"/>
        <v>383.16</v>
      </c>
      <c r="L1675" s="50"/>
    </row>
    <row r="1676" spans="1:12" x14ac:dyDescent="0.25">
      <c r="A1676" s="76" t="s">
        <v>645</v>
      </c>
      <c r="B1676" s="76" t="s">
        <v>329</v>
      </c>
      <c r="C1676" s="51"/>
      <c r="D1676" s="51"/>
      <c r="E1676" s="51">
        <f t="shared" si="109"/>
        <v>33.479999999999997</v>
      </c>
      <c r="F1676" s="51">
        <v>27</v>
      </c>
      <c r="G1676" s="51">
        <f t="shared" ref="G1676:G1738" si="111">H1676*0.73</f>
        <v>18.98</v>
      </c>
      <c r="H1676" s="51">
        <v>26</v>
      </c>
      <c r="I1676" s="52">
        <f t="shared" si="108"/>
        <v>52.459999999999994</v>
      </c>
      <c r="J1676" s="53">
        <f t="shared" si="108"/>
        <v>53</v>
      </c>
      <c r="K1676" s="50">
        <f t="shared" si="110"/>
        <v>52.459999999999994</v>
      </c>
      <c r="L1676" s="50"/>
    </row>
    <row r="1677" spans="1:12" x14ac:dyDescent="0.25">
      <c r="A1677" s="76" t="s">
        <v>645</v>
      </c>
      <c r="B1677" s="76" t="s">
        <v>330</v>
      </c>
      <c r="C1677" s="51"/>
      <c r="D1677" s="51"/>
      <c r="E1677" s="51">
        <f t="shared" si="109"/>
        <v>49.6</v>
      </c>
      <c r="F1677" s="51">
        <v>40</v>
      </c>
      <c r="G1677" s="51"/>
      <c r="H1677" s="51"/>
      <c r="I1677" s="52">
        <f t="shared" ref="I1677:J1726" si="112">C1677+E1677+G1677</f>
        <v>49.6</v>
      </c>
      <c r="J1677" s="53">
        <f t="shared" si="112"/>
        <v>40</v>
      </c>
      <c r="K1677" s="50">
        <f t="shared" si="110"/>
        <v>49.6</v>
      </c>
      <c r="L1677" s="50"/>
    </row>
    <row r="1678" spans="1:12" x14ac:dyDescent="0.25">
      <c r="A1678" s="76" t="s">
        <v>645</v>
      </c>
      <c r="B1678" s="76" t="s">
        <v>331</v>
      </c>
      <c r="C1678" s="51"/>
      <c r="D1678" s="51"/>
      <c r="E1678" s="51"/>
      <c r="F1678" s="51"/>
      <c r="G1678" s="51">
        <f t="shared" si="111"/>
        <v>6.57</v>
      </c>
      <c r="H1678" s="51">
        <v>9</v>
      </c>
      <c r="I1678" s="52">
        <f t="shared" si="112"/>
        <v>6.57</v>
      </c>
      <c r="J1678" s="53">
        <f t="shared" si="112"/>
        <v>9</v>
      </c>
      <c r="K1678" s="50">
        <f t="shared" si="110"/>
        <v>6.57</v>
      </c>
      <c r="L1678" s="50"/>
    </row>
    <row r="1679" spans="1:12" ht="31.5" x14ac:dyDescent="0.25">
      <c r="A1679" s="76" t="s">
        <v>645</v>
      </c>
      <c r="B1679" s="76" t="s">
        <v>336</v>
      </c>
      <c r="C1679" s="51"/>
      <c r="D1679" s="51"/>
      <c r="E1679" s="51">
        <f t="shared" si="109"/>
        <v>12.4</v>
      </c>
      <c r="F1679" s="51">
        <v>10</v>
      </c>
      <c r="G1679" s="51">
        <f t="shared" si="111"/>
        <v>0.73</v>
      </c>
      <c r="H1679" s="51">
        <v>1</v>
      </c>
      <c r="I1679" s="52">
        <f t="shared" si="112"/>
        <v>13.13</v>
      </c>
      <c r="J1679" s="53">
        <f t="shared" si="112"/>
        <v>11</v>
      </c>
      <c r="K1679" s="50">
        <f t="shared" si="110"/>
        <v>13.13</v>
      </c>
      <c r="L1679" s="50"/>
    </row>
    <row r="1680" spans="1:12" ht="31.5" x14ac:dyDescent="0.25">
      <c r="A1680" s="76" t="s">
        <v>645</v>
      </c>
      <c r="B1680" s="76" t="s">
        <v>338</v>
      </c>
      <c r="C1680" s="51"/>
      <c r="D1680" s="51"/>
      <c r="E1680" s="51">
        <f t="shared" si="109"/>
        <v>22.32</v>
      </c>
      <c r="F1680" s="51">
        <v>18</v>
      </c>
      <c r="G1680" s="51">
        <f t="shared" si="111"/>
        <v>13.14</v>
      </c>
      <c r="H1680" s="51">
        <v>18</v>
      </c>
      <c r="I1680" s="52">
        <f t="shared" si="112"/>
        <v>35.46</v>
      </c>
      <c r="J1680" s="53">
        <f t="shared" si="112"/>
        <v>36</v>
      </c>
      <c r="K1680" s="50">
        <f t="shared" si="110"/>
        <v>35.46</v>
      </c>
      <c r="L1680" s="50"/>
    </row>
    <row r="1681" spans="1:12" ht="31.5" x14ac:dyDescent="0.25">
      <c r="A1681" s="76" t="s">
        <v>645</v>
      </c>
      <c r="B1681" s="76" t="s">
        <v>315</v>
      </c>
      <c r="C1681" s="51"/>
      <c r="D1681" s="51"/>
      <c r="E1681" s="51">
        <f t="shared" si="109"/>
        <v>24.8</v>
      </c>
      <c r="F1681" s="51">
        <v>20</v>
      </c>
      <c r="G1681" s="51">
        <f t="shared" si="111"/>
        <v>14.6</v>
      </c>
      <c r="H1681" s="51">
        <v>20</v>
      </c>
      <c r="I1681" s="52">
        <f t="shared" si="112"/>
        <v>39.4</v>
      </c>
      <c r="J1681" s="53">
        <f t="shared" si="112"/>
        <v>40</v>
      </c>
      <c r="K1681" s="50">
        <f t="shared" si="110"/>
        <v>39.4</v>
      </c>
      <c r="L1681" s="50"/>
    </row>
    <row r="1682" spans="1:12" x14ac:dyDescent="0.25">
      <c r="A1682" s="76" t="s">
        <v>645</v>
      </c>
      <c r="B1682" s="76" t="s">
        <v>346</v>
      </c>
      <c r="C1682" s="51"/>
      <c r="D1682" s="51"/>
      <c r="E1682" s="51"/>
      <c r="F1682" s="51"/>
      <c r="G1682" s="51">
        <f t="shared" si="111"/>
        <v>12.41</v>
      </c>
      <c r="H1682" s="51">
        <v>17</v>
      </c>
      <c r="I1682" s="52">
        <f t="shared" si="112"/>
        <v>12.41</v>
      </c>
      <c r="J1682" s="53">
        <f t="shared" si="112"/>
        <v>17</v>
      </c>
      <c r="K1682" s="50">
        <f t="shared" si="110"/>
        <v>12.41</v>
      </c>
      <c r="L1682" s="50"/>
    </row>
    <row r="1683" spans="1:12" x14ac:dyDescent="0.25">
      <c r="A1683" s="76" t="s">
        <v>645</v>
      </c>
      <c r="B1683" s="76" t="s">
        <v>347</v>
      </c>
      <c r="C1683" s="51"/>
      <c r="D1683" s="51"/>
      <c r="E1683" s="51">
        <f t="shared" si="109"/>
        <v>32.24</v>
      </c>
      <c r="F1683" s="51">
        <v>26</v>
      </c>
      <c r="G1683" s="51"/>
      <c r="H1683" s="51"/>
      <c r="I1683" s="52">
        <f t="shared" si="112"/>
        <v>32.24</v>
      </c>
      <c r="J1683" s="53">
        <f t="shared" si="112"/>
        <v>26</v>
      </c>
      <c r="K1683" s="50">
        <f t="shared" si="110"/>
        <v>32.24</v>
      </c>
      <c r="L1683" s="50"/>
    </row>
    <row r="1684" spans="1:12" x14ac:dyDescent="0.25">
      <c r="A1684" s="76" t="s">
        <v>645</v>
      </c>
      <c r="B1684" s="76" t="s">
        <v>312</v>
      </c>
      <c r="C1684" s="51"/>
      <c r="D1684" s="51"/>
      <c r="E1684" s="51">
        <f t="shared" si="109"/>
        <v>248</v>
      </c>
      <c r="F1684" s="51">
        <v>200</v>
      </c>
      <c r="G1684" s="51">
        <f t="shared" si="111"/>
        <v>146</v>
      </c>
      <c r="H1684" s="51">
        <v>200</v>
      </c>
      <c r="I1684" s="52">
        <f t="shared" si="112"/>
        <v>394</v>
      </c>
      <c r="J1684" s="53">
        <f t="shared" si="112"/>
        <v>400</v>
      </c>
      <c r="K1684" s="50">
        <f t="shared" si="110"/>
        <v>394</v>
      </c>
      <c r="L1684" s="50"/>
    </row>
    <row r="1685" spans="1:12" x14ac:dyDescent="0.25">
      <c r="A1685" s="76" t="s">
        <v>645</v>
      </c>
      <c r="B1685" s="76" t="s">
        <v>321</v>
      </c>
      <c r="C1685" s="51"/>
      <c r="D1685" s="51"/>
      <c r="E1685" s="51">
        <f t="shared" si="109"/>
        <v>169.88</v>
      </c>
      <c r="F1685" s="51">
        <v>137</v>
      </c>
      <c r="G1685" s="51">
        <f t="shared" si="111"/>
        <v>100.00999999999999</v>
      </c>
      <c r="H1685" s="51">
        <v>137</v>
      </c>
      <c r="I1685" s="52">
        <f t="shared" si="112"/>
        <v>269.89</v>
      </c>
      <c r="J1685" s="53">
        <f t="shared" si="112"/>
        <v>274</v>
      </c>
      <c r="K1685" s="50">
        <f t="shared" si="110"/>
        <v>269.89</v>
      </c>
      <c r="L1685" s="50"/>
    </row>
    <row r="1686" spans="1:12" x14ac:dyDescent="0.25">
      <c r="A1686" s="76" t="s">
        <v>645</v>
      </c>
      <c r="B1686" s="76" t="s">
        <v>375</v>
      </c>
      <c r="C1686" s="51"/>
      <c r="D1686" s="51"/>
      <c r="E1686" s="51">
        <f t="shared" si="109"/>
        <v>117.8</v>
      </c>
      <c r="F1686" s="51">
        <v>95</v>
      </c>
      <c r="G1686" s="51">
        <f t="shared" si="111"/>
        <v>69.349999999999994</v>
      </c>
      <c r="H1686" s="51">
        <v>95</v>
      </c>
      <c r="I1686" s="52">
        <f t="shared" si="112"/>
        <v>187.14999999999998</v>
      </c>
      <c r="J1686" s="53">
        <f t="shared" si="112"/>
        <v>190</v>
      </c>
      <c r="K1686" s="50">
        <f t="shared" si="110"/>
        <v>187.14999999999998</v>
      </c>
      <c r="L1686" s="50"/>
    </row>
    <row r="1687" spans="1:12" x14ac:dyDescent="0.25">
      <c r="A1687" s="76" t="s">
        <v>645</v>
      </c>
      <c r="B1687" s="76" t="s">
        <v>353</v>
      </c>
      <c r="C1687" s="51"/>
      <c r="D1687" s="51"/>
      <c r="E1687" s="51">
        <f t="shared" si="109"/>
        <v>11.16</v>
      </c>
      <c r="F1687" s="51">
        <v>9</v>
      </c>
      <c r="G1687" s="51"/>
      <c r="H1687" s="51"/>
      <c r="I1687" s="52">
        <f t="shared" si="112"/>
        <v>11.16</v>
      </c>
      <c r="J1687" s="53">
        <f t="shared" si="112"/>
        <v>9</v>
      </c>
      <c r="K1687" s="50">
        <f t="shared" si="110"/>
        <v>11.16</v>
      </c>
      <c r="L1687" s="50"/>
    </row>
    <row r="1688" spans="1:12" x14ac:dyDescent="0.25">
      <c r="A1688" s="76" t="s">
        <v>645</v>
      </c>
      <c r="B1688" s="76" t="s">
        <v>377</v>
      </c>
      <c r="C1688" s="51"/>
      <c r="D1688" s="51"/>
      <c r="E1688" s="51">
        <f t="shared" si="109"/>
        <v>178.56</v>
      </c>
      <c r="F1688" s="51">
        <v>144</v>
      </c>
      <c r="G1688" s="51">
        <f t="shared" si="111"/>
        <v>105.12</v>
      </c>
      <c r="H1688" s="51">
        <v>144</v>
      </c>
      <c r="I1688" s="52">
        <f t="shared" si="112"/>
        <v>283.68</v>
      </c>
      <c r="J1688" s="53">
        <f t="shared" si="112"/>
        <v>288</v>
      </c>
      <c r="K1688" s="50">
        <f t="shared" si="110"/>
        <v>283.68</v>
      </c>
      <c r="L1688" s="50"/>
    </row>
    <row r="1689" spans="1:12" x14ac:dyDescent="0.25">
      <c r="A1689" s="76" t="s">
        <v>645</v>
      </c>
      <c r="B1689" s="76" t="s">
        <v>357</v>
      </c>
      <c r="C1689" s="51"/>
      <c r="D1689" s="51"/>
      <c r="E1689" s="51">
        <f t="shared" si="109"/>
        <v>151.28</v>
      </c>
      <c r="F1689" s="51">
        <v>122</v>
      </c>
      <c r="G1689" s="51">
        <f t="shared" si="111"/>
        <v>82.49</v>
      </c>
      <c r="H1689" s="51">
        <v>113</v>
      </c>
      <c r="I1689" s="52">
        <f t="shared" si="112"/>
        <v>233.76999999999998</v>
      </c>
      <c r="J1689" s="53">
        <f t="shared" si="112"/>
        <v>235</v>
      </c>
      <c r="K1689" s="50">
        <f t="shared" si="110"/>
        <v>233.76999999999998</v>
      </c>
      <c r="L1689" s="50"/>
    </row>
    <row r="1690" spans="1:12" x14ac:dyDescent="0.25">
      <c r="A1690" s="76" t="s">
        <v>645</v>
      </c>
      <c r="B1690" s="76" t="s">
        <v>358</v>
      </c>
      <c r="C1690" s="51"/>
      <c r="D1690" s="51"/>
      <c r="E1690" s="51">
        <f t="shared" si="109"/>
        <v>37.200000000000003</v>
      </c>
      <c r="F1690" s="51">
        <v>30</v>
      </c>
      <c r="G1690" s="51">
        <f t="shared" si="111"/>
        <v>24.82</v>
      </c>
      <c r="H1690" s="51">
        <v>34</v>
      </c>
      <c r="I1690" s="52">
        <f t="shared" si="112"/>
        <v>62.02</v>
      </c>
      <c r="J1690" s="53">
        <f t="shared" si="112"/>
        <v>64</v>
      </c>
      <c r="K1690" s="50">
        <f t="shared" si="110"/>
        <v>62.02</v>
      </c>
      <c r="L1690" s="50"/>
    </row>
    <row r="1691" spans="1:12" x14ac:dyDescent="0.25">
      <c r="A1691" s="76" t="s">
        <v>645</v>
      </c>
      <c r="B1691" s="76" t="s">
        <v>359</v>
      </c>
      <c r="C1691" s="51"/>
      <c r="D1691" s="51"/>
      <c r="E1691" s="51">
        <f t="shared" si="109"/>
        <v>125.24</v>
      </c>
      <c r="F1691" s="51">
        <v>101</v>
      </c>
      <c r="G1691" s="51">
        <f t="shared" si="111"/>
        <v>73</v>
      </c>
      <c r="H1691" s="51">
        <v>100</v>
      </c>
      <c r="I1691" s="52">
        <f t="shared" si="112"/>
        <v>198.24</v>
      </c>
      <c r="J1691" s="53">
        <f t="shared" si="112"/>
        <v>201</v>
      </c>
      <c r="K1691" s="50">
        <f t="shared" si="110"/>
        <v>198.24</v>
      </c>
      <c r="L1691" s="50"/>
    </row>
    <row r="1692" spans="1:12" x14ac:dyDescent="0.25">
      <c r="A1692" s="76" t="s">
        <v>645</v>
      </c>
      <c r="B1692" s="76" t="s">
        <v>361</v>
      </c>
      <c r="C1692" s="51"/>
      <c r="D1692" s="51"/>
      <c r="E1692" s="51">
        <f t="shared" si="109"/>
        <v>1.24</v>
      </c>
      <c r="F1692" s="51">
        <v>1</v>
      </c>
      <c r="G1692" s="51">
        <f t="shared" si="111"/>
        <v>0.73</v>
      </c>
      <c r="H1692" s="51">
        <v>1</v>
      </c>
      <c r="I1692" s="52">
        <f t="shared" si="112"/>
        <v>1.97</v>
      </c>
      <c r="J1692" s="53">
        <f t="shared" si="112"/>
        <v>2</v>
      </c>
      <c r="K1692" s="50">
        <f t="shared" si="110"/>
        <v>1.97</v>
      </c>
      <c r="L1692" s="50"/>
    </row>
    <row r="1693" spans="1:12" x14ac:dyDescent="0.25">
      <c r="A1693" s="76" t="s">
        <v>645</v>
      </c>
      <c r="B1693" s="76" t="s">
        <v>362</v>
      </c>
      <c r="C1693" s="51"/>
      <c r="D1693" s="51"/>
      <c r="E1693" s="51">
        <f t="shared" si="109"/>
        <v>145.08000000000001</v>
      </c>
      <c r="F1693" s="51">
        <v>117</v>
      </c>
      <c r="G1693" s="51">
        <f t="shared" si="111"/>
        <v>1.46</v>
      </c>
      <c r="H1693" s="51">
        <v>2</v>
      </c>
      <c r="I1693" s="52">
        <f t="shared" si="112"/>
        <v>146.54000000000002</v>
      </c>
      <c r="J1693" s="53">
        <f t="shared" si="112"/>
        <v>119</v>
      </c>
      <c r="K1693" s="50">
        <f t="shared" si="110"/>
        <v>146.54000000000002</v>
      </c>
      <c r="L1693" s="50"/>
    </row>
    <row r="1694" spans="1:12" ht="31.5" x14ac:dyDescent="0.25">
      <c r="A1694" s="76" t="s">
        <v>645</v>
      </c>
      <c r="B1694" s="76" t="s">
        <v>364</v>
      </c>
      <c r="C1694" s="51"/>
      <c r="D1694" s="51"/>
      <c r="E1694" s="51">
        <f t="shared" si="109"/>
        <v>6.2</v>
      </c>
      <c r="F1694" s="51">
        <v>5</v>
      </c>
      <c r="G1694" s="51">
        <f t="shared" si="111"/>
        <v>1.46</v>
      </c>
      <c r="H1694" s="51">
        <v>2</v>
      </c>
      <c r="I1694" s="52">
        <f t="shared" si="112"/>
        <v>7.66</v>
      </c>
      <c r="J1694" s="53">
        <f t="shared" si="112"/>
        <v>7</v>
      </c>
      <c r="K1694" s="50">
        <f t="shared" si="110"/>
        <v>7.66</v>
      </c>
      <c r="L1694" s="50"/>
    </row>
    <row r="1695" spans="1:12" x14ac:dyDescent="0.25">
      <c r="A1695" s="76" t="s">
        <v>645</v>
      </c>
      <c r="B1695" s="76" t="s">
        <v>367</v>
      </c>
      <c r="C1695" s="51"/>
      <c r="D1695" s="51"/>
      <c r="E1695" s="51">
        <f t="shared" si="109"/>
        <v>95.48</v>
      </c>
      <c r="F1695" s="51">
        <v>77</v>
      </c>
      <c r="G1695" s="51">
        <f t="shared" si="111"/>
        <v>56.21</v>
      </c>
      <c r="H1695" s="51">
        <v>77</v>
      </c>
      <c r="I1695" s="52">
        <f t="shared" si="112"/>
        <v>151.69</v>
      </c>
      <c r="J1695" s="53">
        <f t="shared" si="112"/>
        <v>154</v>
      </c>
      <c r="K1695" s="50">
        <f t="shared" si="110"/>
        <v>151.69</v>
      </c>
      <c r="L1695" s="50"/>
    </row>
    <row r="1696" spans="1:12" ht="31.5" x14ac:dyDescent="0.25">
      <c r="A1696" s="76" t="s">
        <v>645</v>
      </c>
      <c r="B1696" s="76" t="s">
        <v>368</v>
      </c>
      <c r="C1696" s="51"/>
      <c r="D1696" s="51"/>
      <c r="E1696" s="51">
        <f t="shared" si="109"/>
        <v>218.24</v>
      </c>
      <c r="F1696" s="51">
        <v>176</v>
      </c>
      <c r="G1696" s="51">
        <f t="shared" si="111"/>
        <v>7.3</v>
      </c>
      <c r="H1696" s="51">
        <v>10</v>
      </c>
      <c r="I1696" s="52">
        <f t="shared" si="112"/>
        <v>225.54000000000002</v>
      </c>
      <c r="J1696" s="53">
        <f t="shared" si="112"/>
        <v>186</v>
      </c>
      <c r="K1696" s="50">
        <f t="shared" si="110"/>
        <v>225.54000000000002</v>
      </c>
      <c r="L1696" s="50"/>
    </row>
    <row r="1697" spans="1:12" x14ac:dyDescent="0.25">
      <c r="A1697" s="76" t="s">
        <v>645</v>
      </c>
      <c r="B1697" s="76" t="s">
        <v>372</v>
      </c>
      <c r="C1697" s="51"/>
      <c r="D1697" s="51"/>
      <c r="E1697" s="51">
        <f t="shared" si="109"/>
        <v>109.12</v>
      </c>
      <c r="F1697" s="51">
        <v>88</v>
      </c>
      <c r="G1697" s="51">
        <f t="shared" si="111"/>
        <v>65.7</v>
      </c>
      <c r="H1697" s="51">
        <v>90</v>
      </c>
      <c r="I1697" s="52">
        <f t="shared" si="112"/>
        <v>174.82</v>
      </c>
      <c r="J1697" s="53">
        <f t="shared" si="112"/>
        <v>178</v>
      </c>
      <c r="K1697" s="50">
        <f t="shared" si="110"/>
        <v>174.82</v>
      </c>
      <c r="L1697" s="50"/>
    </row>
    <row r="1698" spans="1:12" ht="31.5" x14ac:dyDescent="0.25">
      <c r="A1698" s="76" t="s">
        <v>645</v>
      </c>
      <c r="B1698" s="76" t="s">
        <v>373</v>
      </c>
      <c r="C1698" s="51"/>
      <c r="D1698" s="51"/>
      <c r="E1698" s="51">
        <f t="shared" si="109"/>
        <v>606.36</v>
      </c>
      <c r="F1698" s="51">
        <v>489</v>
      </c>
      <c r="G1698" s="51"/>
      <c r="H1698" s="51"/>
      <c r="I1698" s="52">
        <f t="shared" si="112"/>
        <v>606.36</v>
      </c>
      <c r="J1698" s="53">
        <f t="shared" si="112"/>
        <v>489</v>
      </c>
      <c r="K1698" s="50">
        <f t="shared" si="110"/>
        <v>606.36</v>
      </c>
      <c r="L1698" s="50"/>
    </row>
    <row r="1699" spans="1:12" x14ac:dyDescent="0.25">
      <c r="A1699" s="76" t="s">
        <v>646</v>
      </c>
      <c r="B1699" s="76" t="s">
        <v>328</v>
      </c>
      <c r="C1699" s="51"/>
      <c r="D1699" s="51"/>
      <c r="E1699" s="51">
        <f t="shared" si="109"/>
        <v>143.84</v>
      </c>
      <c r="F1699" s="51">
        <v>116</v>
      </c>
      <c r="G1699" s="51"/>
      <c r="H1699" s="51"/>
      <c r="I1699" s="52">
        <f t="shared" si="112"/>
        <v>143.84</v>
      </c>
      <c r="J1699" s="53">
        <f t="shared" si="112"/>
        <v>116</v>
      </c>
      <c r="K1699" s="50">
        <f t="shared" si="110"/>
        <v>143.84</v>
      </c>
      <c r="L1699" s="50"/>
    </row>
    <row r="1700" spans="1:12" ht="31.5" x14ac:dyDescent="0.25">
      <c r="A1700" s="76" t="s">
        <v>646</v>
      </c>
      <c r="B1700" s="76" t="s">
        <v>317</v>
      </c>
      <c r="C1700" s="51"/>
      <c r="D1700" s="51"/>
      <c r="E1700" s="51">
        <f t="shared" si="109"/>
        <v>101.67999999999999</v>
      </c>
      <c r="F1700" s="51">
        <v>82</v>
      </c>
      <c r="G1700" s="51"/>
      <c r="H1700" s="51"/>
      <c r="I1700" s="52">
        <f t="shared" si="112"/>
        <v>101.67999999999999</v>
      </c>
      <c r="J1700" s="53">
        <f t="shared" si="112"/>
        <v>82</v>
      </c>
      <c r="K1700" s="50">
        <f t="shared" si="110"/>
        <v>101.67999999999999</v>
      </c>
      <c r="L1700" s="50"/>
    </row>
    <row r="1701" spans="1:12" x14ac:dyDescent="0.25">
      <c r="A1701" s="76" t="s">
        <v>646</v>
      </c>
      <c r="B1701" s="76" t="s">
        <v>360</v>
      </c>
      <c r="C1701" s="51"/>
      <c r="D1701" s="51"/>
      <c r="E1701" s="51">
        <f t="shared" si="109"/>
        <v>140.12</v>
      </c>
      <c r="F1701" s="51">
        <v>113</v>
      </c>
      <c r="G1701" s="51"/>
      <c r="H1701" s="51"/>
      <c r="I1701" s="52">
        <f t="shared" si="112"/>
        <v>140.12</v>
      </c>
      <c r="J1701" s="53">
        <f t="shared" si="112"/>
        <v>113</v>
      </c>
      <c r="K1701" s="50">
        <f t="shared" si="110"/>
        <v>140.12</v>
      </c>
      <c r="L1701" s="50"/>
    </row>
    <row r="1702" spans="1:12" ht="31.5" x14ac:dyDescent="0.25">
      <c r="A1702" s="76" t="s">
        <v>647</v>
      </c>
      <c r="B1702" s="76" t="s">
        <v>345</v>
      </c>
      <c r="C1702" s="51"/>
      <c r="D1702" s="51"/>
      <c r="E1702" s="51">
        <f t="shared" si="109"/>
        <v>48.36</v>
      </c>
      <c r="F1702" s="51">
        <v>39</v>
      </c>
      <c r="G1702" s="51"/>
      <c r="H1702" s="51"/>
      <c r="I1702" s="52">
        <f t="shared" si="112"/>
        <v>48.36</v>
      </c>
      <c r="J1702" s="53">
        <f t="shared" si="112"/>
        <v>39</v>
      </c>
      <c r="K1702" s="50">
        <f t="shared" si="110"/>
        <v>48.36</v>
      </c>
      <c r="L1702" s="50"/>
    </row>
    <row r="1703" spans="1:12" ht="31.5" x14ac:dyDescent="0.25">
      <c r="A1703" s="76" t="s">
        <v>647</v>
      </c>
      <c r="B1703" s="76" t="s">
        <v>317</v>
      </c>
      <c r="C1703" s="51"/>
      <c r="D1703" s="51"/>
      <c r="E1703" s="51">
        <f t="shared" si="109"/>
        <v>96.72</v>
      </c>
      <c r="F1703" s="51">
        <v>78</v>
      </c>
      <c r="G1703" s="51"/>
      <c r="H1703" s="51"/>
      <c r="I1703" s="52">
        <f t="shared" si="112"/>
        <v>96.72</v>
      </c>
      <c r="J1703" s="53">
        <f t="shared" si="112"/>
        <v>78</v>
      </c>
      <c r="K1703" s="50">
        <f t="shared" si="110"/>
        <v>96.72</v>
      </c>
      <c r="L1703" s="50"/>
    </row>
    <row r="1704" spans="1:12" x14ac:dyDescent="0.25">
      <c r="A1704" s="76" t="s">
        <v>647</v>
      </c>
      <c r="B1704" s="76" t="s">
        <v>360</v>
      </c>
      <c r="C1704" s="51"/>
      <c r="D1704" s="51"/>
      <c r="E1704" s="51">
        <f t="shared" si="109"/>
        <v>178.56</v>
      </c>
      <c r="F1704" s="51">
        <v>144</v>
      </c>
      <c r="G1704" s="51"/>
      <c r="H1704" s="51"/>
      <c r="I1704" s="52">
        <f t="shared" si="112"/>
        <v>178.56</v>
      </c>
      <c r="J1704" s="53">
        <f t="shared" si="112"/>
        <v>144</v>
      </c>
      <c r="K1704" s="50">
        <f t="shared" si="110"/>
        <v>178.56</v>
      </c>
      <c r="L1704" s="50"/>
    </row>
    <row r="1705" spans="1:12" ht="31.5" x14ac:dyDescent="0.25">
      <c r="A1705" s="76" t="s">
        <v>648</v>
      </c>
      <c r="B1705" s="76" t="s">
        <v>325</v>
      </c>
      <c r="C1705" s="51"/>
      <c r="D1705" s="51"/>
      <c r="E1705" s="51">
        <f t="shared" si="109"/>
        <v>1.24</v>
      </c>
      <c r="F1705" s="51">
        <v>1</v>
      </c>
      <c r="G1705" s="51"/>
      <c r="H1705" s="51"/>
      <c r="I1705" s="52">
        <f t="shared" si="112"/>
        <v>1.24</v>
      </c>
      <c r="J1705" s="53">
        <f t="shared" si="112"/>
        <v>1</v>
      </c>
      <c r="K1705" s="50">
        <f t="shared" si="110"/>
        <v>1.24</v>
      </c>
      <c r="L1705" s="50"/>
    </row>
    <row r="1706" spans="1:12" ht="31.5" x14ac:dyDescent="0.25">
      <c r="A1706" s="76" t="s">
        <v>648</v>
      </c>
      <c r="B1706" s="76" t="s">
        <v>328</v>
      </c>
      <c r="C1706" s="51"/>
      <c r="D1706" s="51"/>
      <c r="E1706" s="51">
        <f t="shared" si="109"/>
        <v>109.12</v>
      </c>
      <c r="F1706" s="51">
        <v>88</v>
      </c>
      <c r="G1706" s="51"/>
      <c r="H1706" s="51"/>
      <c r="I1706" s="52">
        <f t="shared" si="112"/>
        <v>109.12</v>
      </c>
      <c r="J1706" s="53">
        <f t="shared" si="112"/>
        <v>88</v>
      </c>
      <c r="K1706" s="50">
        <f t="shared" si="110"/>
        <v>109.12</v>
      </c>
      <c r="L1706" s="50"/>
    </row>
    <row r="1707" spans="1:12" ht="31.5" x14ac:dyDescent="0.25">
      <c r="A1707" s="76" t="s">
        <v>648</v>
      </c>
      <c r="B1707" s="76" t="s">
        <v>329</v>
      </c>
      <c r="C1707" s="51"/>
      <c r="D1707" s="51"/>
      <c r="E1707" s="51">
        <f t="shared" si="109"/>
        <v>45.88</v>
      </c>
      <c r="F1707" s="51">
        <v>37</v>
      </c>
      <c r="G1707" s="51">
        <f t="shared" si="111"/>
        <v>25.55</v>
      </c>
      <c r="H1707" s="51">
        <v>35</v>
      </c>
      <c r="I1707" s="52">
        <f t="shared" si="112"/>
        <v>71.430000000000007</v>
      </c>
      <c r="J1707" s="53">
        <f t="shared" si="112"/>
        <v>72</v>
      </c>
      <c r="K1707" s="50">
        <f t="shared" si="110"/>
        <v>71.430000000000007</v>
      </c>
      <c r="L1707" s="50"/>
    </row>
    <row r="1708" spans="1:12" ht="31.5" x14ac:dyDescent="0.25">
      <c r="A1708" s="76" t="s">
        <v>648</v>
      </c>
      <c r="B1708" s="76" t="s">
        <v>330</v>
      </c>
      <c r="C1708" s="51"/>
      <c r="D1708" s="51"/>
      <c r="E1708" s="51">
        <f t="shared" si="109"/>
        <v>44.64</v>
      </c>
      <c r="F1708" s="51">
        <v>36</v>
      </c>
      <c r="G1708" s="51"/>
      <c r="H1708" s="51"/>
      <c r="I1708" s="52">
        <f t="shared" si="112"/>
        <v>44.64</v>
      </c>
      <c r="J1708" s="53">
        <f t="shared" si="112"/>
        <v>36</v>
      </c>
      <c r="K1708" s="50">
        <f t="shared" si="110"/>
        <v>44.64</v>
      </c>
      <c r="L1708" s="50"/>
    </row>
    <row r="1709" spans="1:12" ht="31.5" x14ac:dyDescent="0.25">
      <c r="A1709" s="76" t="s">
        <v>648</v>
      </c>
      <c r="B1709" s="76" t="s">
        <v>336</v>
      </c>
      <c r="C1709" s="51"/>
      <c r="D1709" s="51"/>
      <c r="E1709" s="51">
        <f t="shared" si="109"/>
        <v>17.36</v>
      </c>
      <c r="F1709" s="51">
        <v>14</v>
      </c>
      <c r="G1709" s="51">
        <f t="shared" si="111"/>
        <v>10.219999999999999</v>
      </c>
      <c r="H1709" s="51">
        <v>14</v>
      </c>
      <c r="I1709" s="52">
        <f t="shared" si="112"/>
        <v>27.58</v>
      </c>
      <c r="J1709" s="53">
        <f t="shared" si="112"/>
        <v>28</v>
      </c>
      <c r="K1709" s="50">
        <f t="shared" si="110"/>
        <v>27.58</v>
      </c>
      <c r="L1709" s="50"/>
    </row>
    <row r="1710" spans="1:12" ht="31.5" x14ac:dyDescent="0.25">
      <c r="A1710" s="76" t="s">
        <v>648</v>
      </c>
      <c r="B1710" s="76" t="s">
        <v>338</v>
      </c>
      <c r="C1710" s="51"/>
      <c r="D1710" s="51"/>
      <c r="E1710" s="51">
        <f t="shared" si="109"/>
        <v>55.8</v>
      </c>
      <c r="F1710" s="51">
        <v>45</v>
      </c>
      <c r="G1710" s="51">
        <f t="shared" si="111"/>
        <v>24.82</v>
      </c>
      <c r="H1710" s="51">
        <v>34</v>
      </c>
      <c r="I1710" s="52">
        <f t="shared" si="112"/>
        <v>80.62</v>
      </c>
      <c r="J1710" s="53">
        <f t="shared" si="112"/>
        <v>79</v>
      </c>
      <c r="K1710" s="50">
        <f t="shared" si="110"/>
        <v>80.62</v>
      </c>
      <c r="L1710" s="50"/>
    </row>
    <row r="1711" spans="1:12" ht="31.5" x14ac:dyDescent="0.25">
      <c r="A1711" s="76" t="s">
        <v>648</v>
      </c>
      <c r="B1711" s="76" t="s">
        <v>339</v>
      </c>
      <c r="C1711" s="51"/>
      <c r="D1711" s="51"/>
      <c r="E1711" s="51">
        <f t="shared" si="109"/>
        <v>47.12</v>
      </c>
      <c r="F1711" s="51">
        <v>38</v>
      </c>
      <c r="G1711" s="51">
        <f t="shared" si="111"/>
        <v>26.28</v>
      </c>
      <c r="H1711" s="51">
        <v>36</v>
      </c>
      <c r="I1711" s="52">
        <f t="shared" si="112"/>
        <v>73.400000000000006</v>
      </c>
      <c r="J1711" s="53">
        <f t="shared" si="112"/>
        <v>74</v>
      </c>
      <c r="K1711" s="50">
        <f t="shared" si="110"/>
        <v>73.400000000000006</v>
      </c>
      <c r="L1711" s="50"/>
    </row>
    <row r="1712" spans="1:12" ht="31.5" x14ac:dyDescent="0.25">
      <c r="A1712" s="76" t="s">
        <v>648</v>
      </c>
      <c r="B1712" s="76" t="s">
        <v>344</v>
      </c>
      <c r="C1712" s="51"/>
      <c r="D1712" s="51"/>
      <c r="E1712" s="51">
        <f t="shared" si="109"/>
        <v>21.08</v>
      </c>
      <c r="F1712" s="51">
        <v>17</v>
      </c>
      <c r="G1712" s="51">
        <f t="shared" si="111"/>
        <v>11.68</v>
      </c>
      <c r="H1712" s="51">
        <v>16</v>
      </c>
      <c r="I1712" s="52">
        <f t="shared" si="112"/>
        <v>32.76</v>
      </c>
      <c r="J1712" s="53">
        <f t="shared" si="112"/>
        <v>33</v>
      </c>
      <c r="K1712" s="50">
        <f t="shared" si="110"/>
        <v>32.76</v>
      </c>
      <c r="L1712" s="50"/>
    </row>
    <row r="1713" spans="1:12" ht="31.5" x14ac:dyDescent="0.25">
      <c r="A1713" s="76" t="s">
        <v>648</v>
      </c>
      <c r="B1713" s="76" t="s">
        <v>315</v>
      </c>
      <c r="C1713" s="51"/>
      <c r="D1713" s="51"/>
      <c r="E1713" s="51">
        <f t="shared" si="109"/>
        <v>17.36</v>
      </c>
      <c r="F1713" s="51">
        <v>14</v>
      </c>
      <c r="G1713" s="51">
        <f t="shared" si="111"/>
        <v>10.219999999999999</v>
      </c>
      <c r="H1713" s="51">
        <v>14</v>
      </c>
      <c r="I1713" s="52">
        <f t="shared" si="112"/>
        <v>27.58</v>
      </c>
      <c r="J1713" s="53">
        <f t="shared" si="112"/>
        <v>28</v>
      </c>
      <c r="K1713" s="50">
        <f t="shared" si="110"/>
        <v>27.58</v>
      </c>
      <c r="L1713" s="50"/>
    </row>
    <row r="1714" spans="1:12" ht="31.5" x14ac:dyDescent="0.25">
      <c r="A1714" s="76" t="s">
        <v>648</v>
      </c>
      <c r="B1714" s="76" t="s">
        <v>345</v>
      </c>
      <c r="C1714" s="51"/>
      <c r="D1714" s="51"/>
      <c r="E1714" s="51">
        <f t="shared" si="109"/>
        <v>21.08</v>
      </c>
      <c r="F1714" s="51">
        <v>17</v>
      </c>
      <c r="G1714" s="51">
        <f t="shared" si="111"/>
        <v>12.41</v>
      </c>
      <c r="H1714" s="51">
        <v>17</v>
      </c>
      <c r="I1714" s="52">
        <f t="shared" si="112"/>
        <v>33.489999999999995</v>
      </c>
      <c r="J1714" s="53">
        <f t="shared" si="112"/>
        <v>34</v>
      </c>
      <c r="K1714" s="50">
        <f t="shared" si="110"/>
        <v>33.489999999999995</v>
      </c>
      <c r="L1714" s="50"/>
    </row>
    <row r="1715" spans="1:12" ht="31.5" x14ac:dyDescent="0.25">
      <c r="A1715" s="76" t="s">
        <v>648</v>
      </c>
      <c r="B1715" s="76" t="s">
        <v>346</v>
      </c>
      <c r="C1715" s="51"/>
      <c r="D1715" s="51"/>
      <c r="E1715" s="51">
        <f t="shared" si="109"/>
        <v>2.48</v>
      </c>
      <c r="F1715" s="51">
        <v>2</v>
      </c>
      <c r="G1715" s="51">
        <f t="shared" si="111"/>
        <v>13.87</v>
      </c>
      <c r="H1715" s="51">
        <v>19</v>
      </c>
      <c r="I1715" s="52">
        <f t="shared" si="112"/>
        <v>16.349999999999998</v>
      </c>
      <c r="J1715" s="53">
        <f t="shared" si="112"/>
        <v>21</v>
      </c>
      <c r="K1715" s="50">
        <f t="shared" si="110"/>
        <v>16.349999999999998</v>
      </c>
      <c r="L1715" s="50"/>
    </row>
    <row r="1716" spans="1:12" ht="31.5" x14ac:dyDescent="0.25">
      <c r="A1716" s="76" t="s">
        <v>648</v>
      </c>
      <c r="B1716" s="76" t="s">
        <v>317</v>
      </c>
      <c r="C1716" s="51"/>
      <c r="D1716" s="51"/>
      <c r="E1716" s="51">
        <f t="shared" si="109"/>
        <v>150.04</v>
      </c>
      <c r="F1716" s="51">
        <v>121</v>
      </c>
      <c r="G1716" s="51">
        <f t="shared" si="111"/>
        <v>66.429999999999993</v>
      </c>
      <c r="H1716" s="51">
        <v>91</v>
      </c>
      <c r="I1716" s="52">
        <f t="shared" si="112"/>
        <v>216.46999999999997</v>
      </c>
      <c r="J1716" s="53">
        <f t="shared" si="112"/>
        <v>212</v>
      </c>
      <c r="K1716" s="50">
        <f t="shared" si="110"/>
        <v>216.46999999999997</v>
      </c>
      <c r="L1716" s="50"/>
    </row>
    <row r="1717" spans="1:12" ht="31.5" x14ac:dyDescent="0.25">
      <c r="A1717" s="76" t="s">
        <v>648</v>
      </c>
      <c r="B1717" s="76" t="s">
        <v>347</v>
      </c>
      <c r="C1717" s="51"/>
      <c r="D1717" s="51"/>
      <c r="E1717" s="51">
        <f t="shared" si="109"/>
        <v>34.72</v>
      </c>
      <c r="F1717" s="51">
        <v>28</v>
      </c>
      <c r="G1717" s="51"/>
      <c r="H1717" s="51"/>
      <c r="I1717" s="52">
        <f t="shared" si="112"/>
        <v>34.72</v>
      </c>
      <c r="J1717" s="53">
        <f t="shared" si="112"/>
        <v>28</v>
      </c>
      <c r="K1717" s="50">
        <f t="shared" si="110"/>
        <v>34.72</v>
      </c>
      <c r="L1717" s="50"/>
    </row>
    <row r="1718" spans="1:12" ht="31.5" x14ac:dyDescent="0.25">
      <c r="A1718" s="76" t="s">
        <v>648</v>
      </c>
      <c r="B1718" s="76" t="s">
        <v>312</v>
      </c>
      <c r="C1718" s="51"/>
      <c r="D1718" s="51"/>
      <c r="E1718" s="51">
        <f t="shared" si="109"/>
        <v>287.68</v>
      </c>
      <c r="F1718" s="51">
        <v>232</v>
      </c>
      <c r="G1718" s="51">
        <f t="shared" si="111"/>
        <v>169.35999999999999</v>
      </c>
      <c r="H1718" s="51">
        <v>232</v>
      </c>
      <c r="I1718" s="52">
        <f t="shared" si="112"/>
        <v>457.03999999999996</v>
      </c>
      <c r="J1718" s="53">
        <f t="shared" si="112"/>
        <v>464</v>
      </c>
      <c r="K1718" s="50">
        <f t="shared" si="110"/>
        <v>457.03999999999996</v>
      </c>
      <c r="L1718" s="50"/>
    </row>
    <row r="1719" spans="1:12" ht="31.5" x14ac:dyDescent="0.25">
      <c r="A1719" s="76" t="s">
        <v>648</v>
      </c>
      <c r="B1719" s="76" t="s">
        <v>321</v>
      </c>
      <c r="C1719" s="51"/>
      <c r="D1719" s="51"/>
      <c r="E1719" s="51">
        <f t="shared" si="109"/>
        <v>126.48</v>
      </c>
      <c r="F1719" s="51">
        <v>102</v>
      </c>
      <c r="G1719" s="51"/>
      <c r="H1719" s="51"/>
      <c r="I1719" s="52">
        <f t="shared" si="112"/>
        <v>126.48</v>
      </c>
      <c r="J1719" s="53">
        <f t="shared" si="112"/>
        <v>102</v>
      </c>
      <c r="K1719" s="50">
        <f t="shared" si="110"/>
        <v>126.48</v>
      </c>
      <c r="L1719" s="50"/>
    </row>
    <row r="1720" spans="1:12" ht="31.5" x14ac:dyDescent="0.25">
      <c r="A1720" s="76" t="s">
        <v>648</v>
      </c>
      <c r="B1720" s="76" t="s">
        <v>349</v>
      </c>
      <c r="C1720" s="51"/>
      <c r="D1720" s="51"/>
      <c r="E1720" s="51">
        <f t="shared" si="109"/>
        <v>70.679999999999993</v>
      </c>
      <c r="F1720" s="51">
        <v>57</v>
      </c>
      <c r="G1720" s="51">
        <f t="shared" si="111"/>
        <v>0.73</v>
      </c>
      <c r="H1720" s="51">
        <v>1</v>
      </c>
      <c r="I1720" s="52">
        <f t="shared" si="112"/>
        <v>71.41</v>
      </c>
      <c r="J1720" s="53">
        <f t="shared" si="112"/>
        <v>58</v>
      </c>
      <c r="K1720" s="50">
        <f t="shared" si="110"/>
        <v>71.41</v>
      </c>
      <c r="L1720" s="50"/>
    </row>
    <row r="1721" spans="1:12" ht="31.5" x14ac:dyDescent="0.25">
      <c r="A1721" s="76" t="s">
        <v>648</v>
      </c>
      <c r="B1721" s="76" t="s">
        <v>352</v>
      </c>
      <c r="C1721" s="51"/>
      <c r="D1721" s="51"/>
      <c r="E1721" s="51">
        <f t="shared" si="109"/>
        <v>29.759999999999998</v>
      </c>
      <c r="F1721" s="51">
        <v>24</v>
      </c>
      <c r="G1721" s="51">
        <f t="shared" si="111"/>
        <v>17.52</v>
      </c>
      <c r="H1721" s="51">
        <v>24</v>
      </c>
      <c r="I1721" s="52">
        <f t="shared" si="112"/>
        <v>47.28</v>
      </c>
      <c r="J1721" s="53">
        <f t="shared" si="112"/>
        <v>48</v>
      </c>
      <c r="K1721" s="50">
        <f t="shared" si="110"/>
        <v>47.28</v>
      </c>
      <c r="L1721" s="50"/>
    </row>
    <row r="1722" spans="1:12" ht="31.5" x14ac:dyDescent="0.25">
      <c r="A1722" s="76" t="s">
        <v>648</v>
      </c>
      <c r="B1722" s="76" t="s">
        <v>353</v>
      </c>
      <c r="C1722" s="51"/>
      <c r="D1722" s="51"/>
      <c r="E1722" s="51">
        <f t="shared" si="109"/>
        <v>3.7199999999999998</v>
      </c>
      <c r="F1722" s="51">
        <v>3</v>
      </c>
      <c r="G1722" s="51"/>
      <c r="H1722" s="51"/>
      <c r="I1722" s="52">
        <f t="shared" si="112"/>
        <v>3.7199999999999998</v>
      </c>
      <c r="J1722" s="53">
        <f t="shared" si="112"/>
        <v>3</v>
      </c>
      <c r="K1722" s="50">
        <f t="shared" si="110"/>
        <v>3.7199999999999998</v>
      </c>
      <c r="L1722" s="50"/>
    </row>
    <row r="1723" spans="1:12" ht="31.5" x14ac:dyDescent="0.25">
      <c r="A1723" s="76" t="s">
        <v>648</v>
      </c>
      <c r="B1723" s="76" t="s">
        <v>377</v>
      </c>
      <c r="C1723" s="51"/>
      <c r="D1723" s="51"/>
      <c r="E1723" s="51">
        <f t="shared" si="109"/>
        <v>229.4</v>
      </c>
      <c r="F1723" s="51">
        <v>185</v>
      </c>
      <c r="G1723" s="51">
        <f t="shared" si="111"/>
        <v>135.04999999999998</v>
      </c>
      <c r="H1723" s="51">
        <v>185</v>
      </c>
      <c r="I1723" s="52">
        <f t="shared" si="112"/>
        <v>364.45</v>
      </c>
      <c r="J1723" s="53">
        <f t="shared" si="112"/>
        <v>370</v>
      </c>
      <c r="K1723" s="50">
        <f t="shared" si="110"/>
        <v>364.45</v>
      </c>
      <c r="L1723" s="50"/>
    </row>
    <row r="1724" spans="1:12" ht="31.5" x14ac:dyDescent="0.25">
      <c r="A1724" s="76" t="s">
        <v>648</v>
      </c>
      <c r="B1724" s="76" t="s">
        <v>357</v>
      </c>
      <c r="C1724" s="51"/>
      <c r="D1724" s="51"/>
      <c r="E1724" s="51">
        <f t="shared" si="109"/>
        <v>389.36</v>
      </c>
      <c r="F1724" s="51">
        <v>314</v>
      </c>
      <c r="G1724" s="51">
        <f t="shared" si="111"/>
        <v>229.22</v>
      </c>
      <c r="H1724" s="51">
        <v>314</v>
      </c>
      <c r="I1724" s="52">
        <f t="shared" si="112"/>
        <v>618.58000000000004</v>
      </c>
      <c r="J1724" s="53">
        <f t="shared" si="112"/>
        <v>628</v>
      </c>
      <c r="K1724" s="50">
        <f t="shared" si="110"/>
        <v>618.58000000000004</v>
      </c>
      <c r="L1724" s="50"/>
    </row>
    <row r="1725" spans="1:12" ht="31.5" x14ac:dyDescent="0.25">
      <c r="A1725" s="76" t="s">
        <v>648</v>
      </c>
      <c r="B1725" s="76" t="s">
        <v>359</v>
      </c>
      <c r="C1725" s="51"/>
      <c r="D1725" s="51"/>
      <c r="E1725" s="51">
        <f t="shared" si="109"/>
        <v>102.92</v>
      </c>
      <c r="F1725" s="51">
        <v>83</v>
      </c>
      <c r="G1725" s="51">
        <f t="shared" si="111"/>
        <v>60.589999999999996</v>
      </c>
      <c r="H1725" s="51">
        <v>83</v>
      </c>
      <c r="I1725" s="52">
        <f t="shared" si="112"/>
        <v>163.51</v>
      </c>
      <c r="J1725" s="53">
        <f t="shared" si="112"/>
        <v>166</v>
      </c>
      <c r="K1725" s="50">
        <f t="shared" si="110"/>
        <v>163.51</v>
      </c>
      <c r="L1725" s="50"/>
    </row>
    <row r="1726" spans="1:12" ht="31.5" x14ac:dyDescent="0.25">
      <c r="A1726" s="76" t="s">
        <v>648</v>
      </c>
      <c r="B1726" s="76" t="s">
        <v>360</v>
      </c>
      <c r="C1726" s="51"/>
      <c r="D1726" s="51"/>
      <c r="E1726" s="51">
        <f t="shared" si="109"/>
        <v>266.60000000000002</v>
      </c>
      <c r="F1726" s="51">
        <v>215</v>
      </c>
      <c r="G1726" s="51">
        <f t="shared" si="111"/>
        <v>156.94999999999999</v>
      </c>
      <c r="H1726" s="51">
        <v>215</v>
      </c>
      <c r="I1726" s="52">
        <f t="shared" si="112"/>
        <v>423.55</v>
      </c>
      <c r="J1726" s="53">
        <f t="shared" si="112"/>
        <v>430</v>
      </c>
      <c r="K1726" s="50">
        <f t="shared" si="110"/>
        <v>423.55</v>
      </c>
      <c r="L1726" s="50"/>
    </row>
    <row r="1727" spans="1:12" ht="31.5" x14ac:dyDescent="0.25">
      <c r="A1727" s="76" t="s">
        <v>648</v>
      </c>
      <c r="B1727" s="76" t="s">
        <v>361</v>
      </c>
      <c r="C1727" s="51"/>
      <c r="D1727" s="51"/>
      <c r="E1727" s="51">
        <f t="shared" si="109"/>
        <v>75.64</v>
      </c>
      <c r="F1727" s="51">
        <v>61</v>
      </c>
      <c r="G1727" s="51">
        <f t="shared" si="111"/>
        <v>3.65</v>
      </c>
      <c r="H1727" s="51">
        <v>5</v>
      </c>
      <c r="I1727" s="52">
        <f t="shared" ref="I1727:J1780" si="113">C1727+E1727+G1727</f>
        <v>79.290000000000006</v>
      </c>
      <c r="J1727" s="53">
        <f t="shared" si="113"/>
        <v>66</v>
      </c>
      <c r="K1727" s="50">
        <f t="shared" si="110"/>
        <v>79.290000000000006</v>
      </c>
      <c r="L1727" s="50"/>
    </row>
    <row r="1728" spans="1:12" ht="31.5" x14ac:dyDescent="0.25">
      <c r="A1728" s="76" t="s">
        <v>648</v>
      </c>
      <c r="B1728" s="76" t="s">
        <v>362</v>
      </c>
      <c r="C1728" s="51"/>
      <c r="D1728" s="51"/>
      <c r="E1728" s="51">
        <f t="shared" si="109"/>
        <v>80.599999999999994</v>
      </c>
      <c r="F1728" s="51">
        <v>65</v>
      </c>
      <c r="G1728" s="51">
        <f t="shared" si="111"/>
        <v>47.449999999999996</v>
      </c>
      <c r="H1728" s="51">
        <v>65</v>
      </c>
      <c r="I1728" s="52">
        <f t="shared" si="113"/>
        <v>128.04999999999998</v>
      </c>
      <c r="J1728" s="53">
        <f t="shared" si="113"/>
        <v>130</v>
      </c>
      <c r="K1728" s="50">
        <f t="shared" si="110"/>
        <v>128.04999999999998</v>
      </c>
      <c r="L1728" s="50"/>
    </row>
    <row r="1729" spans="1:12" ht="31.5" x14ac:dyDescent="0.25">
      <c r="A1729" s="76" t="s">
        <v>648</v>
      </c>
      <c r="B1729" s="76" t="s">
        <v>364</v>
      </c>
      <c r="C1729" s="51"/>
      <c r="D1729" s="51"/>
      <c r="E1729" s="51">
        <f t="shared" si="109"/>
        <v>6.2</v>
      </c>
      <c r="F1729" s="51">
        <v>5</v>
      </c>
      <c r="G1729" s="51">
        <f t="shared" si="111"/>
        <v>3.65</v>
      </c>
      <c r="H1729" s="51">
        <v>5</v>
      </c>
      <c r="I1729" s="52">
        <f t="shared" si="113"/>
        <v>9.85</v>
      </c>
      <c r="J1729" s="53">
        <f t="shared" si="113"/>
        <v>10</v>
      </c>
      <c r="K1729" s="50">
        <f t="shared" si="110"/>
        <v>9.85</v>
      </c>
      <c r="L1729" s="50"/>
    </row>
    <row r="1730" spans="1:12" ht="31.5" x14ac:dyDescent="0.25">
      <c r="A1730" s="76" t="s">
        <v>648</v>
      </c>
      <c r="B1730" s="76" t="s">
        <v>367</v>
      </c>
      <c r="C1730" s="51"/>
      <c r="D1730" s="51"/>
      <c r="E1730" s="51"/>
      <c r="F1730" s="51"/>
      <c r="G1730" s="51">
        <f t="shared" si="111"/>
        <v>39.42</v>
      </c>
      <c r="H1730" s="51">
        <v>54</v>
      </c>
      <c r="I1730" s="52">
        <f t="shared" si="113"/>
        <v>39.42</v>
      </c>
      <c r="J1730" s="53">
        <f t="shared" si="113"/>
        <v>54</v>
      </c>
      <c r="K1730" s="50">
        <f t="shared" si="110"/>
        <v>39.42</v>
      </c>
      <c r="L1730" s="50"/>
    </row>
    <row r="1731" spans="1:12" ht="31.5" x14ac:dyDescent="0.25">
      <c r="A1731" s="76" t="s">
        <v>648</v>
      </c>
      <c r="B1731" s="76" t="s">
        <v>368</v>
      </c>
      <c r="C1731" s="51"/>
      <c r="D1731" s="51"/>
      <c r="E1731" s="51">
        <f t="shared" si="109"/>
        <v>231.88</v>
      </c>
      <c r="F1731" s="51">
        <v>187</v>
      </c>
      <c r="G1731" s="51">
        <f t="shared" si="111"/>
        <v>42.339999999999996</v>
      </c>
      <c r="H1731" s="51">
        <v>58</v>
      </c>
      <c r="I1731" s="52">
        <f t="shared" si="113"/>
        <v>274.21999999999997</v>
      </c>
      <c r="J1731" s="53">
        <f t="shared" si="113"/>
        <v>245</v>
      </c>
      <c r="K1731" s="50">
        <f t="shared" si="110"/>
        <v>274.21999999999997</v>
      </c>
      <c r="L1731" s="50"/>
    </row>
    <row r="1732" spans="1:12" ht="31.5" x14ac:dyDescent="0.25">
      <c r="A1732" s="76" t="s">
        <v>648</v>
      </c>
      <c r="B1732" s="76" t="s">
        <v>372</v>
      </c>
      <c r="C1732" s="51"/>
      <c r="D1732" s="51"/>
      <c r="E1732" s="51">
        <f t="shared" si="109"/>
        <v>157.47999999999999</v>
      </c>
      <c r="F1732" s="51">
        <v>127</v>
      </c>
      <c r="G1732" s="51">
        <f t="shared" si="111"/>
        <v>18.25</v>
      </c>
      <c r="H1732" s="51">
        <v>25</v>
      </c>
      <c r="I1732" s="52">
        <f t="shared" si="113"/>
        <v>175.73</v>
      </c>
      <c r="J1732" s="53">
        <f t="shared" si="113"/>
        <v>152</v>
      </c>
      <c r="K1732" s="50">
        <f t="shared" si="110"/>
        <v>175.73</v>
      </c>
      <c r="L1732" s="50"/>
    </row>
    <row r="1733" spans="1:12" ht="31.5" x14ac:dyDescent="0.25">
      <c r="A1733" s="76" t="s">
        <v>648</v>
      </c>
      <c r="B1733" s="76" t="s">
        <v>373</v>
      </c>
      <c r="C1733" s="51"/>
      <c r="D1733" s="51"/>
      <c r="E1733" s="51">
        <f t="shared" si="109"/>
        <v>283.95999999999998</v>
      </c>
      <c r="F1733" s="51">
        <v>229</v>
      </c>
      <c r="G1733" s="51"/>
      <c r="H1733" s="51"/>
      <c r="I1733" s="52">
        <f t="shared" si="113"/>
        <v>283.95999999999998</v>
      </c>
      <c r="J1733" s="53">
        <f t="shared" si="113"/>
        <v>229</v>
      </c>
      <c r="K1733" s="50">
        <f t="shared" si="110"/>
        <v>283.95999999999998</v>
      </c>
      <c r="L1733" s="50"/>
    </row>
    <row r="1734" spans="1:12" ht="31.5" x14ac:dyDescent="0.25">
      <c r="A1734" s="76" t="s">
        <v>649</v>
      </c>
      <c r="B1734" s="76" t="s">
        <v>344</v>
      </c>
      <c r="C1734" s="51"/>
      <c r="D1734" s="51"/>
      <c r="E1734" s="51">
        <f t="shared" ref="E1734:E1797" si="114">F1734*1.24</f>
        <v>3.7199999999999998</v>
      </c>
      <c r="F1734" s="51">
        <v>3</v>
      </c>
      <c r="G1734" s="51">
        <f t="shared" si="111"/>
        <v>2.19</v>
      </c>
      <c r="H1734" s="51">
        <v>3</v>
      </c>
      <c r="I1734" s="52">
        <f t="shared" si="113"/>
        <v>5.91</v>
      </c>
      <c r="J1734" s="53">
        <f t="shared" si="113"/>
        <v>6</v>
      </c>
      <c r="K1734" s="50">
        <f t="shared" si="110"/>
        <v>5.91</v>
      </c>
      <c r="L1734" s="50"/>
    </row>
    <row r="1735" spans="1:12" ht="31.5" x14ac:dyDescent="0.25">
      <c r="A1735" s="76" t="s">
        <v>649</v>
      </c>
      <c r="B1735" s="76" t="s">
        <v>345</v>
      </c>
      <c r="C1735" s="51"/>
      <c r="D1735" s="51"/>
      <c r="E1735" s="51">
        <f t="shared" si="114"/>
        <v>32.24</v>
      </c>
      <c r="F1735" s="51">
        <v>26</v>
      </c>
      <c r="G1735" s="51">
        <f t="shared" si="111"/>
        <v>18.98</v>
      </c>
      <c r="H1735" s="51">
        <v>26</v>
      </c>
      <c r="I1735" s="52">
        <f t="shared" si="113"/>
        <v>51.22</v>
      </c>
      <c r="J1735" s="53">
        <f t="shared" si="113"/>
        <v>52</v>
      </c>
      <c r="K1735" s="50">
        <f t="shared" si="110"/>
        <v>51.22</v>
      </c>
      <c r="L1735" s="50"/>
    </row>
    <row r="1736" spans="1:12" ht="31.5" x14ac:dyDescent="0.25">
      <c r="A1736" s="76" t="s">
        <v>649</v>
      </c>
      <c r="B1736" s="76" t="s">
        <v>317</v>
      </c>
      <c r="C1736" s="51"/>
      <c r="D1736" s="51"/>
      <c r="E1736" s="51">
        <f t="shared" si="114"/>
        <v>126.48</v>
      </c>
      <c r="F1736" s="51">
        <v>102</v>
      </c>
      <c r="G1736" s="51">
        <f t="shared" si="111"/>
        <v>52.56</v>
      </c>
      <c r="H1736" s="51">
        <v>72</v>
      </c>
      <c r="I1736" s="52">
        <f t="shared" si="113"/>
        <v>179.04000000000002</v>
      </c>
      <c r="J1736" s="53">
        <f t="shared" si="113"/>
        <v>174</v>
      </c>
      <c r="K1736" s="50">
        <f t="shared" ref="K1736:K1799" si="115">I1736</f>
        <v>179.04000000000002</v>
      </c>
      <c r="L1736" s="50"/>
    </row>
    <row r="1737" spans="1:12" x14ac:dyDescent="0.25">
      <c r="A1737" s="76" t="s">
        <v>649</v>
      </c>
      <c r="B1737" s="76" t="s">
        <v>360</v>
      </c>
      <c r="C1737" s="51"/>
      <c r="D1737" s="51"/>
      <c r="E1737" s="51">
        <f t="shared" si="114"/>
        <v>83.08</v>
      </c>
      <c r="F1737" s="51">
        <v>67</v>
      </c>
      <c r="G1737" s="51">
        <f t="shared" si="111"/>
        <v>48.91</v>
      </c>
      <c r="H1737" s="51">
        <v>67</v>
      </c>
      <c r="I1737" s="52">
        <f t="shared" si="113"/>
        <v>131.99</v>
      </c>
      <c r="J1737" s="53">
        <f t="shared" si="113"/>
        <v>134</v>
      </c>
      <c r="K1737" s="50">
        <f t="shared" si="115"/>
        <v>131.99</v>
      </c>
      <c r="L1737" s="50"/>
    </row>
    <row r="1738" spans="1:12" x14ac:dyDescent="0.25">
      <c r="A1738" s="76" t="s">
        <v>650</v>
      </c>
      <c r="B1738" s="76" t="s">
        <v>326</v>
      </c>
      <c r="C1738" s="51"/>
      <c r="D1738" s="51"/>
      <c r="E1738" s="51"/>
      <c r="F1738" s="51"/>
      <c r="G1738" s="51">
        <f t="shared" si="111"/>
        <v>19.71</v>
      </c>
      <c r="H1738" s="51">
        <v>27</v>
      </c>
      <c r="I1738" s="52">
        <f t="shared" si="113"/>
        <v>19.71</v>
      </c>
      <c r="J1738" s="53">
        <f t="shared" si="113"/>
        <v>27</v>
      </c>
      <c r="K1738" s="50">
        <f t="shared" si="115"/>
        <v>19.71</v>
      </c>
      <c r="L1738" s="50"/>
    </row>
    <row r="1739" spans="1:12" x14ac:dyDescent="0.25">
      <c r="A1739" s="76" t="s">
        <v>650</v>
      </c>
      <c r="B1739" s="76" t="s">
        <v>328</v>
      </c>
      <c r="C1739" s="51"/>
      <c r="D1739" s="51"/>
      <c r="E1739" s="51">
        <f t="shared" si="114"/>
        <v>23.56</v>
      </c>
      <c r="F1739" s="51">
        <v>19</v>
      </c>
      <c r="G1739" s="51">
        <f t="shared" ref="G1739:G1796" si="116">H1739*0.73</f>
        <v>0</v>
      </c>
      <c r="H1739" s="51"/>
      <c r="I1739" s="52">
        <f t="shared" si="113"/>
        <v>23.56</v>
      </c>
      <c r="J1739" s="53">
        <f t="shared" si="113"/>
        <v>19</v>
      </c>
      <c r="K1739" s="50">
        <f t="shared" si="115"/>
        <v>23.56</v>
      </c>
      <c r="L1739" s="50"/>
    </row>
    <row r="1740" spans="1:12" ht="31.5" x14ac:dyDescent="0.25">
      <c r="A1740" s="76" t="s">
        <v>650</v>
      </c>
      <c r="B1740" s="76" t="s">
        <v>336</v>
      </c>
      <c r="C1740" s="51"/>
      <c r="D1740" s="51"/>
      <c r="E1740" s="51"/>
      <c r="F1740" s="51"/>
      <c r="G1740" s="51">
        <f t="shared" si="116"/>
        <v>131.4</v>
      </c>
      <c r="H1740" s="51">
        <v>180</v>
      </c>
      <c r="I1740" s="52">
        <f t="shared" si="113"/>
        <v>131.4</v>
      </c>
      <c r="J1740" s="53">
        <f t="shared" si="113"/>
        <v>180</v>
      </c>
      <c r="K1740" s="50">
        <f t="shared" si="115"/>
        <v>131.4</v>
      </c>
      <c r="L1740" s="50"/>
    </row>
    <row r="1741" spans="1:12" ht="31.5" x14ac:dyDescent="0.25">
      <c r="A1741" s="76" t="s">
        <v>650</v>
      </c>
      <c r="B1741" s="76" t="s">
        <v>317</v>
      </c>
      <c r="C1741" s="51"/>
      <c r="D1741" s="51"/>
      <c r="E1741" s="51">
        <f t="shared" si="114"/>
        <v>16.12</v>
      </c>
      <c r="F1741" s="51">
        <v>13</v>
      </c>
      <c r="G1741" s="51"/>
      <c r="H1741" s="51"/>
      <c r="I1741" s="52">
        <f t="shared" si="113"/>
        <v>16.12</v>
      </c>
      <c r="J1741" s="53">
        <f t="shared" si="113"/>
        <v>13</v>
      </c>
      <c r="K1741" s="50">
        <f t="shared" si="115"/>
        <v>16.12</v>
      </c>
      <c r="L1741" s="50"/>
    </row>
    <row r="1742" spans="1:12" x14ac:dyDescent="0.25">
      <c r="A1742" s="76" t="s">
        <v>650</v>
      </c>
      <c r="B1742" s="76" t="s">
        <v>359</v>
      </c>
      <c r="C1742" s="51"/>
      <c r="D1742" s="51"/>
      <c r="E1742" s="51">
        <f t="shared" si="114"/>
        <v>7.4399999999999995</v>
      </c>
      <c r="F1742" s="51">
        <v>6</v>
      </c>
      <c r="G1742" s="51"/>
      <c r="H1742" s="51"/>
      <c r="I1742" s="52">
        <f t="shared" si="113"/>
        <v>7.4399999999999995</v>
      </c>
      <c r="J1742" s="53">
        <f t="shared" si="113"/>
        <v>6</v>
      </c>
      <c r="K1742" s="50">
        <f t="shared" si="115"/>
        <v>7.4399999999999995</v>
      </c>
      <c r="L1742" s="50"/>
    </row>
    <row r="1743" spans="1:12" x14ac:dyDescent="0.25">
      <c r="A1743" s="76" t="s">
        <v>650</v>
      </c>
      <c r="B1743" s="76" t="s">
        <v>360</v>
      </c>
      <c r="C1743" s="51"/>
      <c r="D1743" s="51"/>
      <c r="E1743" s="51">
        <f t="shared" si="114"/>
        <v>11.16</v>
      </c>
      <c r="F1743" s="51">
        <v>9</v>
      </c>
      <c r="G1743" s="51"/>
      <c r="H1743" s="51"/>
      <c r="I1743" s="52">
        <f t="shared" si="113"/>
        <v>11.16</v>
      </c>
      <c r="J1743" s="53">
        <f t="shared" si="113"/>
        <v>9</v>
      </c>
      <c r="K1743" s="50">
        <f t="shared" si="115"/>
        <v>11.16</v>
      </c>
      <c r="L1743" s="50"/>
    </row>
    <row r="1744" spans="1:12" x14ac:dyDescent="0.25">
      <c r="A1744" s="76" t="s">
        <v>650</v>
      </c>
      <c r="B1744" s="76" t="s">
        <v>372</v>
      </c>
      <c r="C1744" s="51"/>
      <c r="D1744" s="51"/>
      <c r="E1744" s="51"/>
      <c r="F1744" s="51"/>
      <c r="G1744" s="51">
        <f t="shared" si="116"/>
        <v>21.9</v>
      </c>
      <c r="H1744" s="51">
        <v>30</v>
      </c>
      <c r="I1744" s="52">
        <f t="shared" si="113"/>
        <v>21.9</v>
      </c>
      <c r="J1744" s="53">
        <f t="shared" si="113"/>
        <v>30</v>
      </c>
      <c r="K1744" s="50">
        <f t="shared" si="115"/>
        <v>21.9</v>
      </c>
      <c r="L1744" s="50"/>
    </row>
    <row r="1745" spans="1:12" ht="31.5" x14ac:dyDescent="0.25">
      <c r="A1745" s="76" t="s">
        <v>651</v>
      </c>
      <c r="B1745" s="76" t="s">
        <v>326</v>
      </c>
      <c r="C1745" s="51"/>
      <c r="D1745" s="51"/>
      <c r="E1745" s="51"/>
      <c r="F1745" s="51"/>
      <c r="G1745" s="51">
        <f t="shared" si="116"/>
        <v>115.34</v>
      </c>
      <c r="H1745" s="51">
        <v>158</v>
      </c>
      <c r="I1745" s="52">
        <f t="shared" si="113"/>
        <v>115.34</v>
      </c>
      <c r="J1745" s="53">
        <f t="shared" si="113"/>
        <v>158</v>
      </c>
      <c r="K1745" s="50">
        <f t="shared" si="115"/>
        <v>115.34</v>
      </c>
      <c r="L1745" s="50"/>
    </row>
    <row r="1746" spans="1:12" ht="31.5" x14ac:dyDescent="0.25">
      <c r="A1746" s="76" t="s">
        <v>651</v>
      </c>
      <c r="B1746" s="76" t="s">
        <v>336</v>
      </c>
      <c r="C1746" s="51"/>
      <c r="D1746" s="51"/>
      <c r="E1746" s="51">
        <f t="shared" si="114"/>
        <v>406.71999999999997</v>
      </c>
      <c r="F1746" s="51">
        <v>328</v>
      </c>
      <c r="G1746" s="51">
        <f t="shared" si="116"/>
        <v>259.88</v>
      </c>
      <c r="H1746" s="51">
        <v>356</v>
      </c>
      <c r="I1746" s="52">
        <f t="shared" si="113"/>
        <v>666.59999999999991</v>
      </c>
      <c r="J1746" s="53">
        <f t="shared" si="113"/>
        <v>684</v>
      </c>
      <c r="K1746" s="50">
        <f t="shared" si="115"/>
        <v>666.59999999999991</v>
      </c>
      <c r="L1746" s="50"/>
    </row>
    <row r="1747" spans="1:12" ht="31.5" x14ac:dyDescent="0.25">
      <c r="A1747" s="76" t="s">
        <v>651</v>
      </c>
      <c r="B1747" s="76" t="s">
        <v>362</v>
      </c>
      <c r="C1747" s="51"/>
      <c r="D1747" s="51"/>
      <c r="E1747" s="51">
        <f t="shared" si="114"/>
        <v>4.96</v>
      </c>
      <c r="F1747" s="51">
        <v>4</v>
      </c>
      <c r="G1747" s="51">
        <f t="shared" si="116"/>
        <v>0</v>
      </c>
      <c r="H1747" s="51"/>
      <c r="I1747" s="52">
        <f t="shared" si="113"/>
        <v>4.96</v>
      </c>
      <c r="J1747" s="53">
        <f t="shared" si="113"/>
        <v>4</v>
      </c>
      <c r="K1747" s="50">
        <f t="shared" si="115"/>
        <v>4.96</v>
      </c>
      <c r="L1747" s="50"/>
    </row>
    <row r="1748" spans="1:12" ht="31.5" x14ac:dyDescent="0.25">
      <c r="A1748" s="76" t="s">
        <v>651</v>
      </c>
      <c r="B1748" s="76" t="s">
        <v>367</v>
      </c>
      <c r="C1748" s="51"/>
      <c r="D1748" s="51"/>
      <c r="E1748" s="51">
        <f t="shared" si="114"/>
        <v>0</v>
      </c>
      <c r="F1748" s="51"/>
      <c r="G1748" s="51">
        <f t="shared" si="116"/>
        <v>23.36</v>
      </c>
      <c r="H1748" s="51">
        <v>32</v>
      </c>
      <c r="I1748" s="52">
        <f t="shared" si="113"/>
        <v>23.36</v>
      </c>
      <c r="J1748" s="53">
        <f t="shared" si="113"/>
        <v>32</v>
      </c>
      <c r="K1748" s="50">
        <f t="shared" si="115"/>
        <v>23.36</v>
      </c>
      <c r="L1748" s="50"/>
    </row>
    <row r="1749" spans="1:12" ht="31.5" x14ac:dyDescent="0.25">
      <c r="A1749" s="76" t="s">
        <v>652</v>
      </c>
      <c r="B1749" s="76" t="s">
        <v>321</v>
      </c>
      <c r="C1749" s="51"/>
      <c r="D1749" s="51"/>
      <c r="E1749" s="51">
        <f t="shared" si="114"/>
        <v>207.08</v>
      </c>
      <c r="F1749" s="51">
        <v>167</v>
      </c>
      <c r="G1749" s="51"/>
      <c r="H1749" s="51"/>
      <c r="I1749" s="52">
        <f t="shared" si="113"/>
        <v>207.08</v>
      </c>
      <c r="J1749" s="53">
        <f t="shared" si="113"/>
        <v>167</v>
      </c>
      <c r="K1749" s="50">
        <f t="shared" si="115"/>
        <v>207.08</v>
      </c>
      <c r="L1749" s="50"/>
    </row>
    <row r="1750" spans="1:12" ht="31.5" x14ac:dyDescent="0.25">
      <c r="A1750" s="76" t="s">
        <v>653</v>
      </c>
      <c r="B1750" s="76" t="s">
        <v>317</v>
      </c>
      <c r="C1750" s="51"/>
      <c r="D1750" s="51"/>
      <c r="E1750" s="51">
        <f t="shared" si="114"/>
        <v>73.16</v>
      </c>
      <c r="F1750" s="51">
        <v>59</v>
      </c>
      <c r="G1750" s="51"/>
      <c r="H1750" s="51"/>
      <c r="I1750" s="52">
        <f t="shared" si="113"/>
        <v>73.16</v>
      </c>
      <c r="J1750" s="53">
        <f t="shared" si="113"/>
        <v>59</v>
      </c>
      <c r="K1750" s="50">
        <f t="shared" si="115"/>
        <v>73.16</v>
      </c>
      <c r="L1750" s="50"/>
    </row>
    <row r="1751" spans="1:12" ht="31.5" x14ac:dyDescent="0.25">
      <c r="A1751" s="76" t="s">
        <v>654</v>
      </c>
      <c r="B1751" s="76" t="s">
        <v>352</v>
      </c>
      <c r="C1751" s="51"/>
      <c r="D1751" s="51"/>
      <c r="E1751" s="51">
        <f t="shared" si="114"/>
        <v>3.7199999999999998</v>
      </c>
      <c r="F1751" s="51">
        <v>3</v>
      </c>
      <c r="G1751" s="51">
        <f t="shared" si="116"/>
        <v>2.19</v>
      </c>
      <c r="H1751" s="51">
        <v>3</v>
      </c>
      <c r="I1751" s="52">
        <f t="shared" si="113"/>
        <v>5.91</v>
      </c>
      <c r="J1751" s="53">
        <f t="shared" si="113"/>
        <v>6</v>
      </c>
      <c r="K1751" s="50">
        <f t="shared" si="115"/>
        <v>5.91</v>
      </c>
      <c r="L1751" s="50"/>
    </row>
    <row r="1752" spans="1:12" ht="31.5" x14ac:dyDescent="0.25">
      <c r="A1752" s="76" t="s">
        <v>655</v>
      </c>
      <c r="B1752" s="76" t="s">
        <v>315</v>
      </c>
      <c r="C1752" s="51"/>
      <c r="D1752" s="51"/>
      <c r="E1752" s="51">
        <f t="shared" si="114"/>
        <v>27.28</v>
      </c>
      <c r="F1752" s="51">
        <v>22</v>
      </c>
      <c r="G1752" s="51">
        <f t="shared" si="116"/>
        <v>0</v>
      </c>
      <c r="H1752" s="51"/>
      <c r="I1752" s="52">
        <f t="shared" si="113"/>
        <v>27.28</v>
      </c>
      <c r="J1752" s="53">
        <f t="shared" si="113"/>
        <v>22</v>
      </c>
      <c r="K1752" s="50">
        <f t="shared" si="115"/>
        <v>27.28</v>
      </c>
      <c r="L1752" s="50"/>
    </row>
    <row r="1753" spans="1:12" x14ac:dyDescent="0.25">
      <c r="A1753" s="76" t="s">
        <v>655</v>
      </c>
      <c r="B1753" s="76" t="s">
        <v>312</v>
      </c>
      <c r="C1753" s="51"/>
      <c r="D1753" s="51"/>
      <c r="E1753" s="51">
        <f t="shared" si="114"/>
        <v>271.56</v>
      </c>
      <c r="F1753" s="51">
        <v>219</v>
      </c>
      <c r="G1753" s="51">
        <f t="shared" si="116"/>
        <v>0</v>
      </c>
      <c r="H1753" s="51"/>
      <c r="I1753" s="52">
        <f t="shared" si="113"/>
        <v>271.56</v>
      </c>
      <c r="J1753" s="53">
        <f t="shared" si="113"/>
        <v>219</v>
      </c>
      <c r="K1753" s="50">
        <f t="shared" si="115"/>
        <v>271.56</v>
      </c>
      <c r="L1753" s="50"/>
    </row>
    <row r="1754" spans="1:12" x14ac:dyDescent="0.25">
      <c r="A1754" s="76" t="s">
        <v>656</v>
      </c>
      <c r="B1754" s="76" t="s">
        <v>326</v>
      </c>
      <c r="C1754" s="51"/>
      <c r="D1754" s="51"/>
      <c r="E1754" s="51"/>
      <c r="F1754" s="51"/>
      <c r="G1754" s="51">
        <f t="shared" si="116"/>
        <v>110.23</v>
      </c>
      <c r="H1754" s="51">
        <v>151</v>
      </c>
      <c r="I1754" s="52">
        <f t="shared" si="113"/>
        <v>110.23</v>
      </c>
      <c r="J1754" s="53">
        <f t="shared" si="113"/>
        <v>151</v>
      </c>
      <c r="K1754" s="50">
        <f t="shared" si="115"/>
        <v>110.23</v>
      </c>
      <c r="L1754" s="50"/>
    </row>
    <row r="1755" spans="1:12" x14ac:dyDescent="0.25">
      <c r="A1755" s="76" t="s">
        <v>656</v>
      </c>
      <c r="B1755" s="76" t="s">
        <v>328</v>
      </c>
      <c r="C1755" s="51"/>
      <c r="D1755" s="51"/>
      <c r="E1755" s="51">
        <f t="shared" si="114"/>
        <v>140.12</v>
      </c>
      <c r="F1755" s="51">
        <v>113</v>
      </c>
      <c r="G1755" s="51">
        <f t="shared" si="116"/>
        <v>1.46</v>
      </c>
      <c r="H1755" s="51">
        <v>2</v>
      </c>
      <c r="I1755" s="52">
        <f t="shared" si="113"/>
        <v>141.58000000000001</v>
      </c>
      <c r="J1755" s="53">
        <f t="shared" si="113"/>
        <v>115</v>
      </c>
      <c r="K1755" s="50">
        <f t="shared" si="115"/>
        <v>141.58000000000001</v>
      </c>
      <c r="L1755" s="50"/>
    </row>
    <row r="1756" spans="1:12" x14ac:dyDescent="0.25">
      <c r="A1756" s="76" t="s">
        <v>656</v>
      </c>
      <c r="B1756" s="76" t="s">
        <v>329</v>
      </c>
      <c r="C1756" s="51"/>
      <c r="D1756" s="51"/>
      <c r="E1756" s="51">
        <f t="shared" si="114"/>
        <v>42.16</v>
      </c>
      <c r="F1756" s="51">
        <v>34</v>
      </c>
      <c r="G1756" s="51">
        <f t="shared" si="116"/>
        <v>23.36</v>
      </c>
      <c r="H1756" s="51">
        <v>32</v>
      </c>
      <c r="I1756" s="52">
        <f t="shared" si="113"/>
        <v>65.52</v>
      </c>
      <c r="J1756" s="53">
        <f t="shared" si="113"/>
        <v>66</v>
      </c>
      <c r="K1756" s="50">
        <f t="shared" si="115"/>
        <v>65.52</v>
      </c>
      <c r="L1756" s="50"/>
    </row>
    <row r="1757" spans="1:12" x14ac:dyDescent="0.25">
      <c r="A1757" s="76" t="s">
        <v>656</v>
      </c>
      <c r="B1757" s="76" t="s">
        <v>330</v>
      </c>
      <c r="C1757" s="51"/>
      <c r="D1757" s="51"/>
      <c r="E1757" s="51">
        <f t="shared" si="114"/>
        <v>70.679999999999993</v>
      </c>
      <c r="F1757" s="51">
        <v>57</v>
      </c>
      <c r="G1757" s="51">
        <f t="shared" si="116"/>
        <v>0.73</v>
      </c>
      <c r="H1757" s="51">
        <v>1</v>
      </c>
      <c r="I1757" s="52">
        <f t="shared" si="113"/>
        <v>71.41</v>
      </c>
      <c r="J1757" s="53">
        <f t="shared" si="113"/>
        <v>58</v>
      </c>
      <c r="K1757" s="50">
        <f t="shared" si="115"/>
        <v>71.41</v>
      </c>
      <c r="L1757" s="50"/>
    </row>
    <row r="1758" spans="1:12" ht="31.5" x14ac:dyDescent="0.25">
      <c r="A1758" s="76" t="s">
        <v>656</v>
      </c>
      <c r="B1758" s="76" t="s">
        <v>315</v>
      </c>
      <c r="C1758" s="51"/>
      <c r="D1758" s="51"/>
      <c r="E1758" s="51">
        <f t="shared" si="114"/>
        <v>6.2</v>
      </c>
      <c r="F1758" s="51">
        <v>5</v>
      </c>
      <c r="G1758" s="51"/>
      <c r="H1758" s="51"/>
      <c r="I1758" s="52">
        <f t="shared" si="113"/>
        <v>6.2</v>
      </c>
      <c r="J1758" s="53">
        <f t="shared" si="113"/>
        <v>5</v>
      </c>
      <c r="K1758" s="50">
        <f t="shared" si="115"/>
        <v>6.2</v>
      </c>
      <c r="L1758" s="50"/>
    </row>
    <row r="1759" spans="1:12" ht="31.5" x14ac:dyDescent="0.25">
      <c r="A1759" s="76" t="s">
        <v>656</v>
      </c>
      <c r="B1759" s="76" t="s">
        <v>317</v>
      </c>
      <c r="C1759" s="51"/>
      <c r="D1759" s="51"/>
      <c r="E1759" s="51">
        <f t="shared" si="114"/>
        <v>128.96</v>
      </c>
      <c r="F1759" s="51">
        <v>104</v>
      </c>
      <c r="G1759" s="51">
        <f t="shared" si="116"/>
        <v>57.67</v>
      </c>
      <c r="H1759" s="51">
        <v>79</v>
      </c>
      <c r="I1759" s="52">
        <f t="shared" si="113"/>
        <v>186.63</v>
      </c>
      <c r="J1759" s="53">
        <f t="shared" si="113"/>
        <v>183</v>
      </c>
      <c r="K1759" s="50">
        <f t="shared" si="115"/>
        <v>186.63</v>
      </c>
      <c r="L1759" s="50"/>
    </row>
    <row r="1760" spans="1:12" x14ac:dyDescent="0.25">
      <c r="A1760" s="76" t="s">
        <v>656</v>
      </c>
      <c r="B1760" s="76" t="s">
        <v>312</v>
      </c>
      <c r="C1760" s="51"/>
      <c r="D1760" s="51"/>
      <c r="E1760" s="51">
        <f t="shared" si="114"/>
        <v>107.88</v>
      </c>
      <c r="F1760" s="51">
        <v>87</v>
      </c>
      <c r="G1760" s="51"/>
      <c r="H1760" s="51"/>
      <c r="I1760" s="52">
        <f t="shared" si="113"/>
        <v>107.88</v>
      </c>
      <c r="J1760" s="53">
        <f t="shared" si="113"/>
        <v>87</v>
      </c>
      <c r="K1760" s="50">
        <f t="shared" si="115"/>
        <v>107.88</v>
      </c>
      <c r="L1760" s="50"/>
    </row>
    <row r="1761" spans="1:12" x14ac:dyDescent="0.25">
      <c r="A1761" s="76" t="s">
        <v>656</v>
      </c>
      <c r="B1761" s="76" t="s">
        <v>321</v>
      </c>
      <c r="C1761" s="51"/>
      <c r="D1761" s="51"/>
      <c r="E1761" s="51">
        <f t="shared" si="114"/>
        <v>80.599999999999994</v>
      </c>
      <c r="F1761" s="51">
        <v>65</v>
      </c>
      <c r="G1761" s="51">
        <f t="shared" si="116"/>
        <v>0.73</v>
      </c>
      <c r="H1761" s="51">
        <v>1</v>
      </c>
      <c r="I1761" s="52">
        <f t="shared" si="113"/>
        <v>81.33</v>
      </c>
      <c r="J1761" s="53">
        <f t="shared" si="113"/>
        <v>66</v>
      </c>
      <c r="K1761" s="50">
        <f t="shared" si="115"/>
        <v>81.33</v>
      </c>
      <c r="L1761" s="50"/>
    </row>
    <row r="1762" spans="1:12" x14ac:dyDescent="0.25">
      <c r="A1762" s="76" t="s">
        <v>656</v>
      </c>
      <c r="B1762" s="76" t="s">
        <v>377</v>
      </c>
      <c r="C1762" s="51"/>
      <c r="D1762" s="51"/>
      <c r="E1762" s="51">
        <f t="shared" si="114"/>
        <v>80.599999999999994</v>
      </c>
      <c r="F1762" s="51">
        <v>65</v>
      </c>
      <c r="G1762" s="51">
        <f t="shared" si="116"/>
        <v>46.72</v>
      </c>
      <c r="H1762" s="51">
        <v>64</v>
      </c>
      <c r="I1762" s="52">
        <f t="shared" si="113"/>
        <v>127.32</v>
      </c>
      <c r="J1762" s="53">
        <f t="shared" si="113"/>
        <v>129</v>
      </c>
      <c r="K1762" s="50">
        <f t="shared" si="115"/>
        <v>127.32</v>
      </c>
      <c r="L1762" s="50"/>
    </row>
    <row r="1763" spans="1:12" x14ac:dyDescent="0.25">
      <c r="A1763" s="76" t="s">
        <v>656</v>
      </c>
      <c r="B1763" s="76" t="s">
        <v>357</v>
      </c>
      <c r="C1763" s="51"/>
      <c r="D1763" s="51"/>
      <c r="E1763" s="51">
        <f t="shared" si="114"/>
        <v>37.200000000000003</v>
      </c>
      <c r="F1763" s="51">
        <v>30</v>
      </c>
      <c r="G1763" s="51">
        <f t="shared" si="116"/>
        <v>21.9</v>
      </c>
      <c r="H1763" s="51">
        <v>30</v>
      </c>
      <c r="I1763" s="52">
        <f t="shared" si="113"/>
        <v>59.1</v>
      </c>
      <c r="J1763" s="53">
        <f t="shared" si="113"/>
        <v>60</v>
      </c>
      <c r="K1763" s="50">
        <f t="shared" si="115"/>
        <v>59.1</v>
      </c>
      <c r="L1763" s="50"/>
    </row>
    <row r="1764" spans="1:12" x14ac:dyDescent="0.25">
      <c r="A1764" s="76" t="s">
        <v>656</v>
      </c>
      <c r="B1764" s="76" t="s">
        <v>358</v>
      </c>
      <c r="C1764" s="51"/>
      <c r="D1764" s="51"/>
      <c r="E1764" s="51">
        <f t="shared" si="114"/>
        <v>24.8</v>
      </c>
      <c r="F1764" s="51">
        <v>20</v>
      </c>
      <c r="G1764" s="51">
        <f t="shared" si="116"/>
        <v>0.73</v>
      </c>
      <c r="H1764" s="51">
        <v>1</v>
      </c>
      <c r="I1764" s="52">
        <f t="shared" si="113"/>
        <v>25.53</v>
      </c>
      <c r="J1764" s="53">
        <f t="shared" si="113"/>
        <v>21</v>
      </c>
      <c r="K1764" s="50">
        <f t="shared" si="115"/>
        <v>25.53</v>
      </c>
      <c r="L1764" s="50"/>
    </row>
    <row r="1765" spans="1:12" x14ac:dyDescent="0.25">
      <c r="A1765" s="76" t="s">
        <v>656</v>
      </c>
      <c r="B1765" s="76" t="s">
        <v>359</v>
      </c>
      <c r="C1765" s="51"/>
      <c r="D1765" s="51"/>
      <c r="E1765" s="51">
        <f t="shared" si="114"/>
        <v>101.67999999999999</v>
      </c>
      <c r="F1765" s="51">
        <v>82</v>
      </c>
      <c r="G1765" s="51">
        <f t="shared" si="116"/>
        <v>59.86</v>
      </c>
      <c r="H1765" s="51">
        <v>82</v>
      </c>
      <c r="I1765" s="52">
        <f t="shared" si="113"/>
        <v>161.54</v>
      </c>
      <c r="J1765" s="53">
        <f t="shared" si="113"/>
        <v>164</v>
      </c>
      <c r="K1765" s="50">
        <f t="shared" si="115"/>
        <v>161.54</v>
      </c>
      <c r="L1765" s="50"/>
    </row>
    <row r="1766" spans="1:12" x14ac:dyDescent="0.25">
      <c r="A1766" s="76" t="s">
        <v>656</v>
      </c>
      <c r="B1766" s="76" t="s">
        <v>360</v>
      </c>
      <c r="C1766" s="51"/>
      <c r="D1766" s="51"/>
      <c r="E1766" s="51">
        <f t="shared" si="114"/>
        <v>327.36</v>
      </c>
      <c r="F1766" s="51">
        <v>264</v>
      </c>
      <c r="G1766" s="51">
        <f t="shared" si="116"/>
        <v>148.91999999999999</v>
      </c>
      <c r="H1766" s="51">
        <v>204</v>
      </c>
      <c r="I1766" s="52">
        <f t="shared" si="113"/>
        <v>476.28</v>
      </c>
      <c r="J1766" s="53">
        <f t="shared" si="113"/>
        <v>468</v>
      </c>
      <c r="K1766" s="50">
        <f t="shared" si="115"/>
        <v>476.28</v>
      </c>
      <c r="L1766" s="50"/>
    </row>
    <row r="1767" spans="1:12" x14ac:dyDescent="0.25">
      <c r="A1767" s="76" t="s">
        <v>656</v>
      </c>
      <c r="B1767" s="76" t="s">
        <v>361</v>
      </c>
      <c r="C1767" s="51"/>
      <c r="D1767" s="51"/>
      <c r="E1767" s="51">
        <f t="shared" si="114"/>
        <v>48.36</v>
      </c>
      <c r="F1767" s="51">
        <v>39</v>
      </c>
      <c r="G1767" s="51"/>
      <c r="H1767" s="51"/>
      <c r="I1767" s="52">
        <f t="shared" si="113"/>
        <v>48.36</v>
      </c>
      <c r="J1767" s="53">
        <f t="shared" si="113"/>
        <v>39</v>
      </c>
      <c r="K1767" s="50">
        <f t="shared" si="115"/>
        <v>48.36</v>
      </c>
      <c r="L1767" s="50"/>
    </row>
    <row r="1768" spans="1:12" x14ac:dyDescent="0.25">
      <c r="A1768" s="76" t="s">
        <v>656</v>
      </c>
      <c r="B1768" s="76" t="s">
        <v>362</v>
      </c>
      <c r="C1768" s="51"/>
      <c r="D1768" s="51"/>
      <c r="E1768" s="51">
        <f t="shared" si="114"/>
        <v>121.52</v>
      </c>
      <c r="F1768" s="51">
        <v>98</v>
      </c>
      <c r="G1768" s="51"/>
      <c r="H1768" s="51"/>
      <c r="I1768" s="52">
        <f t="shared" si="113"/>
        <v>121.52</v>
      </c>
      <c r="J1768" s="53">
        <f t="shared" si="113"/>
        <v>98</v>
      </c>
      <c r="K1768" s="50">
        <f t="shared" si="115"/>
        <v>121.52</v>
      </c>
      <c r="L1768" s="50"/>
    </row>
    <row r="1769" spans="1:12" x14ac:dyDescent="0.25">
      <c r="A1769" s="76" t="s">
        <v>656</v>
      </c>
      <c r="B1769" s="76" t="s">
        <v>367</v>
      </c>
      <c r="C1769" s="51"/>
      <c r="D1769" s="51"/>
      <c r="E1769" s="51">
        <f t="shared" si="114"/>
        <v>1.24</v>
      </c>
      <c r="F1769" s="51">
        <v>1</v>
      </c>
      <c r="G1769" s="51">
        <f t="shared" si="116"/>
        <v>49.64</v>
      </c>
      <c r="H1769" s="51">
        <v>68</v>
      </c>
      <c r="I1769" s="52">
        <f t="shared" si="113"/>
        <v>50.88</v>
      </c>
      <c r="J1769" s="53">
        <f t="shared" si="113"/>
        <v>69</v>
      </c>
      <c r="K1769" s="50">
        <f t="shared" si="115"/>
        <v>50.88</v>
      </c>
      <c r="L1769" s="50"/>
    </row>
    <row r="1770" spans="1:12" ht="31.5" x14ac:dyDescent="0.25">
      <c r="A1770" s="76" t="s">
        <v>656</v>
      </c>
      <c r="B1770" s="76" t="s">
        <v>368</v>
      </c>
      <c r="C1770" s="51"/>
      <c r="D1770" s="51"/>
      <c r="E1770" s="51">
        <f t="shared" si="114"/>
        <v>105.4</v>
      </c>
      <c r="F1770" s="51">
        <v>85</v>
      </c>
      <c r="G1770" s="51">
        <f t="shared" si="116"/>
        <v>1.46</v>
      </c>
      <c r="H1770" s="51">
        <v>2</v>
      </c>
      <c r="I1770" s="52">
        <f t="shared" si="113"/>
        <v>106.86</v>
      </c>
      <c r="J1770" s="53">
        <f t="shared" si="113"/>
        <v>87</v>
      </c>
      <c r="K1770" s="50">
        <f t="shared" si="115"/>
        <v>106.86</v>
      </c>
      <c r="L1770" s="50"/>
    </row>
    <row r="1771" spans="1:12" x14ac:dyDescent="0.25">
      <c r="A1771" s="76" t="s">
        <v>656</v>
      </c>
      <c r="B1771" s="76" t="s">
        <v>372</v>
      </c>
      <c r="C1771" s="51"/>
      <c r="D1771" s="51"/>
      <c r="E1771" s="51">
        <f t="shared" si="114"/>
        <v>52.08</v>
      </c>
      <c r="F1771" s="51">
        <v>42</v>
      </c>
      <c r="G1771" s="51">
        <f t="shared" si="116"/>
        <v>7.3</v>
      </c>
      <c r="H1771" s="51">
        <v>10</v>
      </c>
      <c r="I1771" s="52">
        <f t="shared" si="113"/>
        <v>59.379999999999995</v>
      </c>
      <c r="J1771" s="53">
        <f t="shared" si="113"/>
        <v>52</v>
      </c>
      <c r="K1771" s="50">
        <f t="shared" si="115"/>
        <v>59.379999999999995</v>
      </c>
      <c r="L1771" s="50"/>
    </row>
    <row r="1772" spans="1:12" ht="31.5" x14ac:dyDescent="0.25">
      <c r="A1772" s="76" t="s">
        <v>656</v>
      </c>
      <c r="B1772" s="76" t="s">
        <v>373</v>
      </c>
      <c r="C1772" s="51"/>
      <c r="D1772" s="51"/>
      <c r="E1772" s="51">
        <f t="shared" si="114"/>
        <v>31</v>
      </c>
      <c r="F1772" s="51">
        <v>25</v>
      </c>
      <c r="G1772" s="51"/>
      <c r="H1772" s="51"/>
      <c r="I1772" s="52">
        <f t="shared" si="113"/>
        <v>31</v>
      </c>
      <c r="J1772" s="53">
        <f t="shared" si="113"/>
        <v>25</v>
      </c>
      <c r="K1772" s="50">
        <f t="shared" si="115"/>
        <v>31</v>
      </c>
      <c r="L1772" s="50"/>
    </row>
    <row r="1773" spans="1:12" ht="31.5" x14ac:dyDescent="0.25">
      <c r="A1773" s="76" t="s">
        <v>657</v>
      </c>
      <c r="B1773" s="76" t="s">
        <v>348</v>
      </c>
      <c r="C1773" s="51"/>
      <c r="D1773" s="51"/>
      <c r="E1773" s="51">
        <f t="shared" si="114"/>
        <v>45.88</v>
      </c>
      <c r="F1773" s="51">
        <v>37</v>
      </c>
      <c r="G1773" s="51">
        <f t="shared" si="116"/>
        <v>27.009999999999998</v>
      </c>
      <c r="H1773" s="51">
        <v>37</v>
      </c>
      <c r="I1773" s="52">
        <f t="shared" si="113"/>
        <v>72.89</v>
      </c>
      <c r="J1773" s="53">
        <f t="shared" si="113"/>
        <v>74</v>
      </c>
      <c r="K1773" s="50">
        <f t="shared" si="115"/>
        <v>72.89</v>
      </c>
      <c r="L1773" s="50"/>
    </row>
    <row r="1774" spans="1:12" ht="31.5" x14ac:dyDescent="0.25">
      <c r="A1774" s="76" t="s">
        <v>658</v>
      </c>
      <c r="B1774" s="76" t="s">
        <v>326</v>
      </c>
      <c r="C1774" s="51"/>
      <c r="D1774" s="51"/>
      <c r="E1774" s="51"/>
      <c r="F1774" s="51"/>
      <c r="G1774" s="51">
        <f t="shared" si="116"/>
        <v>17.52</v>
      </c>
      <c r="H1774" s="51">
        <v>24</v>
      </c>
      <c r="I1774" s="52">
        <f t="shared" si="113"/>
        <v>17.52</v>
      </c>
      <c r="J1774" s="53">
        <f t="shared" si="113"/>
        <v>24</v>
      </c>
      <c r="K1774" s="50">
        <f t="shared" si="115"/>
        <v>17.52</v>
      </c>
      <c r="L1774" s="50"/>
    </row>
    <row r="1775" spans="1:12" ht="31.5" x14ac:dyDescent="0.25">
      <c r="A1775" s="76" t="s">
        <v>658</v>
      </c>
      <c r="B1775" s="76" t="s">
        <v>336</v>
      </c>
      <c r="C1775" s="51"/>
      <c r="D1775" s="51"/>
      <c r="E1775" s="51">
        <f t="shared" si="114"/>
        <v>234.35999999999999</v>
      </c>
      <c r="F1775" s="51">
        <v>189</v>
      </c>
      <c r="G1775" s="51">
        <f t="shared" si="116"/>
        <v>0.73</v>
      </c>
      <c r="H1775" s="51">
        <v>1</v>
      </c>
      <c r="I1775" s="52">
        <f t="shared" si="113"/>
        <v>235.08999999999997</v>
      </c>
      <c r="J1775" s="53">
        <f t="shared" si="113"/>
        <v>190</v>
      </c>
      <c r="K1775" s="50">
        <f t="shared" si="115"/>
        <v>235.08999999999997</v>
      </c>
      <c r="L1775" s="50"/>
    </row>
    <row r="1776" spans="1:12" ht="31.5" x14ac:dyDescent="0.25">
      <c r="A1776" s="76" t="s">
        <v>659</v>
      </c>
      <c r="B1776" s="76" t="s">
        <v>345</v>
      </c>
      <c r="C1776" s="51"/>
      <c r="D1776" s="51"/>
      <c r="E1776" s="51">
        <f t="shared" si="114"/>
        <v>7.4399999999999995</v>
      </c>
      <c r="F1776" s="51">
        <v>6</v>
      </c>
      <c r="G1776" s="51"/>
      <c r="H1776" s="51"/>
      <c r="I1776" s="52">
        <f t="shared" si="113"/>
        <v>7.4399999999999995</v>
      </c>
      <c r="J1776" s="53">
        <f t="shared" si="113"/>
        <v>6</v>
      </c>
      <c r="K1776" s="50">
        <f t="shared" si="115"/>
        <v>7.4399999999999995</v>
      </c>
      <c r="L1776" s="50"/>
    </row>
    <row r="1777" spans="1:12" ht="31.5" x14ac:dyDescent="0.25">
      <c r="A1777" s="76" t="s">
        <v>659</v>
      </c>
      <c r="B1777" s="76" t="s">
        <v>317</v>
      </c>
      <c r="C1777" s="51"/>
      <c r="D1777" s="51"/>
      <c r="E1777" s="51">
        <f t="shared" si="114"/>
        <v>9.92</v>
      </c>
      <c r="F1777" s="51">
        <v>8</v>
      </c>
      <c r="G1777" s="51"/>
      <c r="H1777" s="51"/>
      <c r="I1777" s="52">
        <f t="shared" si="113"/>
        <v>9.92</v>
      </c>
      <c r="J1777" s="53">
        <f t="shared" si="113"/>
        <v>8</v>
      </c>
      <c r="K1777" s="50">
        <f t="shared" si="115"/>
        <v>9.92</v>
      </c>
      <c r="L1777" s="50"/>
    </row>
    <row r="1778" spans="1:12" ht="31.5" x14ac:dyDescent="0.25">
      <c r="A1778" s="76" t="s">
        <v>659</v>
      </c>
      <c r="B1778" s="76" t="s">
        <v>360</v>
      </c>
      <c r="C1778" s="51"/>
      <c r="D1778" s="51"/>
      <c r="E1778" s="51">
        <f t="shared" si="114"/>
        <v>21.08</v>
      </c>
      <c r="F1778" s="51">
        <v>17</v>
      </c>
      <c r="G1778" s="51"/>
      <c r="H1778" s="51"/>
      <c r="I1778" s="52">
        <f t="shared" si="113"/>
        <v>21.08</v>
      </c>
      <c r="J1778" s="53">
        <f t="shared" si="113"/>
        <v>17</v>
      </c>
      <c r="K1778" s="50">
        <f t="shared" si="115"/>
        <v>21.08</v>
      </c>
      <c r="L1778" s="50"/>
    </row>
    <row r="1779" spans="1:12" ht="31.5" x14ac:dyDescent="0.25">
      <c r="A1779" s="76" t="s">
        <v>660</v>
      </c>
      <c r="B1779" s="76" t="s">
        <v>317</v>
      </c>
      <c r="C1779" s="51"/>
      <c r="D1779" s="51"/>
      <c r="E1779" s="51">
        <f t="shared" si="114"/>
        <v>19.84</v>
      </c>
      <c r="F1779" s="51">
        <v>16</v>
      </c>
      <c r="G1779" s="51"/>
      <c r="H1779" s="51"/>
      <c r="I1779" s="52">
        <f t="shared" si="113"/>
        <v>19.84</v>
      </c>
      <c r="J1779" s="53">
        <f t="shared" si="113"/>
        <v>16</v>
      </c>
      <c r="K1779" s="50">
        <f t="shared" si="115"/>
        <v>19.84</v>
      </c>
      <c r="L1779" s="50"/>
    </row>
    <row r="1780" spans="1:12" ht="31.5" x14ac:dyDescent="0.25">
      <c r="A1780" s="76" t="s">
        <v>660</v>
      </c>
      <c r="B1780" s="76" t="s">
        <v>360</v>
      </c>
      <c r="C1780" s="51"/>
      <c r="D1780" s="51"/>
      <c r="E1780" s="51">
        <f t="shared" si="114"/>
        <v>177.32</v>
      </c>
      <c r="F1780" s="51">
        <v>143</v>
      </c>
      <c r="G1780" s="51"/>
      <c r="H1780" s="51"/>
      <c r="I1780" s="52">
        <f t="shared" si="113"/>
        <v>177.32</v>
      </c>
      <c r="J1780" s="53">
        <f t="shared" si="113"/>
        <v>143</v>
      </c>
      <c r="K1780" s="50">
        <f t="shared" si="115"/>
        <v>177.32</v>
      </c>
      <c r="L1780" s="50"/>
    </row>
    <row r="1781" spans="1:12" x14ac:dyDescent="0.25">
      <c r="A1781" s="76" t="s">
        <v>661</v>
      </c>
      <c r="B1781" s="76" t="s">
        <v>333</v>
      </c>
      <c r="C1781" s="51"/>
      <c r="D1781" s="51"/>
      <c r="E1781" s="51">
        <f t="shared" si="114"/>
        <v>859.32</v>
      </c>
      <c r="F1781" s="51">
        <v>693</v>
      </c>
      <c r="G1781" s="51"/>
      <c r="H1781" s="51"/>
      <c r="I1781" s="52">
        <f t="shared" ref="I1781:J1840" si="117">C1781+E1781+G1781</f>
        <v>859.32</v>
      </c>
      <c r="J1781" s="53">
        <f t="shared" si="117"/>
        <v>693</v>
      </c>
      <c r="K1781" s="50">
        <f t="shared" si="115"/>
        <v>859.32</v>
      </c>
      <c r="L1781" s="50"/>
    </row>
    <row r="1782" spans="1:12" x14ac:dyDescent="0.25">
      <c r="A1782" s="76" t="s">
        <v>661</v>
      </c>
      <c r="B1782" s="76" t="s">
        <v>354</v>
      </c>
      <c r="C1782" s="51"/>
      <c r="D1782" s="51"/>
      <c r="E1782" s="51">
        <f t="shared" si="114"/>
        <v>28.52</v>
      </c>
      <c r="F1782" s="51">
        <v>23</v>
      </c>
      <c r="G1782" s="51"/>
      <c r="H1782" s="51"/>
      <c r="I1782" s="52">
        <f t="shared" si="117"/>
        <v>28.52</v>
      </c>
      <c r="J1782" s="53">
        <f t="shared" si="117"/>
        <v>23</v>
      </c>
      <c r="K1782" s="50">
        <f t="shared" si="115"/>
        <v>28.52</v>
      </c>
      <c r="L1782" s="50"/>
    </row>
    <row r="1783" spans="1:12" ht="31.5" x14ac:dyDescent="0.25">
      <c r="A1783" s="76" t="s">
        <v>662</v>
      </c>
      <c r="B1783" s="76" t="s">
        <v>325</v>
      </c>
      <c r="C1783" s="51"/>
      <c r="D1783" s="51"/>
      <c r="E1783" s="51">
        <f t="shared" si="114"/>
        <v>6.2</v>
      </c>
      <c r="F1783" s="51">
        <v>5</v>
      </c>
      <c r="G1783" s="51"/>
      <c r="H1783" s="51"/>
      <c r="I1783" s="52">
        <f t="shared" si="117"/>
        <v>6.2</v>
      </c>
      <c r="J1783" s="53">
        <f t="shared" si="117"/>
        <v>5</v>
      </c>
      <c r="K1783" s="50">
        <f t="shared" si="115"/>
        <v>6.2</v>
      </c>
      <c r="L1783" s="50"/>
    </row>
    <row r="1784" spans="1:12" ht="31.5" x14ac:dyDescent="0.25">
      <c r="A1784" s="76" t="s">
        <v>662</v>
      </c>
      <c r="B1784" s="76" t="s">
        <v>326</v>
      </c>
      <c r="C1784" s="51"/>
      <c r="D1784" s="51"/>
      <c r="E1784" s="51"/>
      <c r="F1784" s="51"/>
      <c r="G1784" s="51">
        <f t="shared" si="116"/>
        <v>228.48999999999998</v>
      </c>
      <c r="H1784" s="51">
        <v>313</v>
      </c>
      <c r="I1784" s="52">
        <f t="shared" si="117"/>
        <v>228.48999999999998</v>
      </c>
      <c r="J1784" s="53">
        <f t="shared" si="117"/>
        <v>313</v>
      </c>
      <c r="K1784" s="50">
        <f t="shared" si="115"/>
        <v>228.48999999999998</v>
      </c>
      <c r="L1784" s="50"/>
    </row>
    <row r="1785" spans="1:12" ht="31.5" x14ac:dyDescent="0.25">
      <c r="A1785" s="76" t="s">
        <v>662</v>
      </c>
      <c r="B1785" s="76" t="s">
        <v>327</v>
      </c>
      <c r="C1785" s="51"/>
      <c r="D1785" s="51"/>
      <c r="E1785" s="51"/>
      <c r="F1785" s="51"/>
      <c r="G1785" s="51">
        <f t="shared" si="116"/>
        <v>118.99</v>
      </c>
      <c r="H1785" s="51">
        <v>163</v>
      </c>
      <c r="I1785" s="52">
        <f t="shared" si="117"/>
        <v>118.99</v>
      </c>
      <c r="J1785" s="53">
        <f t="shared" si="117"/>
        <v>163</v>
      </c>
      <c r="K1785" s="50">
        <f t="shared" si="115"/>
        <v>118.99</v>
      </c>
      <c r="L1785" s="50"/>
    </row>
    <row r="1786" spans="1:12" ht="31.5" x14ac:dyDescent="0.25">
      <c r="A1786" s="76" t="s">
        <v>662</v>
      </c>
      <c r="B1786" s="76" t="s">
        <v>328</v>
      </c>
      <c r="C1786" s="51"/>
      <c r="D1786" s="51"/>
      <c r="E1786" s="51">
        <f t="shared" si="114"/>
        <v>339.76</v>
      </c>
      <c r="F1786" s="51">
        <v>274</v>
      </c>
      <c r="G1786" s="51"/>
      <c r="H1786" s="51"/>
      <c r="I1786" s="52">
        <f t="shared" si="117"/>
        <v>339.76</v>
      </c>
      <c r="J1786" s="53">
        <f t="shared" si="117"/>
        <v>274</v>
      </c>
      <c r="K1786" s="50">
        <f t="shared" si="115"/>
        <v>339.76</v>
      </c>
      <c r="L1786" s="50"/>
    </row>
    <row r="1787" spans="1:12" ht="31.5" x14ac:dyDescent="0.25">
      <c r="A1787" s="76" t="s">
        <v>662</v>
      </c>
      <c r="B1787" s="76" t="s">
        <v>393</v>
      </c>
      <c r="C1787" s="51"/>
      <c r="D1787" s="51"/>
      <c r="E1787" s="51">
        <f t="shared" si="114"/>
        <v>32.24</v>
      </c>
      <c r="F1787" s="51">
        <v>26</v>
      </c>
      <c r="G1787" s="51"/>
      <c r="H1787" s="51"/>
      <c r="I1787" s="52">
        <f t="shared" si="117"/>
        <v>32.24</v>
      </c>
      <c r="J1787" s="53">
        <f t="shared" si="117"/>
        <v>26</v>
      </c>
      <c r="K1787" s="50">
        <f t="shared" si="115"/>
        <v>32.24</v>
      </c>
      <c r="L1787" s="50"/>
    </row>
    <row r="1788" spans="1:12" ht="31.5" x14ac:dyDescent="0.25">
      <c r="A1788" s="76" t="s">
        <v>662</v>
      </c>
      <c r="B1788" s="76" t="s">
        <v>329</v>
      </c>
      <c r="C1788" s="51"/>
      <c r="D1788" s="51"/>
      <c r="E1788" s="51">
        <f t="shared" si="114"/>
        <v>37.200000000000003</v>
      </c>
      <c r="F1788" s="51">
        <v>30</v>
      </c>
      <c r="G1788" s="51">
        <f t="shared" si="116"/>
        <v>21.9</v>
      </c>
      <c r="H1788" s="51">
        <v>30</v>
      </c>
      <c r="I1788" s="52">
        <f t="shared" si="117"/>
        <v>59.1</v>
      </c>
      <c r="J1788" s="53">
        <f t="shared" si="117"/>
        <v>60</v>
      </c>
      <c r="K1788" s="50">
        <f t="shared" si="115"/>
        <v>59.1</v>
      </c>
      <c r="L1788" s="50"/>
    </row>
    <row r="1789" spans="1:12" ht="31.5" x14ac:dyDescent="0.25">
      <c r="A1789" s="76" t="s">
        <v>662</v>
      </c>
      <c r="B1789" s="76" t="s">
        <v>330</v>
      </c>
      <c r="C1789" s="51"/>
      <c r="D1789" s="51"/>
      <c r="E1789" s="51">
        <f t="shared" si="114"/>
        <v>75.64</v>
      </c>
      <c r="F1789" s="51">
        <v>61</v>
      </c>
      <c r="G1789" s="51"/>
      <c r="H1789" s="51"/>
      <c r="I1789" s="52">
        <f t="shared" si="117"/>
        <v>75.64</v>
      </c>
      <c r="J1789" s="53">
        <f t="shared" si="117"/>
        <v>61</v>
      </c>
      <c r="K1789" s="50">
        <f t="shared" si="115"/>
        <v>75.64</v>
      </c>
      <c r="L1789" s="50"/>
    </row>
    <row r="1790" spans="1:12" ht="31.5" x14ac:dyDescent="0.25">
      <c r="A1790" s="76" t="s">
        <v>662</v>
      </c>
      <c r="B1790" s="76" t="s">
        <v>336</v>
      </c>
      <c r="C1790" s="51"/>
      <c r="D1790" s="51"/>
      <c r="E1790" s="51">
        <f t="shared" si="114"/>
        <v>190.96</v>
      </c>
      <c r="F1790" s="51">
        <v>154</v>
      </c>
      <c r="G1790" s="51">
        <f t="shared" si="116"/>
        <v>112.42</v>
      </c>
      <c r="H1790" s="51">
        <v>154</v>
      </c>
      <c r="I1790" s="52">
        <f t="shared" si="117"/>
        <v>303.38</v>
      </c>
      <c r="J1790" s="53">
        <f t="shared" si="117"/>
        <v>308</v>
      </c>
      <c r="K1790" s="50">
        <f t="shared" si="115"/>
        <v>303.38</v>
      </c>
      <c r="L1790" s="50"/>
    </row>
    <row r="1791" spans="1:12" ht="31.5" x14ac:dyDescent="0.25">
      <c r="A1791" s="76" t="s">
        <v>662</v>
      </c>
      <c r="B1791" s="76" t="s">
        <v>338</v>
      </c>
      <c r="C1791" s="51"/>
      <c r="D1791" s="51"/>
      <c r="E1791" s="51">
        <f t="shared" si="114"/>
        <v>43.4</v>
      </c>
      <c r="F1791" s="51">
        <v>35</v>
      </c>
      <c r="G1791" s="51">
        <f t="shared" si="116"/>
        <v>26.28</v>
      </c>
      <c r="H1791" s="51">
        <v>36</v>
      </c>
      <c r="I1791" s="52">
        <f t="shared" si="117"/>
        <v>69.680000000000007</v>
      </c>
      <c r="J1791" s="53">
        <f t="shared" si="117"/>
        <v>71</v>
      </c>
      <c r="K1791" s="50">
        <f t="shared" si="115"/>
        <v>69.680000000000007</v>
      </c>
      <c r="L1791" s="50"/>
    </row>
    <row r="1792" spans="1:12" ht="31.5" x14ac:dyDescent="0.25">
      <c r="A1792" s="76" t="s">
        <v>662</v>
      </c>
      <c r="B1792" s="76" t="s">
        <v>339</v>
      </c>
      <c r="C1792" s="51"/>
      <c r="D1792" s="51"/>
      <c r="E1792" s="51">
        <f t="shared" si="114"/>
        <v>7.4399999999999995</v>
      </c>
      <c r="F1792" s="51">
        <v>6</v>
      </c>
      <c r="G1792" s="51">
        <f t="shared" si="116"/>
        <v>5.1099999999999994</v>
      </c>
      <c r="H1792" s="51">
        <v>7</v>
      </c>
      <c r="I1792" s="52">
        <f t="shared" si="117"/>
        <v>12.549999999999999</v>
      </c>
      <c r="J1792" s="53">
        <f t="shared" si="117"/>
        <v>13</v>
      </c>
      <c r="K1792" s="50">
        <f t="shared" si="115"/>
        <v>12.549999999999999</v>
      </c>
      <c r="L1792" s="50"/>
    </row>
    <row r="1793" spans="1:12" ht="31.5" x14ac:dyDescent="0.25">
      <c r="A1793" s="76" t="s">
        <v>662</v>
      </c>
      <c r="B1793" s="76" t="s">
        <v>344</v>
      </c>
      <c r="C1793" s="51"/>
      <c r="D1793" s="51"/>
      <c r="E1793" s="51">
        <f t="shared" si="114"/>
        <v>7.4399999999999995</v>
      </c>
      <c r="F1793" s="51">
        <v>6</v>
      </c>
      <c r="G1793" s="51">
        <f t="shared" si="116"/>
        <v>4.38</v>
      </c>
      <c r="H1793" s="51">
        <v>6</v>
      </c>
      <c r="I1793" s="52">
        <f t="shared" si="117"/>
        <v>11.82</v>
      </c>
      <c r="J1793" s="53">
        <f t="shared" si="117"/>
        <v>12</v>
      </c>
      <c r="K1793" s="50">
        <f t="shared" si="115"/>
        <v>11.82</v>
      </c>
      <c r="L1793" s="50"/>
    </row>
    <row r="1794" spans="1:12" ht="31.5" x14ac:dyDescent="0.25">
      <c r="A1794" s="76" t="s">
        <v>662</v>
      </c>
      <c r="B1794" s="76" t="s">
        <v>315</v>
      </c>
      <c r="C1794" s="51"/>
      <c r="D1794" s="51"/>
      <c r="E1794" s="51">
        <f t="shared" si="114"/>
        <v>9.92</v>
      </c>
      <c r="F1794" s="51">
        <v>8</v>
      </c>
      <c r="G1794" s="51"/>
      <c r="H1794" s="51"/>
      <c r="I1794" s="52">
        <f t="shared" si="117"/>
        <v>9.92</v>
      </c>
      <c r="J1794" s="53">
        <f t="shared" si="117"/>
        <v>8</v>
      </c>
      <c r="K1794" s="50">
        <f t="shared" si="115"/>
        <v>9.92</v>
      </c>
      <c r="L1794" s="50"/>
    </row>
    <row r="1795" spans="1:12" ht="31.5" x14ac:dyDescent="0.25">
      <c r="A1795" s="76" t="s">
        <v>662</v>
      </c>
      <c r="B1795" s="76" t="s">
        <v>345</v>
      </c>
      <c r="C1795" s="51"/>
      <c r="D1795" s="51"/>
      <c r="E1795" s="51">
        <f t="shared" si="114"/>
        <v>42.16</v>
      </c>
      <c r="F1795" s="51">
        <v>34</v>
      </c>
      <c r="G1795" s="51"/>
      <c r="H1795" s="51"/>
      <c r="I1795" s="52">
        <f t="shared" si="117"/>
        <v>42.16</v>
      </c>
      <c r="J1795" s="53">
        <f t="shared" si="117"/>
        <v>34</v>
      </c>
      <c r="K1795" s="50">
        <f t="shared" si="115"/>
        <v>42.16</v>
      </c>
      <c r="L1795" s="50"/>
    </row>
    <row r="1796" spans="1:12" ht="31.5" x14ac:dyDescent="0.25">
      <c r="A1796" s="76" t="s">
        <v>662</v>
      </c>
      <c r="B1796" s="76" t="s">
        <v>317</v>
      </c>
      <c r="C1796" s="51"/>
      <c r="D1796" s="51"/>
      <c r="E1796" s="51">
        <f t="shared" si="114"/>
        <v>127.72</v>
      </c>
      <c r="F1796" s="51">
        <v>103</v>
      </c>
      <c r="G1796" s="51">
        <f t="shared" si="116"/>
        <v>54.75</v>
      </c>
      <c r="H1796" s="51">
        <v>75</v>
      </c>
      <c r="I1796" s="52">
        <f t="shared" si="117"/>
        <v>182.47</v>
      </c>
      <c r="J1796" s="53">
        <f t="shared" si="117"/>
        <v>178</v>
      </c>
      <c r="K1796" s="50">
        <f t="shared" si="115"/>
        <v>182.47</v>
      </c>
      <c r="L1796" s="50"/>
    </row>
    <row r="1797" spans="1:12" ht="31.5" x14ac:dyDescent="0.25">
      <c r="A1797" s="76" t="s">
        <v>662</v>
      </c>
      <c r="B1797" s="76" t="s">
        <v>347</v>
      </c>
      <c r="C1797" s="51"/>
      <c r="D1797" s="51"/>
      <c r="E1797" s="51">
        <f t="shared" si="114"/>
        <v>22.32</v>
      </c>
      <c r="F1797" s="51">
        <v>18</v>
      </c>
      <c r="G1797" s="51"/>
      <c r="H1797" s="51"/>
      <c r="I1797" s="52">
        <f t="shared" si="117"/>
        <v>22.32</v>
      </c>
      <c r="J1797" s="53">
        <f t="shared" si="117"/>
        <v>18</v>
      </c>
      <c r="K1797" s="50">
        <f t="shared" si="115"/>
        <v>22.32</v>
      </c>
      <c r="L1797" s="50"/>
    </row>
    <row r="1798" spans="1:12" ht="31.5" x14ac:dyDescent="0.25">
      <c r="A1798" s="76" t="s">
        <v>662</v>
      </c>
      <c r="B1798" s="76" t="s">
        <v>312</v>
      </c>
      <c r="C1798" s="51"/>
      <c r="D1798" s="51"/>
      <c r="E1798" s="51">
        <f t="shared" ref="E1798:E1861" si="118">F1798*1.24</f>
        <v>169.88</v>
      </c>
      <c r="F1798" s="51">
        <v>137</v>
      </c>
      <c r="G1798" s="51"/>
      <c r="H1798" s="51"/>
      <c r="I1798" s="52">
        <f t="shared" si="117"/>
        <v>169.88</v>
      </c>
      <c r="J1798" s="53">
        <f t="shared" si="117"/>
        <v>137</v>
      </c>
      <c r="K1798" s="50">
        <f t="shared" si="115"/>
        <v>169.88</v>
      </c>
      <c r="L1798" s="50"/>
    </row>
    <row r="1799" spans="1:12" ht="31.5" x14ac:dyDescent="0.25">
      <c r="A1799" s="76" t="s">
        <v>662</v>
      </c>
      <c r="B1799" s="76" t="s">
        <v>321</v>
      </c>
      <c r="C1799" s="51"/>
      <c r="D1799" s="51"/>
      <c r="E1799" s="51">
        <f t="shared" si="118"/>
        <v>99.2</v>
      </c>
      <c r="F1799" s="51">
        <v>80</v>
      </c>
      <c r="G1799" s="51"/>
      <c r="H1799" s="51"/>
      <c r="I1799" s="52">
        <f t="shared" si="117"/>
        <v>99.2</v>
      </c>
      <c r="J1799" s="53">
        <f t="shared" si="117"/>
        <v>80</v>
      </c>
      <c r="K1799" s="50">
        <f t="shared" si="115"/>
        <v>99.2</v>
      </c>
      <c r="L1799" s="50"/>
    </row>
    <row r="1800" spans="1:12" ht="31.5" x14ac:dyDescent="0.25">
      <c r="A1800" s="76" t="s">
        <v>662</v>
      </c>
      <c r="B1800" s="76" t="s">
        <v>356</v>
      </c>
      <c r="C1800" s="51"/>
      <c r="D1800" s="51"/>
      <c r="E1800" s="51">
        <f t="shared" si="118"/>
        <v>3.7199999999999998</v>
      </c>
      <c r="F1800" s="51">
        <v>3</v>
      </c>
      <c r="G1800" s="51"/>
      <c r="H1800" s="51"/>
      <c r="I1800" s="52">
        <f t="shared" si="117"/>
        <v>3.7199999999999998</v>
      </c>
      <c r="J1800" s="53">
        <f t="shared" si="117"/>
        <v>3</v>
      </c>
      <c r="K1800" s="50">
        <f t="shared" ref="K1800:K1863" si="119">I1800</f>
        <v>3.7199999999999998</v>
      </c>
      <c r="L1800" s="50"/>
    </row>
    <row r="1801" spans="1:12" ht="31.5" x14ac:dyDescent="0.25">
      <c r="A1801" s="76" t="s">
        <v>662</v>
      </c>
      <c r="B1801" s="76" t="s">
        <v>394</v>
      </c>
      <c r="C1801" s="51"/>
      <c r="D1801" s="51"/>
      <c r="E1801" s="51">
        <f t="shared" si="118"/>
        <v>64.48</v>
      </c>
      <c r="F1801" s="51">
        <v>52</v>
      </c>
      <c r="G1801" s="51"/>
      <c r="H1801" s="51"/>
      <c r="I1801" s="52">
        <f t="shared" si="117"/>
        <v>64.48</v>
      </c>
      <c r="J1801" s="53">
        <f t="shared" si="117"/>
        <v>52</v>
      </c>
      <c r="K1801" s="50">
        <f t="shared" si="119"/>
        <v>64.48</v>
      </c>
      <c r="L1801" s="50"/>
    </row>
    <row r="1802" spans="1:12" ht="31.5" x14ac:dyDescent="0.25">
      <c r="A1802" s="76" t="s">
        <v>662</v>
      </c>
      <c r="B1802" s="76" t="s">
        <v>377</v>
      </c>
      <c r="C1802" s="51"/>
      <c r="D1802" s="51"/>
      <c r="E1802" s="51">
        <f t="shared" si="118"/>
        <v>233.12</v>
      </c>
      <c r="F1802" s="51">
        <v>188</v>
      </c>
      <c r="G1802" s="51"/>
      <c r="H1802" s="51"/>
      <c r="I1802" s="52">
        <f t="shared" si="117"/>
        <v>233.12</v>
      </c>
      <c r="J1802" s="53">
        <f t="shared" si="117"/>
        <v>188</v>
      </c>
      <c r="K1802" s="50">
        <f t="shared" si="119"/>
        <v>233.12</v>
      </c>
      <c r="L1802" s="50"/>
    </row>
    <row r="1803" spans="1:12" ht="31.5" x14ac:dyDescent="0.25">
      <c r="A1803" s="76" t="s">
        <v>662</v>
      </c>
      <c r="B1803" s="76" t="s">
        <v>357</v>
      </c>
      <c r="C1803" s="51"/>
      <c r="D1803" s="51"/>
      <c r="E1803" s="51">
        <f t="shared" si="118"/>
        <v>181.04</v>
      </c>
      <c r="F1803" s="51">
        <v>146</v>
      </c>
      <c r="G1803" s="51"/>
      <c r="H1803" s="51"/>
      <c r="I1803" s="52">
        <f t="shared" si="117"/>
        <v>181.04</v>
      </c>
      <c r="J1803" s="53">
        <f t="shared" si="117"/>
        <v>146</v>
      </c>
      <c r="K1803" s="50">
        <f t="shared" si="119"/>
        <v>181.04</v>
      </c>
      <c r="L1803" s="50"/>
    </row>
    <row r="1804" spans="1:12" ht="31.5" x14ac:dyDescent="0.25">
      <c r="A1804" s="76" t="s">
        <v>662</v>
      </c>
      <c r="B1804" s="76" t="s">
        <v>359</v>
      </c>
      <c r="C1804" s="51"/>
      <c r="D1804" s="51"/>
      <c r="E1804" s="51">
        <f t="shared" si="118"/>
        <v>54.56</v>
      </c>
      <c r="F1804" s="51">
        <v>44</v>
      </c>
      <c r="G1804" s="51"/>
      <c r="H1804" s="51"/>
      <c r="I1804" s="52">
        <f t="shared" si="117"/>
        <v>54.56</v>
      </c>
      <c r="J1804" s="53">
        <f t="shared" si="117"/>
        <v>44</v>
      </c>
      <c r="K1804" s="50">
        <f t="shared" si="119"/>
        <v>54.56</v>
      </c>
      <c r="L1804" s="50"/>
    </row>
    <row r="1805" spans="1:12" ht="31.5" x14ac:dyDescent="0.25">
      <c r="A1805" s="76" t="s">
        <v>662</v>
      </c>
      <c r="B1805" s="76" t="s">
        <v>360</v>
      </c>
      <c r="C1805" s="51"/>
      <c r="D1805" s="51"/>
      <c r="E1805" s="51">
        <f t="shared" si="118"/>
        <v>190.96</v>
      </c>
      <c r="F1805" s="51">
        <v>154</v>
      </c>
      <c r="G1805" s="51"/>
      <c r="H1805" s="51"/>
      <c r="I1805" s="52">
        <f t="shared" si="117"/>
        <v>190.96</v>
      </c>
      <c r="J1805" s="53">
        <f t="shared" si="117"/>
        <v>154</v>
      </c>
      <c r="K1805" s="50">
        <f t="shared" si="119"/>
        <v>190.96</v>
      </c>
      <c r="L1805" s="50"/>
    </row>
    <row r="1806" spans="1:12" ht="31.5" x14ac:dyDescent="0.25">
      <c r="A1806" s="76" t="s">
        <v>662</v>
      </c>
      <c r="B1806" s="76" t="s">
        <v>362</v>
      </c>
      <c r="C1806" s="51"/>
      <c r="D1806" s="51"/>
      <c r="E1806" s="51">
        <f t="shared" si="118"/>
        <v>225.68</v>
      </c>
      <c r="F1806" s="51">
        <v>182</v>
      </c>
      <c r="G1806" s="51"/>
      <c r="H1806" s="51"/>
      <c r="I1806" s="52">
        <f t="shared" si="117"/>
        <v>225.68</v>
      </c>
      <c r="J1806" s="53">
        <f t="shared" si="117"/>
        <v>182</v>
      </c>
      <c r="K1806" s="50">
        <f t="shared" si="119"/>
        <v>225.68</v>
      </c>
      <c r="L1806" s="50"/>
    </row>
    <row r="1807" spans="1:12" ht="31.5" x14ac:dyDescent="0.25">
      <c r="A1807" s="76" t="s">
        <v>662</v>
      </c>
      <c r="B1807" s="76" t="s">
        <v>364</v>
      </c>
      <c r="C1807" s="51"/>
      <c r="D1807" s="51"/>
      <c r="E1807" s="51">
        <f t="shared" si="118"/>
        <v>1.24</v>
      </c>
      <c r="F1807" s="51">
        <v>1</v>
      </c>
      <c r="G1807" s="51"/>
      <c r="H1807" s="51"/>
      <c r="I1807" s="52">
        <f t="shared" si="117"/>
        <v>1.24</v>
      </c>
      <c r="J1807" s="53">
        <f t="shared" si="117"/>
        <v>1</v>
      </c>
      <c r="K1807" s="50">
        <f t="shared" si="119"/>
        <v>1.24</v>
      </c>
      <c r="L1807" s="50"/>
    </row>
    <row r="1808" spans="1:12" ht="31.5" x14ac:dyDescent="0.25">
      <c r="A1808" s="76" t="s">
        <v>662</v>
      </c>
      <c r="B1808" s="76" t="s">
        <v>367</v>
      </c>
      <c r="C1808" s="51"/>
      <c r="D1808" s="51"/>
      <c r="E1808" s="51"/>
      <c r="F1808" s="51"/>
      <c r="G1808" s="51">
        <f t="shared" ref="G1808:G1866" si="120">H1808*0.73</f>
        <v>86.14</v>
      </c>
      <c r="H1808" s="51">
        <v>118</v>
      </c>
      <c r="I1808" s="52">
        <f t="shared" si="117"/>
        <v>86.14</v>
      </c>
      <c r="J1808" s="53">
        <f t="shared" si="117"/>
        <v>118</v>
      </c>
      <c r="K1808" s="50">
        <f t="shared" si="119"/>
        <v>86.14</v>
      </c>
      <c r="L1808" s="50"/>
    </row>
    <row r="1809" spans="1:12" ht="31.5" x14ac:dyDescent="0.25">
      <c r="A1809" s="76" t="s">
        <v>662</v>
      </c>
      <c r="B1809" s="76" t="s">
        <v>368</v>
      </c>
      <c r="C1809" s="51"/>
      <c r="D1809" s="51"/>
      <c r="E1809" s="51">
        <f t="shared" si="118"/>
        <v>235.6</v>
      </c>
      <c r="F1809" s="51">
        <v>190</v>
      </c>
      <c r="G1809" s="51">
        <f t="shared" si="120"/>
        <v>22.63</v>
      </c>
      <c r="H1809" s="51">
        <v>31</v>
      </c>
      <c r="I1809" s="52">
        <f t="shared" si="117"/>
        <v>258.23</v>
      </c>
      <c r="J1809" s="53">
        <f t="shared" si="117"/>
        <v>221</v>
      </c>
      <c r="K1809" s="50">
        <f t="shared" si="119"/>
        <v>258.23</v>
      </c>
      <c r="L1809" s="50"/>
    </row>
    <row r="1810" spans="1:12" ht="31.5" x14ac:dyDescent="0.25">
      <c r="A1810" s="76" t="s">
        <v>662</v>
      </c>
      <c r="B1810" s="76" t="s">
        <v>370</v>
      </c>
      <c r="C1810" s="51"/>
      <c r="D1810" s="51"/>
      <c r="E1810" s="51">
        <f t="shared" si="118"/>
        <v>33.479999999999997</v>
      </c>
      <c r="F1810" s="51">
        <v>27</v>
      </c>
      <c r="G1810" s="51">
        <f t="shared" si="120"/>
        <v>2.92</v>
      </c>
      <c r="H1810" s="51">
        <v>4</v>
      </c>
      <c r="I1810" s="52">
        <f t="shared" si="117"/>
        <v>36.4</v>
      </c>
      <c r="J1810" s="53">
        <f t="shared" si="117"/>
        <v>31</v>
      </c>
      <c r="K1810" s="50">
        <f t="shared" si="119"/>
        <v>36.4</v>
      </c>
      <c r="L1810" s="50"/>
    </row>
    <row r="1811" spans="1:12" ht="31.5" x14ac:dyDescent="0.25">
      <c r="A1811" s="76" t="s">
        <v>662</v>
      </c>
      <c r="B1811" s="76" t="s">
        <v>372</v>
      </c>
      <c r="C1811" s="51"/>
      <c r="D1811" s="51"/>
      <c r="E1811" s="51">
        <f t="shared" si="118"/>
        <v>571.64</v>
      </c>
      <c r="F1811" s="51">
        <v>461</v>
      </c>
      <c r="G1811" s="51">
        <f t="shared" si="120"/>
        <v>8.0299999999999994</v>
      </c>
      <c r="H1811" s="51">
        <v>11</v>
      </c>
      <c r="I1811" s="52">
        <f t="shared" si="117"/>
        <v>579.66999999999996</v>
      </c>
      <c r="J1811" s="53">
        <f t="shared" si="117"/>
        <v>472</v>
      </c>
      <c r="K1811" s="50">
        <f t="shared" si="119"/>
        <v>579.66999999999996</v>
      </c>
      <c r="L1811" s="50"/>
    </row>
    <row r="1812" spans="1:12" ht="31.5" x14ac:dyDescent="0.25">
      <c r="A1812" s="76" t="s">
        <v>662</v>
      </c>
      <c r="B1812" s="76" t="s">
        <v>373</v>
      </c>
      <c r="C1812" s="51"/>
      <c r="D1812" s="51"/>
      <c r="E1812" s="51">
        <f t="shared" si="118"/>
        <v>675.8</v>
      </c>
      <c r="F1812" s="51">
        <v>545</v>
      </c>
      <c r="G1812" s="51"/>
      <c r="H1812" s="51"/>
      <c r="I1812" s="52">
        <f t="shared" si="117"/>
        <v>675.8</v>
      </c>
      <c r="J1812" s="53">
        <f t="shared" si="117"/>
        <v>545</v>
      </c>
      <c r="K1812" s="50">
        <f t="shared" si="119"/>
        <v>675.8</v>
      </c>
      <c r="L1812" s="50"/>
    </row>
    <row r="1813" spans="1:12" ht="31.5" x14ac:dyDescent="0.25">
      <c r="A1813" s="76" t="s">
        <v>663</v>
      </c>
      <c r="B1813" s="76" t="s">
        <v>377</v>
      </c>
      <c r="C1813" s="51"/>
      <c r="D1813" s="51"/>
      <c r="E1813" s="51">
        <f t="shared" si="118"/>
        <v>403</v>
      </c>
      <c r="F1813" s="51">
        <v>325</v>
      </c>
      <c r="G1813" s="51">
        <f t="shared" si="120"/>
        <v>184.69</v>
      </c>
      <c r="H1813" s="51">
        <v>253</v>
      </c>
      <c r="I1813" s="52">
        <f t="shared" si="117"/>
        <v>587.69000000000005</v>
      </c>
      <c r="J1813" s="53">
        <f t="shared" si="117"/>
        <v>578</v>
      </c>
      <c r="K1813" s="50">
        <f t="shared" si="119"/>
        <v>587.69000000000005</v>
      </c>
      <c r="L1813" s="50"/>
    </row>
    <row r="1814" spans="1:12" ht="31.5" x14ac:dyDescent="0.25">
      <c r="A1814" s="76" t="s">
        <v>664</v>
      </c>
      <c r="B1814" s="76" t="s">
        <v>345</v>
      </c>
      <c r="C1814" s="51"/>
      <c r="D1814" s="51"/>
      <c r="E1814" s="51">
        <f t="shared" si="118"/>
        <v>49.6</v>
      </c>
      <c r="F1814" s="51">
        <v>40</v>
      </c>
      <c r="G1814" s="51"/>
      <c r="H1814" s="51"/>
      <c r="I1814" s="52">
        <f t="shared" si="117"/>
        <v>49.6</v>
      </c>
      <c r="J1814" s="53">
        <f t="shared" si="117"/>
        <v>40</v>
      </c>
      <c r="K1814" s="50">
        <f t="shared" si="119"/>
        <v>49.6</v>
      </c>
      <c r="L1814" s="50"/>
    </row>
    <row r="1815" spans="1:12" ht="31.5" x14ac:dyDescent="0.25">
      <c r="A1815" s="76" t="s">
        <v>664</v>
      </c>
      <c r="B1815" s="76" t="s">
        <v>317</v>
      </c>
      <c r="C1815" s="51"/>
      <c r="D1815" s="51"/>
      <c r="E1815" s="51">
        <f t="shared" si="118"/>
        <v>44.64</v>
      </c>
      <c r="F1815" s="51">
        <v>36</v>
      </c>
      <c r="G1815" s="51"/>
      <c r="H1815" s="51"/>
      <c r="I1815" s="52">
        <f t="shared" si="117"/>
        <v>44.64</v>
      </c>
      <c r="J1815" s="53">
        <f t="shared" si="117"/>
        <v>36</v>
      </c>
      <c r="K1815" s="50">
        <f t="shared" si="119"/>
        <v>44.64</v>
      </c>
      <c r="L1815" s="50"/>
    </row>
    <row r="1816" spans="1:12" ht="31.5" x14ac:dyDescent="0.25">
      <c r="A1816" s="76" t="s">
        <v>664</v>
      </c>
      <c r="B1816" s="76" t="s">
        <v>360</v>
      </c>
      <c r="C1816" s="51"/>
      <c r="D1816" s="51"/>
      <c r="E1816" s="51">
        <f t="shared" si="118"/>
        <v>137.63999999999999</v>
      </c>
      <c r="F1816" s="51">
        <v>111</v>
      </c>
      <c r="G1816" s="51"/>
      <c r="H1816" s="51"/>
      <c r="I1816" s="52">
        <f t="shared" si="117"/>
        <v>137.63999999999999</v>
      </c>
      <c r="J1816" s="53">
        <f t="shared" si="117"/>
        <v>111</v>
      </c>
      <c r="K1816" s="50">
        <f t="shared" si="119"/>
        <v>137.63999999999999</v>
      </c>
      <c r="L1816" s="50"/>
    </row>
    <row r="1817" spans="1:12" ht="31.5" x14ac:dyDescent="0.25">
      <c r="A1817" s="76" t="s">
        <v>665</v>
      </c>
      <c r="B1817" s="76" t="s">
        <v>323</v>
      </c>
      <c r="C1817" s="51">
        <f>D1817*3.74</f>
        <v>523.6</v>
      </c>
      <c r="D1817" s="51">
        <v>140</v>
      </c>
      <c r="E1817" s="51"/>
      <c r="F1817" s="51"/>
      <c r="G1817" s="51"/>
      <c r="H1817" s="51"/>
      <c r="I1817" s="52">
        <f t="shared" si="117"/>
        <v>523.6</v>
      </c>
      <c r="J1817" s="53">
        <f t="shared" si="117"/>
        <v>140</v>
      </c>
      <c r="K1817" s="50">
        <f t="shared" si="119"/>
        <v>523.6</v>
      </c>
      <c r="L1817" s="50"/>
    </row>
    <row r="1818" spans="1:12" ht="31.5" x14ac:dyDescent="0.25">
      <c r="A1818" s="76" t="s">
        <v>666</v>
      </c>
      <c r="B1818" s="76" t="s">
        <v>325</v>
      </c>
      <c r="C1818" s="51"/>
      <c r="D1818" s="51"/>
      <c r="E1818" s="51">
        <f t="shared" si="118"/>
        <v>2.48</v>
      </c>
      <c r="F1818" s="51">
        <v>2</v>
      </c>
      <c r="G1818" s="51"/>
      <c r="H1818" s="51"/>
      <c r="I1818" s="52">
        <f t="shared" si="117"/>
        <v>2.48</v>
      </c>
      <c r="J1818" s="53">
        <f t="shared" si="117"/>
        <v>2</v>
      </c>
      <c r="K1818" s="50">
        <f t="shared" si="119"/>
        <v>2.48</v>
      </c>
      <c r="L1818" s="50"/>
    </row>
    <row r="1819" spans="1:12" x14ac:dyDescent="0.25">
      <c r="A1819" s="76" t="s">
        <v>666</v>
      </c>
      <c r="B1819" s="76" t="s">
        <v>326</v>
      </c>
      <c r="C1819" s="51"/>
      <c r="D1819" s="51"/>
      <c r="E1819" s="51">
        <f t="shared" si="118"/>
        <v>512.12</v>
      </c>
      <c r="F1819" s="51">
        <v>413</v>
      </c>
      <c r="G1819" s="51">
        <f t="shared" si="120"/>
        <v>302.21999999999997</v>
      </c>
      <c r="H1819" s="51">
        <v>414</v>
      </c>
      <c r="I1819" s="52">
        <f t="shared" si="117"/>
        <v>814.33999999999992</v>
      </c>
      <c r="J1819" s="53">
        <f t="shared" si="117"/>
        <v>827</v>
      </c>
      <c r="K1819" s="50">
        <f t="shared" si="119"/>
        <v>814.33999999999992</v>
      </c>
      <c r="L1819" s="50"/>
    </row>
    <row r="1820" spans="1:12" x14ac:dyDescent="0.25">
      <c r="A1820" s="76" t="s">
        <v>666</v>
      </c>
      <c r="B1820" s="76" t="s">
        <v>327</v>
      </c>
      <c r="C1820" s="51"/>
      <c r="D1820" s="51"/>
      <c r="E1820" s="51">
        <f t="shared" si="118"/>
        <v>380.68</v>
      </c>
      <c r="F1820" s="51">
        <v>307</v>
      </c>
      <c r="G1820" s="51">
        <f t="shared" si="120"/>
        <v>224.10999999999999</v>
      </c>
      <c r="H1820" s="51">
        <v>307</v>
      </c>
      <c r="I1820" s="52">
        <f t="shared" si="117"/>
        <v>604.79</v>
      </c>
      <c r="J1820" s="53">
        <f t="shared" si="117"/>
        <v>614</v>
      </c>
      <c r="K1820" s="50">
        <f t="shared" si="119"/>
        <v>604.79</v>
      </c>
      <c r="L1820" s="50"/>
    </row>
    <row r="1821" spans="1:12" x14ac:dyDescent="0.25">
      <c r="A1821" s="76" t="s">
        <v>666</v>
      </c>
      <c r="B1821" s="76" t="s">
        <v>328</v>
      </c>
      <c r="C1821" s="51"/>
      <c r="D1821" s="51"/>
      <c r="E1821" s="51">
        <f t="shared" si="118"/>
        <v>224.44</v>
      </c>
      <c r="F1821" s="51">
        <v>181</v>
      </c>
      <c r="G1821" s="51"/>
      <c r="H1821" s="51"/>
      <c r="I1821" s="52">
        <f t="shared" si="117"/>
        <v>224.44</v>
      </c>
      <c r="J1821" s="53">
        <f t="shared" si="117"/>
        <v>181</v>
      </c>
      <c r="K1821" s="50">
        <f t="shared" si="119"/>
        <v>224.44</v>
      </c>
      <c r="L1821" s="50"/>
    </row>
    <row r="1822" spans="1:12" x14ac:dyDescent="0.25">
      <c r="A1822" s="76" t="s">
        <v>666</v>
      </c>
      <c r="B1822" s="76" t="s">
        <v>329</v>
      </c>
      <c r="C1822" s="51"/>
      <c r="D1822" s="51"/>
      <c r="E1822" s="51">
        <f t="shared" si="118"/>
        <v>79.36</v>
      </c>
      <c r="F1822" s="51">
        <v>64</v>
      </c>
      <c r="G1822" s="51">
        <f t="shared" si="120"/>
        <v>46.72</v>
      </c>
      <c r="H1822" s="51">
        <v>64</v>
      </c>
      <c r="I1822" s="52">
        <f t="shared" si="117"/>
        <v>126.08</v>
      </c>
      <c r="J1822" s="53">
        <f t="shared" si="117"/>
        <v>128</v>
      </c>
      <c r="K1822" s="50">
        <f t="shared" si="119"/>
        <v>126.08</v>
      </c>
      <c r="L1822" s="50"/>
    </row>
    <row r="1823" spans="1:12" x14ac:dyDescent="0.25">
      <c r="A1823" s="76" t="s">
        <v>666</v>
      </c>
      <c r="B1823" s="76" t="s">
        <v>331</v>
      </c>
      <c r="C1823" s="51"/>
      <c r="D1823" s="51"/>
      <c r="E1823" s="51">
        <f t="shared" si="118"/>
        <v>16.12</v>
      </c>
      <c r="F1823" s="51">
        <v>13</v>
      </c>
      <c r="G1823" s="51">
        <f t="shared" si="120"/>
        <v>9.49</v>
      </c>
      <c r="H1823" s="51">
        <v>13</v>
      </c>
      <c r="I1823" s="52">
        <f t="shared" si="117"/>
        <v>25.61</v>
      </c>
      <c r="J1823" s="53">
        <f t="shared" si="117"/>
        <v>26</v>
      </c>
      <c r="K1823" s="50">
        <f t="shared" si="119"/>
        <v>25.61</v>
      </c>
      <c r="L1823" s="50"/>
    </row>
    <row r="1824" spans="1:12" ht="31.5" x14ac:dyDescent="0.25">
      <c r="A1824" s="76" t="s">
        <v>666</v>
      </c>
      <c r="B1824" s="76" t="s">
        <v>336</v>
      </c>
      <c r="C1824" s="51"/>
      <c r="D1824" s="51"/>
      <c r="E1824" s="51">
        <f t="shared" si="118"/>
        <v>4.96</v>
      </c>
      <c r="F1824" s="51">
        <v>4</v>
      </c>
      <c r="G1824" s="51">
        <f t="shared" si="120"/>
        <v>2.92</v>
      </c>
      <c r="H1824" s="51">
        <v>4</v>
      </c>
      <c r="I1824" s="52">
        <f t="shared" si="117"/>
        <v>7.88</v>
      </c>
      <c r="J1824" s="53">
        <f t="shared" si="117"/>
        <v>8</v>
      </c>
      <c r="K1824" s="50">
        <f t="shared" si="119"/>
        <v>7.88</v>
      </c>
      <c r="L1824" s="50"/>
    </row>
    <row r="1825" spans="1:12" x14ac:dyDescent="0.25">
      <c r="A1825" s="76" t="s">
        <v>666</v>
      </c>
      <c r="B1825" s="76" t="s">
        <v>339</v>
      </c>
      <c r="C1825" s="51"/>
      <c r="D1825" s="51"/>
      <c r="E1825" s="51">
        <f t="shared" si="118"/>
        <v>64.48</v>
      </c>
      <c r="F1825" s="51">
        <v>52</v>
      </c>
      <c r="G1825" s="51">
        <f t="shared" si="120"/>
        <v>34.31</v>
      </c>
      <c r="H1825" s="51">
        <v>47</v>
      </c>
      <c r="I1825" s="52">
        <f t="shared" si="117"/>
        <v>98.79</v>
      </c>
      <c r="J1825" s="53">
        <f t="shared" si="117"/>
        <v>99</v>
      </c>
      <c r="K1825" s="50">
        <f t="shared" si="119"/>
        <v>98.79</v>
      </c>
      <c r="L1825" s="50"/>
    </row>
    <row r="1826" spans="1:12" ht="47.25" x14ac:dyDescent="0.25">
      <c r="A1826" s="76" t="s">
        <v>666</v>
      </c>
      <c r="B1826" s="76" t="s">
        <v>342</v>
      </c>
      <c r="C1826" s="51"/>
      <c r="D1826" s="51"/>
      <c r="E1826" s="51">
        <f t="shared" si="118"/>
        <v>11.16</v>
      </c>
      <c r="F1826" s="51">
        <v>9</v>
      </c>
      <c r="G1826" s="51">
        <f t="shared" si="120"/>
        <v>6.57</v>
      </c>
      <c r="H1826" s="51">
        <v>9</v>
      </c>
      <c r="I1826" s="52">
        <f t="shared" si="117"/>
        <v>17.73</v>
      </c>
      <c r="J1826" s="53">
        <f t="shared" si="117"/>
        <v>18</v>
      </c>
      <c r="K1826" s="50">
        <f t="shared" si="119"/>
        <v>17.73</v>
      </c>
      <c r="L1826" s="50"/>
    </row>
    <row r="1827" spans="1:12" ht="31.5" x14ac:dyDescent="0.25">
      <c r="A1827" s="76" t="s">
        <v>666</v>
      </c>
      <c r="B1827" s="76" t="s">
        <v>343</v>
      </c>
      <c r="C1827" s="51"/>
      <c r="D1827" s="51"/>
      <c r="E1827" s="51">
        <f t="shared" si="118"/>
        <v>14.879999999999999</v>
      </c>
      <c r="F1827" s="51">
        <v>12</v>
      </c>
      <c r="G1827" s="51">
        <f t="shared" si="120"/>
        <v>8.76</v>
      </c>
      <c r="H1827" s="51">
        <v>12</v>
      </c>
      <c r="I1827" s="52">
        <f t="shared" si="117"/>
        <v>23.64</v>
      </c>
      <c r="J1827" s="53">
        <f t="shared" si="117"/>
        <v>24</v>
      </c>
      <c r="K1827" s="50">
        <f t="shared" si="119"/>
        <v>23.64</v>
      </c>
      <c r="L1827" s="50"/>
    </row>
    <row r="1828" spans="1:12" ht="31.5" x14ac:dyDescent="0.25">
      <c r="A1828" s="76" t="s">
        <v>666</v>
      </c>
      <c r="B1828" s="76" t="s">
        <v>345</v>
      </c>
      <c r="C1828" s="51"/>
      <c r="D1828" s="51"/>
      <c r="E1828" s="51">
        <f t="shared" si="118"/>
        <v>38.44</v>
      </c>
      <c r="F1828" s="51">
        <v>31</v>
      </c>
      <c r="G1828" s="51">
        <f t="shared" si="120"/>
        <v>0</v>
      </c>
      <c r="H1828" s="51"/>
      <c r="I1828" s="52">
        <f t="shared" si="117"/>
        <v>38.44</v>
      </c>
      <c r="J1828" s="53">
        <f t="shared" si="117"/>
        <v>31</v>
      </c>
      <c r="K1828" s="50">
        <f t="shared" si="119"/>
        <v>38.44</v>
      </c>
      <c r="L1828" s="50"/>
    </row>
    <row r="1829" spans="1:12" x14ac:dyDescent="0.25">
      <c r="A1829" s="76" t="s">
        <v>666</v>
      </c>
      <c r="B1829" s="76" t="s">
        <v>346</v>
      </c>
      <c r="C1829" s="51"/>
      <c r="D1829" s="51"/>
      <c r="E1829" s="51">
        <f t="shared" si="118"/>
        <v>27.28</v>
      </c>
      <c r="F1829" s="51">
        <v>22</v>
      </c>
      <c r="G1829" s="51">
        <f t="shared" si="120"/>
        <v>16.059999999999999</v>
      </c>
      <c r="H1829" s="51">
        <v>22</v>
      </c>
      <c r="I1829" s="52">
        <f t="shared" si="117"/>
        <v>43.34</v>
      </c>
      <c r="J1829" s="53">
        <f t="shared" si="117"/>
        <v>44</v>
      </c>
      <c r="K1829" s="50">
        <f t="shared" si="119"/>
        <v>43.34</v>
      </c>
      <c r="L1829" s="50"/>
    </row>
    <row r="1830" spans="1:12" ht="31.5" x14ac:dyDescent="0.25">
      <c r="A1830" s="76" t="s">
        <v>666</v>
      </c>
      <c r="B1830" s="76" t="s">
        <v>317</v>
      </c>
      <c r="C1830" s="51"/>
      <c r="D1830" s="51"/>
      <c r="E1830" s="51">
        <f t="shared" si="118"/>
        <v>7.4399999999999995</v>
      </c>
      <c r="F1830" s="51">
        <v>6</v>
      </c>
      <c r="G1830" s="51">
        <f t="shared" si="120"/>
        <v>64.239999999999995</v>
      </c>
      <c r="H1830" s="51">
        <v>88</v>
      </c>
      <c r="I1830" s="52">
        <f t="shared" si="117"/>
        <v>71.679999999999993</v>
      </c>
      <c r="J1830" s="53">
        <f t="shared" si="117"/>
        <v>94</v>
      </c>
      <c r="K1830" s="50">
        <f t="shared" si="119"/>
        <v>71.679999999999993</v>
      </c>
      <c r="L1830" s="50"/>
    </row>
    <row r="1831" spans="1:12" x14ac:dyDescent="0.25">
      <c r="A1831" s="76" t="s">
        <v>666</v>
      </c>
      <c r="B1831" s="76" t="s">
        <v>347</v>
      </c>
      <c r="C1831" s="51"/>
      <c r="D1831" s="51"/>
      <c r="E1831" s="51">
        <f t="shared" si="118"/>
        <v>7.4399999999999995</v>
      </c>
      <c r="F1831" s="51">
        <v>6</v>
      </c>
      <c r="G1831" s="51"/>
      <c r="H1831" s="51"/>
      <c r="I1831" s="52">
        <f t="shared" si="117"/>
        <v>7.4399999999999995</v>
      </c>
      <c r="J1831" s="53">
        <f t="shared" si="117"/>
        <v>6</v>
      </c>
      <c r="K1831" s="50">
        <f t="shared" si="119"/>
        <v>7.4399999999999995</v>
      </c>
      <c r="L1831" s="50"/>
    </row>
    <row r="1832" spans="1:12" x14ac:dyDescent="0.25">
      <c r="A1832" s="76" t="s">
        <v>666</v>
      </c>
      <c r="B1832" s="76" t="s">
        <v>349</v>
      </c>
      <c r="C1832" s="51"/>
      <c r="D1832" s="51"/>
      <c r="E1832" s="51">
        <f t="shared" si="118"/>
        <v>155</v>
      </c>
      <c r="F1832" s="51">
        <v>125</v>
      </c>
      <c r="G1832" s="51">
        <f t="shared" si="120"/>
        <v>19.71</v>
      </c>
      <c r="H1832" s="51">
        <v>27</v>
      </c>
      <c r="I1832" s="52">
        <f t="shared" si="117"/>
        <v>174.71</v>
      </c>
      <c r="J1832" s="53">
        <f t="shared" si="117"/>
        <v>152</v>
      </c>
      <c r="K1832" s="50">
        <f t="shared" si="119"/>
        <v>174.71</v>
      </c>
      <c r="L1832" s="50"/>
    </row>
    <row r="1833" spans="1:12" x14ac:dyDescent="0.25">
      <c r="A1833" s="76" t="s">
        <v>666</v>
      </c>
      <c r="B1833" s="76" t="s">
        <v>351</v>
      </c>
      <c r="C1833" s="51"/>
      <c r="D1833" s="51"/>
      <c r="E1833" s="51">
        <f t="shared" si="118"/>
        <v>2.48</v>
      </c>
      <c r="F1833" s="51">
        <v>2</v>
      </c>
      <c r="G1833" s="51"/>
      <c r="H1833" s="51"/>
      <c r="I1833" s="52">
        <f t="shared" si="117"/>
        <v>2.48</v>
      </c>
      <c r="J1833" s="53">
        <f t="shared" si="117"/>
        <v>2</v>
      </c>
      <c r="K1833" s="50">
        <f t="shared" si="119"/>
        <v>2.48</v>
      </c>
      <c r="L1833" s="50"/>
    </row>
    <row r="1834" spans="1:12" x14ac:dyDescent="0.25">
      <c r="A1834" s="76" t="s">
        <v>666</v>
      </c>
      <c r="B1834" s="76" t="s">
        <v>353</v>
      </c>
      <c r="C1834" s="51"/>
      <c r="D1834" s="51"/>
      <c r="E1834" s="51">
        <f t="shared" si="118"/>
        <v>11.16</v>
      </c>
      <c r="F1834" s="51">
        <v>9</v>
      </c>
      <c r="G1834" s="51"/>
      <c r="H1834" s="51"/>
      <c r="I1834" s="52">
        <f t="shared" si="117"/>
        <v>11.16</v>
      </c>
      <c r="J1834" s="53">
        <f t="shared" si="117"/>
        <v>9</v>
      </c>
      <c r="K1834" s="50">
        <f t="shared" si="119"/>
        <v>11.16</v>
      </c>
      <c r="L1834" s="50"/>
    </row>
    <row r="1835" spans="1:12" x14ac:dyDescent="0.25">
      <c r="A1835" s="76" t="s">
        <v>666</v>
      </c>
      <c r="B1835" s="76" t="s">
        <v>357</v>
      </c>
      <c r="C1835" s="51"/>
      <c r="D1835" s="51"/>
      <c r="E1835" s="51">
        <f t="shared" si="118"/>
        <v>156.24</v>
      </c>
      <c r="F1835" s="51">
        <v>126</v>
      </c>
      <c r="G1835" s="51">
        <f t="shared" si="120"/>
        <v>89.06</v>
      </c>
      <c r="H1835" s="51">
        <v>122</v>
      </c>
      <c r="I1835" s="52">
        <f t="shared" si="117"/>
        <v>245.3</v>
      </c>
      <c r="J1835" s="53">
        <f t="shared" si="117"/>
        <v>248</v>
      </c>
      <c r="K1835" s="50">
        <f t="shared" si="119"/>
        <v>245.3</v>
      </c>
      <c r="L1835" s="50"/>
    </row>
    <row r="1836" spans="1:12" x14ac:dyDescent="0.25">
      <c r="A1836" s="76" t="s">
        <v>666</v>
      </c>
      <c r="B1836" s="76" t="s">
        <v>359</v>
      </c>
      <c r="C1836" s="51"/>
      <c r="D1836" s="51"/>
      <c r="E1836" s="51">
        <f t="shared" si="118"/>
        <v>145.08000000000001</v>
      </c>
      <c r="F1836" s="51">
        <v>117</v>
      </c>
      <c r="G1836" s="51">
        <f t="shared" si="120"/>
        <v>84.679999999999993</v>
      </c>
      <c r="H1836" s="51">
        <v>116</v>
      </c>
      <c r="I1836" s="52">
        <f t="shared" si="117"/>
        <v>229.76</v>
      </c>
      <c r="J1836" s="53">
        <f t="shared" si="117"/>
        <v>233</v>
      </c>
      <c r="K1836" s="50">
        <f t="shared" si="119"/>
        <v>229.76</v>
      </c>
      <c r="L1836" s="50"/>
    </row>
    <row r="1837" spans="1:12" x14ac:dyDescent="0.25">
      <c r="A1837" s="76" t="s">
        <v>666</v>
      </c>
      <c r="B1837" s="76" t="s">
        <v>360</v>
      </c>
      <c r="C1837" s="51"/>
      <c r="D1837" s="51"/>
      <c r="E1837" s="51">
        <f t="shared" si="118"/>
        <v>401.76</v>
      </c>
      <c r="F1837" s="51">
        <v>324</v>
      </c>
      <c r="G1837" s="51">
        <f t="shared" si="120"/>
        <v>5.84</v>
      </c>
      <c r="H1837" s="51">
        <v>8</v>
      </c>
      <c r="I1837" s="52">
        <f t="shared" si="117"/>
        <v>407.59999999999997</v>
      </c>
      <c r="J1837" s="53">
        <f t="shared" si="117"/>
        <v>332</v>
      </c>
      <c r="K1837" s="50">
        <f t="shared" si="119"/>
        <v>407.59999999999997</v>
      </c>
      <c r="L1837" s="50"/>
    </row>
    <row r="1838" spans="1:12" x14ac:dyDescent="0.25">
      <c r="A1838" s="76" t="s">
        <v>666</v>
      </c>
      <c r="B1838" s="76" t="s">
        <v>362</v>
      </c>
      <c r="C1838" s="51"/>
      <c r="D1838" s="51"/>
      <c r="E1838" s="51">
        <f t="shared" si="118"/>
        <v>40.92</v>
      </c>
      <c r="F1838" s="51">
        <v>33</v>
      </c>
      <c r="G1838" s="51"/>
      <c r="H1838" s="51"/>
      <c r="I1838" s="52">
        <f t="shared" si="117"/>
        <v>40.92</v>
      </c>
      <c r="J1838" s="53">
        <f t="shared" si="117"/>
        <v>33</v>
      </c>
      <c r="K1838" s="50">
        <f t="shared" si="119"/>
        <v>40.92</v>
      </c>
      <c r="L1838" s="50"/>
    </row>
    <row r="1839" spans="1:12" ht="31.5" x14ac:dyDescent="0.25">
      <c r="A1839" s="76" t="s">
        <v>666</v>
      </c>
      <c r="B1839" s="76" t="s">
        <v>364</v>
      </c>
      <c r="C1839" s="51"/>
      <c r="D1839" s="51"/>
      <c r="E1839" s="51">
        <f t="shared" si="118"/>
        <v>12.4</v>
      </c>
      <c r="F1839" s="51">
        <v>10</v>
      </c>
      <c r="G1839" s="51">
        <f t="shared" si="120"/>
        <v>7.3</v>
      </c>
      <c r="H1839" s="51">
        <v>10</v>
      </c>
      <c r="I1839" s="52">
        <f t="shared" si="117"/>
        <v>19.7</v>
      </c>
      <c r="J1839" s="53">
        <f t="shared" si="117"/>
        <v>20</v>
      </c>
      <c r="K1839" s="50">
        <f t="shared" si="119"/>
        <v>19.7</v>
      </c>
      <c r="L1839" s="50"/>
    </row>
    <row r="1840" spans="1:12" x14ac:dyDescent="0.25">
      <c r="A1840" s="76" t="s">
        <v>666</v>
      </c>
      <c r="B1840" s="76" t="s">
        <v>367</v>
      </c>
      <c r="C1840" s="51"/>
      <c r="D1840" s="51"/>
      <c r="E1840" s="51"/>
      <c r="F1840" s="51"/>
      <c r="G1840" s="51">
        <f t="shared" si="120"/>
        <v>70.81</v>
      </c>
      <c r="H1840" s="51">
        <v>97</v>
      </c>
      <c r="I1840" s="52">
        <f t="shared" si="117"/>
        <v>70.81</v>
      </c>
      <c r="J1840" s="53">
        <f t="shared" si="117"/>
        <v>97</v>
      </c>
      <c r="K1840" s="50">
        <f t="shared" si="119"/>
        <v>70.81</v>
      </c>
      <c r="L1840" s="50"/>
    </row>
    <row r="1841" spans="1:12" ht="31.5" x14ac:dyDescent="0.25">
      <c r="A1841" s="76" t="s">
        <v>666</v>
      </c>
      <c r="B1841" s="76" t="s">
        <v>368</v>
      </c>
      <c r="C1841" s="51"/>
      <c r="D1841" s="51"/>
      <c r="E1841" s="51">
        <f t="shared" si="118"/>
        <v>6.2</v>
      </c>
      <c r="F1841" s="51">
        <v>5</v>
      </c>
      <c r="G1841" s="51">
        <f t="shared" si="120"/>
        <v>2.92</v>
      </c>
      <c r="H1841" s="51">
        <v>4</v>
      </c>
      <c r="I1841" s="52">
        <f t="shared" ref="I1841:J1900" si="121">C1841+E1841+G1841</f>
        <v>9.120000000000001</v>
      </c>
      <c r="J1841" s="53">
        <f t="shared" si="121"/>
        <v>9</v>
      </c>
      <c r="K1841" s="50">
        <f t="shared" si="119"/>
        <v>9.120000000000001</v>
      </c>
      <c r="L1841" s="50"/>
    </row>
    <row r="1842" spans="1:12" ht="31.5" x14ac:dyDescent="0.25">
      <c r="A1842" s="76" t="s">
        <v>667</v>
      </c>
      <c r="B1842" s="76" t="s">
        <v>326</v>
      </c>
      <c r="C1842" s="51"/>
      <c r="D1842" s="51"/>
      <c r="E1842" s="51"/>
      <c r="F1842" s="51"/>
      <c r="G1842" s="51">
        <f t="shared" si="120"/>
        <v>141.62</v>
      </c>
      <c r="H1842" s="51">
        <v>194</v>
      </c>
      <c r="I1842" s="52">
        <f t="shared" si="121"/>
        <v>141.62</v>
      </c>
      <c r="J1842" s="53">
        <f t="shared" si="121"/>
        <v>194</v>
      </c>
      <c r="K1842" s="50">
        <f t="shared" si="119"/>
        <v>141.62</v>
      </c>
      <c r="L1842" s="50"/>
    </row>
    <row r="1843" spans="1:12" ht="31.5" x14ac:dyDescent="0.25">
      <c r="A1843" s="76" t="s">
        <v>667</v>
      </c>
      <c r="B1843" s="76" t="s">
        <v>328</v>
      </c>
      <c r="C1843" s="51"/>
      <c r="D1843" s="51"/>
      <c r="E1843" s="51">
        <f t="shared" si="118"/>
        <v>101.67999999999999</v>
      </c>
      <c r="F1843" s="51">
        <v>82</v>
      </c>
      <c r="G1843" s="51"/>
      <c r="H1843" s="51"/>
      <c r="I1843" s="52">
        <f t="shared" si="121"/>
        <v>101.67999999999999</v>
      </c>
      <c r="J1843" s="53">
        <f t="shared" si="121"/>
        <v>82</v>
      </c>
      <c r="K1843" s="50">
        <f t="shared" si="119"/>
        <v>101.67999999999999</v>
      </c>
      <c r="L1843" s="50"/>
    </row>
    <row r="1844" spans="1:12" ht="31.5" x14ac:dyDescent="0.25">
      <c r="A1844" s="76" t="s">
        <v>667</v>
      </c>
      <c r="B1844" s="76" t="s">
        <v>315</v>
      </c>
      <c r="C1844" s="51"/>
      <c r="D1844" s="51"/>
      <c r="E1844" s="51">
        <f t="shared" si="118"/>
        <v>96.72</v>
      </c>
      <c r="F1844" s="51">
        <v>78</v>
      </c>
      <c r="G1844" s="51">
        <f t="shared" si="120"/>
        <v>56.94</v>
      </c>
      <c r="H1844" s="51">
        <v>78</v>
      </c>
      <c r="I1844" s="52">
        <f t="shared" si="121"/>
        <v>153.66</v>
      </c>
      <c r="J1844" s="53">
        <f t="shared" si="121"/>
        <v>156</v>
      </c>
      <c r="K1844" s="50">
        <f t="shared" si="119"/>
        <v>153.66</v>
      </c>
      <c r="L1844" s="50"/>
    </row>
    <row r="1845" spans="1:12" ht="31.5" x14ac:dyDescent="0.25">
      <c r="A1845" s="76" t="s">
        <v>667</v>
      </c>
      <c r="B1845" s="76" t="s">
        <v>312</v>
      </c>
      <c r="C1845" s="51"/>
      <c r="D1845" s="51"/>
      <c r="E1845" s="51">
        <f t="shared" si="118"/>
        <v>199.64</v>
      </c>
      <c r="F1845" s="51">
        <v>161</v>
      </c>
      <c r="G1845" s="51">
        <f t="shared" si="120"/>
        <v>117.53</v>
      </c>
      <c r="H1845" s="51">
        <v>161</v>
      </c>
      <c r="I1845" s="52">
        <f t="shared" si="121"/>
        <v>317.16999999999996</v>
      </c>
      <c r="J1845" s="53">
        <f t="shared" si="121"/>
        <v>322</v>
      </c>
      <c r="K1845" s="50">
        <f t="shared" si="119"/>
        <v>317.16999999999996</v>
      </c>
      <c r="L1845" s="50"/>
    </row>
    <row r="1846" spans="1:12" ht="31.5" x14ac:dyDescent="0.25">
      <c r="A1846" s="76" t="s">
        <v>667</v>
      </c>
      <c r="B1846" s="76" t="s">
        <v>321</v>
      </c>
      <c r="C1846" s="51"/>
      <c r="D1846" s="51"/>
      <c r="E1846" s="51">
        <f t="shared" si="118"/>
        <v>52.08</v>
      </c>
      <c r="F1846" s="51">
        <v>42</v>
      </c>
      <c r="G1846" s="51">
        <f t="shared" si="120"/>
        <v>30.66</v>
      </c>
      <c r="H1846" s="51">
        <v>42</v>
      </c>
      <c r="I1846" s="52">
        <f t="shared" si="121"/>
        <v>82.74</v>
      </c>
      <c r="J1846" s="53">
        <f t="shared" si="121"/>
        <v>84</v>
      </c>
      <c r="K1846" s="50">
        <f t="shared" si="119"/>
        <v>82.74</v>
      </c>
      <c r="L1846" s="50"/>
    </row>
    <row r="1847" spans="1:12" ht="31.5" x14ac:dyDescent="0.25">
      <c r="A1847" s="76" t="s">
        <v>667</v>
      </c>
      <c r="B1847" s="76" t="s">
        <v>357</v>
      </c>
      <c r="C1847" s="51"/>
      <c r="D1847" s="51"/>
      <c r="E1847" s="51">
        <f t="shared" si="118"/>
        <v>228.16</v>
      </c>
      <c r="F1847" s="51">
        <v>184</v>
      </c>
      <c r="G1847" s="51">
        <f t="shared" si="120"/>
        <v>68.62</v>
      </c>
      <c r="H1847" s="51">
        <v>94</v>
      </c>
      <c r="I1847" s="52">
        <f t="shared" si="121"/>
        <v>296.77999999999997</v>
      </c>
      <c r="J1847" s="53">
        <f t="shared" si="121"/>
        <v>278</v>
      </c>
      <c r="K1847" s="50">
        <f t="shared" si="119"/>
        <v>296.77999999999997</v>
      </c>
      <c r="L1847" s="50"/>
    </row>
    <row r="1848" spans="1:12" ht="31.5" x14ac:dyDescent="0.25">
      <c r="A1848" s="76" t="s">
        <v>667</v>
      </c>
      <c r="B1848" s="76" t="s">
        <v>367</v>
      </c>
      <c r="C1848" s="51"/>
      <c r="D1848" s="51"/>
      <c r="E1848" s="51"/>
      <c r="F1848" s="51"/>
      <c r="G1848" s="51">
        <f t="shared" si="120"/>
        <v>0.73</v>
      </c>
      <c r="H1848" s="51">
        <v>1</v>
      </c>
      <c r="I1848" s="52">
        <f t="shared" si="121"/>
        <v>0.73</v>
      </c>
      <c r="J1848" s="53">
        <f t="shared" si="121"/>
        <v>1</v>
      </c>
      <c r="K1848" s="50">
        <f t="shared" si="119"/>
        <v>0.73</v>
      </c>
      <c r="L1848" s="50"/>
    </row>
    <row r="1849" spans="1:12" ht="31.5" x14ac:dyDescent="0.25">
      <c r="A1849" s="76" t="s">
        <v>667</v>
      </c>
      <c r="B1849" s="76" t="s">
        <v>372</v>
      </c>
      <c r="C1849" s="51"/>
      <c r="D1849" s="51"/>
      <c r="E1849" s="51">
        <f t="shared" si="118"/>
        <v>466.24</v>
      </c>
      <c r="F1849" s="51">
        <v>376</v>
      </c>
      <c r="G1849" s="51">
        <f t="shared" si="120"/>
        <v>205.85999999999999</v>
      </c>
      <c r="H1849" s="51">
        <v>282</v>
      </c>
      <c r="I1849" s="52">
        <f t="shared" si="121"/>
        <v>672.1</v>
      </c>
      <c r="J1849" s="53">
        <f t="shared" si="121"/>
        <v>658</v>
      </c>
      <c r="K1849" s="50">
        <f t="shared" si="119"/>
        <v>672.1</v>
      </c>
      <c r="L1849" s="50"/>
    </row>
    <row r="1850" spans="1:12" ht="31.5" x14ac:dyDescent="0.25">
      <c r="A1850" s="76" t="s">
        <v>667</v>
      </c>
      <c r="B1850" s="76" t="s">
        <v>373</v>
      </c>
      <c r="C1850" s="51"/>
      <c r="D1850" s="51"/>
      <c r="E1850" s="51">
        <f t="shared" si="118"/>
        <v>17.36</v>
      </c>
      <c r="F1850" s="51">
        <v>14</v>
      </c>
      <c r="G1850" s="51"/>
      <c r="H1850" s="51"/>
      <c r="I1850" s="52">
        <f t="shared" si="121"/>
        <v>17.36</v>
      </c>
      <c r="J1850" s="53">
        <f t="shared" si="121"/>
        <v>14</v>
      </c>
      <c r="K1850" s="50">
        <f t="shared" si="119"/>
        <v>17.36</v>
      </c>
      <c r="L1850" s="50"/>
    </row>
    <row r="1851" spans="1:12" ht="31.5" x14ac:dyDescent="0.25">
      <c r="A1851" s="76" t="s">
        <v>668</v>
      </c>
      <c r="B1851" s="76" t="s">
        <v>325</v>
      </c>
      <c r="C1851" s="51"/>
      <c r="D1851" s="51"/>
      <c r="E1851" s="51">
        <f t="shared" si="118"/>
        <v>2.48</v>
      </c>
      <c r="F1851" s="51">
        <v>2</v>
      </c>
      <c r="G1851" s="51">
        <f t="shared" si="120"/>
        <v>1.46</v>
      </c>
      <c r="H1851" s="51">
        <v>2</v>
      </c>
      <c r="I1851" s="52">
        <f t="shared" si="121"/>
        <v>3.94</v>
      </c>
      <c r="J1851" s="53">
        <f t="shared" si="121"/>
        <v>4</v>
      </c>
      <c r="K1851" s="50">
        <f t="shared" si="119"/>
        <v>3.94</v>
      </c>
      <c r="L1851" s="50"/>
    </row>
    <row r="1852" spans="1:12" x14ac:dyDescent="0.25">
      <c r="A1852" s="76" t="s">
        <v>668</v>
      </c>
      <c r="B1852" s="76" t="s">
        <v>326</v>
      </c>
      <c r="C1852" s="51"/>
      <c r="D1852" s="51"/>
      <c r="E1852" s="51">
        <f t="shared" si="118"/>
        <v>0</v>
      </c>
      <c r="F1852" s="51"/>
      <c r="G1852" s="51">
        <f t="shared" si="120"/>
        <v>613.19999999999993</v>
      </c>
      <c r="H1852" s="51">
        <v>840</v>
      </c>
      <c r="I1852" s="52">
        <f t="shared" si="121"/>
        <v>613.19999999999993</v>
      </c>
      <c r="J1852" s="53">
        <f t="shared" si="121"/>
        <v>840</v>
      </c>
      <c r="K1852" s="50">
        <f t="shared" si="119"/>
        <v>613.19999999999993</v>
      </c>
      <c r="L1852" s="50"/>
    </row>
    <row r="1853" spans="1:12" x14ac:dyDescent="0.25">
      <c r="A1853" s="76" t="s">
        <v>668</v>
      </c>
      <c r="B1853" s="76" t="s">
        <v>328</v>
      </c>
      <c r="C1853" s="51"/>
      <c r="D1853" s="51"/>
      <c r="E1853" s="51">
        <f t="shared" si="118"/>
        <v>393.08</v>
      </c>
      <c r="F1853" s="51">
        <v>317</v>
      </c>
      <c r="G1853" s="51"/>
      <c r="H1853" s="51"/>
      <c r="I1853" s="52">
        <f t="shared" si="121"/>
        <v>393.08</v>
      </c>
      <c r="J1853" s="53">
        <f t="shared" si="121"/>
        <v>317</v>
      </c>
      <c r="K1853" s="50">
        <f t="shared" si="119"/>
        <v>393.08</v>
      </c>
      <c r="L1853" s="50"/>
    </row>
    <row r="1854" spans="1:12" x14ac:dyDescent="0.25">
      <c r="A1854" s="76" t="s">
        <v>668</v>
      </c>
      <c r="B1854" s="76" t="s">
        <v>393</v>
      </c>
      <c r="C1854" s="51"/>
      <c r="D1854" s="51"/>
      <c r="E1854" s="51">
        <f t="shared" si="118"/>
        <v>2.48</v>
      </c>
      <c r="F1854" s="51">
        <v>2</v>
      </c>
      <c r="G1854" s="51">
        <f t="shared" si="120"/>
        <v>33.58</v>
      </c>
      <c r="H1854" s="51">
        <v>46</v>
      </c>
      <c r="I1854" s="52">
        <f t="shared" si="121"/>
        <v>36.059999999999995</v>
      </c>
      <c r="J1854" s="53">
        <f t="shared" si="121"/>
        <v>48</v>
      </c>
      <c r="K1854" s="50">
        <f t="shared" si="119"/>
        <v>36.059999999999995</v>
      </c>
      <c r="L1854" s="50"/>
    </row>
    <row r="1855" spans="1:12" x14ac:dyDescent="0.25">
      <c r="A1855" s="76" t="s">
        <v>668</v>
      </c>
      <c r="B1855" s="76" t="s">
        <v>329</v>
      </c>
      <c r="C1855" s="51"/>
      <c r="D1855" s="51"/>
      <c r="E1855" s="51">
        <f t="shared" si="118"/>
        <v>106.64</v>
      </c>
      <c r="F1855" s="51">
        <v>86</v>
      </c>
      <c r="G1855" s="51">
        <f t="shared" si="120"/>
        <v>62.78</v>
      </c>
      <c r="H1855" s="51">
        <v>86</v>
      </c>
      <c r="I1855" s="52">
        <f t="shared" si="121"/>
        <v>169.42000000000002</v>
      </c>
      <c r="J1855" s="53">
        <f t="shared" si="121"/>
        <v>172</v>
      </c>
      <c r="K1855" s="50">
        <f t="shared" si="119"/>
        <v>169.42000000000002</v>
      </c>
      <c r="L1855" s="50"/>
    </row>
    <row r="1856" spans="1:12" ht="31.5" x14ac:dyDescent="0.25">
      <c r="A1856" s="76" t="s">
        <v>668</v>
      </c>
      <c r="B1856" s="76" t="s">
        <v>426</v>
      </c>
      <c r="C1856" s="51"/>
      <c r="D1856" s="51"/>
      <c r="E1856" s="51">
        <f t="shared" si="118"/>
        <v>14.879999999999999</v>
      </c>
      <c r="F1856" s="51">
        <v>12</v>
      </c>
      <c r="G1856" s="51">
        <f t="shared" si="120"/>
        <v>8.76</v>
      </c>
      <c r="H1856" s="51">
        <v>12</v>
      </c>
      <c r="I1856" s="52">
        <f t="shared" si="121"/>
        <v>23.64</v>
      </c>
      <c r="J1856" s="53">
        <f t="shared" si="121"/>
        <v>24</v>
      </c>
      <c r="K1856" s="50">
        <f t="shared" si="119"/>
        <v>23.64</v>
      </c>
      <c r="L1856" s="50"/>
    </row>
    <row r="1857" spans="1:12" x14ac:dyDescent="0.25">
      <c r="A1857" s="76" t="s">
        <v>668</v>
      </c>
      <c r="B1857" s="76" t="s">
        <v>330</v>
      </c>
      <c r="C1857" s="51"/>
      <c r="D1857" s="51"/>
      <c r="E1857" s="51">
        <f t="shared" si="118"/>
        <v>91.76</v>
      </c>
      <c r="F1857" s="51">
        <v>74</v>
      </c>
      <c r="G1857" s="51"/>
      <c r="H1857" s="51"/>
      <c r="I1857" s="52">
        <f t="shared" si="121"/>
        <v>91.76</v>
      </c>
      <c r="J1857" s="53">
        <f t="shared" si="121"/>
        <v>74</v>
      </c>
      <c r="K1857" s="50">
        <f t="shared" si="119"/>
        <v>91.76</v>
      </c>
      <c r="L1857" s="50"/>
    </row>
    <row r="1858" spans="1:12" x14ac:dyDescent="0.25">
      <c r="A1858" s="76" t="s">
        <v>668</v>
      </c>
      <c r="B1858" s="76" t="s">
        <v>331</v>
      </c>
      <c r="C1858" s="51"/>
      <c r="D1858" s="51"/>
      <c r="E1858" s="51"/>
      <c r="F1858" s="51"/>
      <c r="G1858" s="51">
        <f t="shared" si="120"/>
        <v>38.69</v>
      </c>
      <c r="H1858" s="51">
        <v>53</v>
      </c>
      <c r="I1858" s="52">
        <f t="shared" si="121"/>
        <v>38.69</v>
      </c>
      <c r="J1858" s="53">
        <f t="shared" si="121"/>
        <v>53</v>
      </c>
      <c r="K1858" s="50">
        <f t="shared" si="119"/>
        <v>38.69</v>
      </c>
      <c r="L1858" s="50"/>
    </row>
    <row r="1859" spans="1:12" ht="31.5" x14ac:dyDescent="0.25">
      <c r="A1859" s="76" t="s">
        <v>668</v>
      </c>
      <c r="B1859" s="76" t="s">
        <v>336</v>
      </c>
      <c r="C1859" s="51"/>
      <c r="D1859" s="51"/>
      <c r="E1859" s="51">
        <f t="shared" si="118"/>
        <v>142.6</v>
      </c>
      <c r="F1859" s="51">
        <v>115</v>
      </c>
      <c r="G1859" s="51">
        <f t="shared" si="120"/>
        <v>83.95</v>
      </c>
      <c r="H1859" s="51">
        <v>115</v>
      </c>
      <c r="I1859" s="52">
        <f t="shared" si="121"/>
        <v>226.55</v>
      </c>
      <c r="J1859" s="53">
        <f t="shared" si="121"/>
        <v>230</v>
      </c>
      <c r="K1859" s="50">
        <f t="shared" si="119"/>
        <v>226.55</v>
      </c>
      <c r="L1859" s="50"/>
    </row>
    <row r="1860" spans="1:12" ht="47.25" x14ac:dyDescent="0.25">
      <c r="A1860" s="76" t="s">
        <v>668</v>
      </c>
      <c r="B1860" s="76" t="s">
        <v>342</v>
      </c>
      <c r="C1860" s="51"/>
      <c r="D1860" s="51"/>
      <c r="E1860" s="51">
        <f t="shared" si="118"/>
        <v>19.84</v>
      </c>
      <c r="F1860" s="51">
        <v>16</v>
      </c>
      <c r="G1860" s="51">
        <f t="shared" si="120"/>
        <v>11.68</v>
      </c>
      <c r="H1860" s="51">
        <v>16</v>
      </c>
      <c r="I1860" s="52">
        <f t="shared" si="121"/>
        <v>31.52</v>
      </c>
      <c r="J1860" s="53">
        <f t="shared" si="121"/>
        <v>32</v>
      </c>
      <c r="K1860" s="50">
        <f t="shared" si="119"/>
        <v>31.52</v>
      </c>
      <c r="L1860" s="50"/>
    </row>
    <row r="1861" spans="1:12" ht="31.5" x14ac:dyDescent="0.25">
      <c r="A1861" s="76" t="s">
        <v>668</v>
      </c>
      <c r="B1861" s="76" t="s">
        <v>344</v>
      </c>
      <c r="C1861" s="51"/>
      <c r="D1861" s="51"/>
      <c r="E1861" s="51">
        <f t="shared" si="118"/>
        <v>23.56</v>
      </c>
      <c r="F1861" s="51">
        <v>19</v>
      </c>
      <c r="G1861" s="51">
        <f t="shared" si="120"/>
        <v>13.87</v>
      </c>
      <c r="H1861" s="51">
        <v>19</v>
      </c>
      <c r="I1861" s="52">
        <f t="shared" si="121"/>
        <v>37.43</v>
      </c>
      <c r="J1861" s="53">
        <f t="shared" si="121"/>
        <v>38</v>
      </c>
      <c r="K1861" s="50">
        <f t="shared" si="119"/>
        <v>37.43</v>
      </c>
      <c r="L1861" s="50"/>
    </row>
    <row r="1862" spans="1:12" x14ac:dyDescent="0.25">
      <c r="A1862" s="76" t="s">
        <v>668</v>
      </c>
      <c r="B1862" s="76" t="s">
        <v>346</v>
      </c>
      <c r="C1862" s="51"/>
      <c r="D1862" s="51"/>
      <c r="E1862" s="51">
        <f t="shared" ref="E1862:E1925" si="122">F1862*1.24</f>
        <v>0</v>
      </c>
      <c r="F1862" s="51"/>
      <c r="G1862" s="51">
        <f t="shared" si="120"/>
        <v>105.85</v>
      </c>
      <c r="H1862" s="51">
        <v>145</v>
      </c>
      <c r="I1862" s="52">
        <f t="shared" si="121"/>
        <v>105.85</v>
      </c>
      <c r="J1862" s="53">
        <f t="shared" si="121"/>
        <v>145</v>
      </c>
      <c r="K1862" s="50">
        <f t="shared" si="119"/>
        <v>105.85</v>
      </c>
      <c r="L1862" s="50"/>
    </row>
    <row r="1863" spans="1:12" ht="31.5" x14ac:dyDescent="0.25">
      <c r="A1863" s="76" t="s">
        <v>668</v>
      </c>
      <c r="B1863" s="76" t="s">
        <v>317</v>
      </c>
      <c r="C1863" s="51"/>
      <c r="D1863" s="51"/>
      <c r="E1863" s="51">
        <f t="shared" si="122"/>
        <v>49.6</v>
      </c>
      <c r="F1863" s="51">
        <v>40</v>
      </c>
      <c r="G1863" s="51">
        <f t="shared" si="120"/>
        <v>18.98</v>
      </c>
      <c r="H1863" s="51">
        <v>26</v>
      </c>
      <c r="I1863" s="52">
        <f t="shared" si="121"/>
        <v>68.58</v>
      </c>
      <c r="J1863" s="53">
        <f t="shared" si="121"/>
        <v>66</v>
      </c>
      <c r="K1863" s="50">
        <f t="shared" si="119"/>
        <v>68.58</v>
      </c>
      <c r="L1863" s="50"/>
    </row>
    <row r="1864" spans="1:12" x14ac:dyDescent="0.25">
      <c r="A1864" s="76" t="s">
        <v>668</v>
      </c>
      <c r="B1864" s="76" t="s">
        <v>347</v>
      </c>
      <c r="C1864" s="51"/>
      <c r="D1864" s="51"/>
      <c r="E1864" s="51">
        <f t="shared" si="122"/>
        <v>121.52</v>
      </c>
      <c r="F1864" s="51">
        <v>98</v>
      </c>
      <c r="G1864" s="51">
        <f t="shared" si="120"/>
        <v>71.539999999999992</v>
      </c>
      <c r="H1864" s="51">
        <v>98</v>
      </c>
      <c r="I1864" s="52">
        <f t="shared" si="121"/>
        <v>193.06</v>
      </c>
      <c r="J1864" s="53">
        <f t="shared" si="121"/>
        <v>196</v>
      </c>
      <c r="K1864" s="50">
        <f t="shared" ref="K1864:K1927" si="123">I1864</f>
        <v>193.06</v>
      </c>
      <c r="L1864" s="50"/>
    </row>
    <row r="1865" spans="1:12" x14ac:dyDescent="0.25">
      <c r="A1865" s="76" t="s">
        <v>668</v>
      </c>
      <c r="B1865" s="76" t="s">
        <v>312</v>
      </c>
      <c r="C1865" s="51"/>
      <c r="D1865" s="51"/>
      <c r="E1865" s="51">
        <f t="shared" si="122"/>
        <v>922.56</v>
      </c>
      <c r="F1865" s="51">
        <v>744</v>
      </c>
      <c r="G1865" s="51">
        <f t="shared" si="120"/>
        <v>559.17999999999995</v>
      </c>
      <c r="H1865" s="51">
        <v>766</v>
      </c>
      <c r="I1865" s="52">
        <f t="shared" si="121"/>
        <v>1481.7399999999998</v>
      </c>
      <c r="J1865" s="53">
        <f t="shared" si="121"/>
        <v>1510</v>
      </c>
      <c r="K1865" s="50">
        <f t="shared" si="123"/>
        <v>1481.7399999999998</v>
      </c>
      <c r="L1865" s="50"/>
    </row>
    <row r="1866" spans="1:12" x14ac:dyDescent="0.25">
      <c r="A1866" s="76" t="s">
        <v>668</v>
      </c>
      <c r="B1866" s="76" t="s">
        <v>321</v>
      </c>
      <c r="C1866" s="51"/>
      <c r="D1866" s="51"/>
      <c r="E1866" s="51">
        <f t="shared" si="122"/>
        <v>248</v>
      </c>
      <c r="F1866" s="51">
        <v>200</v>
      </c>
      <c r="G1866" s="51">
        <f t="shared" si="120"/>
        <v>148.19</v>
      </c>
      <c r="H1866" s="51">
        <v>203</v>
      </c>
      <c r="I1866" s="52">
        <f t="shared" si="121"/>
        <v>396.19</v>
      </c>
      <c r="J1866" s="53">
        <f t="shared" si="121"/>
        <v>403</v>
      </c>
      <c r="K1866" s="50">
        <f t="shared" si="123"/>
        <v>396.19</v>
      </c>
      <c r="L1866" s="50"/>
    </row>
    <row r="1867" spans="1:12" x14ac:dyDescent="0.25">
      <c r="A1867" s="76" t="s">
        <v>668</v>
      </c>
      <c r="B1867" s="76" t="s">
        <v>375</v>
      </c>
      <c r="C1867" s="51"/>
      <c r="D1867" s="51"/>
      <c r="E1867" s="51">
        <f t="shared" si="122"/>
        <v>316.2</v>
      </c>
      <c r="F1867" s="51">
        <v>255</v>
      </c>
      <c r="G1867" s="51">
        <f t="shared" ref="G1867:G1929" si="124">H1867*0.73</f>
        <v>186.15</v>
      </c>
      <c r="H1867" s="51">
        <v>255</v>
      </c>
      <c r="I1867" s="52">
        <f t="shared" si="121"/>
        <v>502.35</v>
      </c>
      <c r="J1867" s="53">
        <f t="shared" si="121"/>
        <v>510</v>
      </c>
      <c r="K1867" s="50">
        <f t="shared" si="123"/>
        <v>502.35</v>
      </c>
      <c r="L1867" s="50"/>
    </row>
    <row r="1868" spans="1:12" x14ac:dyDescent="0.25">
      <c r="A1868" s="76" t="s">
        <v>668</v>
      </c>
      <c r="B1868" s="76" t="s">
        <v>349</v>
      </c>
      <c r="C1868" s="51"/>
      <c r="D1868" s="51"/>
      <c r="E1868" s="51">
        <f t="shared" si="122"/>
        <v>50.839999999999996</v>
      </c>
      <c r="F1868" s="51">
        <v>41</v>
      </c>
      <c r="G1868" s="51">
        <f t="shared" si="124"/>
        <v>29.93</v>
      </c>
      <c r="H1868" s="51">
        <v>41</v>
      </c>
      <c r="I1868" s="52">
        <f t="shared" si="121"/>
        <v>80.77</v>
      </c>
      <c r="J1868" s="53">
        <f t="shared" si="121"/>
        <v>82</v>
      </c>
      <c r="K1868" s="50">
        <f t="shared" si="123"/>
        <v>80.77</v>
      </c>
      <c r="L1868" s="50"/>
    </row>
    <row r="1869" spans="1:12" x14ac:dyDescent="0.25">
      <c r="A1869" s="76" t="s">
        <v>668</v>
      </c>
      <c r="B1869" s="76" t="s">
        <v>351</v>
      </c>
      <c r="C1869" s="51"/>
      <c r="D1869" s="51"/>
      <c r="E1869" s="51">
        <f t="shared" si="122"/>
        <v>1.24</v>
      </c>
      <c r="F1869" s="51">
        <v>1</v>
      </c>
      <c r="G1869" s="51">
        <f t="shared" si="124"/>
        <v>0.73</v>
      </c>
      <c r="H1869" s="51">
        <v>1</v>
      </c>
      <c r="I1869" s="52">
        <f t="shared" si="121"/>
        <v>1.97</v>
      </c>
      <c r="J1869" s="53">
        <f t="shared" si="121"/>
        <v>2</v>
      </c>
      <c r="K1869" s="50">
        <f t="shared" si="123"/>
        <v>1.97</v>
      </c>
      <c r="L1869" s="50"/>
    </row>
    <row r="1870" spans="1:12" x14ac:dyDescent="0.25">
      <c r="A1870" s="76" t="s">
        <v>668</v>
      </c>
      <c r="B1870" s="76" t="s">
        <v>352</v>
      </c>
      <c r="C1870" s="51"/>
      <c r="D1870" s="51"/>
      <c r="E1870" s="51">
        <f t="shared" si="122"/>
        <v>155</v>
      </c>
      <c r="F1870" s="51">
        <v>125</v>
      </c>
      <c r="G1870" s="51">
        <f t="shared" si="124"/>
        <v>91.25</v>
      </c>
      <c r="H1870" s="51">
        <v>125</v>
      </c>
      <c r="I1870" s="52">
        <f t="shared" si="121"/>
        <v>246.25</v>
      </c>
      <c r="J1870" s="53">
        <f t="shared" si="121"/>
        <v>250</v>
      </c>
      <c r="K1870" s="50">
        <f t="shared" si="123"/>
        <v>246.25</v>
      </c>
      <c r="L1870" s="50"/>
    </row>
    <row r="1871" spans="1:12" x14ac:dyDescent="0.25">
      <c r="A1871" s="76" t="s">
        <v>668</v>
      </c>
      <c r="B1871" s="76" t="s">
        <v>354</v>
      </c>
      <c r="C1871" s="51"/>
      <c r="D1871" s="51"/>
      <c r="E1871" s="51">
        <f t="shared" si="122"/>
        <v>19.84</v>
      </c>
      <c r="F1871" s="51">
        <v>16</v>
      </c>
      <c r="G1871" s="51">
        <f t="shared" si="124"/>
        <v>11.68</v>
      </c>
      <c r="H1871" s="51">
        <v>16</v>
      </c>
      <c r="I1871" s="52">
        <f t="shared" si="121"/>
        <v>31.52</v>
      </c>
      <c r="J1871" s="53">
        <f t="shared" si="121"/>
        <v>32</v>
      </c>
      <c r="K1871" s="50">
        <f t="shared" si="123"/>
        <v>31.52</v>
      </c>
      <c r="L1871" s="50"/>
    </row>
    <row r="1872" spans="1:12" x14ac:dyDescent="0.25">
      <c r="A1872" s="76" t="s">
        <v>668</v>
      </c>
      <c r="B1872" s="76" t="s">
        <v>394</v>
      </c>
      <c r="C1872" s="51"/>
      <c r="D1872" s="51"/>
      <c r="E1872" s="51">
        <f t="shared" si="122"/>
        <v>53.32</v>
      </c>
      <c r="F1872" s="51">
        <v>43</v>
      </c>
      <c r="G1872" s="51">
        <f t="shared" si="124"/>
        <v>31.39</v>
      </c>
      <c r="H1872" s="51">
        <v>43</v>
      </c>
      <c r="I1872" s="52">
        <f t="shared" si="121"/>
        <v>84.710000000000008</v>
      </c>
      <c r="J1872" s="53">
        <f t="shared" si="121"/>
        <v>86</v>
      </c>
      <c r="K1872" s="50">
        <f t="shared" si="123"/>
        <v>84.710000000000008</v>
      </c>
      <c r="L1872" s="50"/>
    </row>
    <row r="1873" spans="1:12" x14ac:dyDescent="0.25">
      <c r="A1873" s="76" t="s">
        <v>668</v>
      </c>
      <c r="B1873" s="76" t="s">
        <v>377</v>
      </c>
      <c r="C1873" s="51"/>
      <c r="D1873" s="51"/>
      <c r="E1873" s="51">
        <f t="shared" si="122"/>
        <v>249.24</v>
      </c>
      <c r="F1873" s="51">
        <v>201</v>
      </c>
      <c r="G1873" s="51">
        <f t="shared" si="124"/>
        <v>146.72999999999999</v>
      </c>
      <c r="H1873" s="51">
        <v>201</v>
      </c>
      <c r="I1873" s="52">
        <f t="shared" si="121"/>
        <v>395.97</v>
      </c>
      <c r="J1873" s="53">
        <f t="shared" si="121"/>
        <v>402</v>
      </c>
      <c r="K1873" s="50">
        <f t="shared" si="123"/>
        <v>395.97</v>
      </c>
      <c r="L1873" s="50"/>
    </row>
    <row r="1874" spans="1:12" x14ac:dyDescent="0.25">
      <c r="A1874" s="76" t="s">
        <v>668</v>
      </c>
      <c r="B1874" s="76" t="s">
        <v>357</v>
      </c>
      <c r="C1874" s="51"/>
      <c r="D1874" s="51"/>
      <c r="E1874" s="51">
        <f t="shared" si="122"/>
        <v>344.71999999999997</v>
      </c>
      <c r="F1874" s="51">
        <v>278</v>
      </c>
      <c r="G1874" s="51">
        <f t="shared" si="124"/>
        <v>202.94</v>
      </c>
      <c r="H1874" s="51">
        <v>278</v>
      </c>
      <c r="I1874" s="52">
        <f t="shared" si="121"/>
        <v>547.66</v>
      </c>
      <c r="J1874" s="53">
        <f t="shared" si="121"/>
        <v>556</v>
      </c>
      <c r="K1874" s="50">
        <f t="shared" si="123"/>
        <v>547.66</v>
      </c>
      <c r="L1874" s="50"/>
    </row>
    <row r="1875" spans="1:12" x14ac:dyDescent="0.25">
      <c r="A1875" s="76" t="s">
        <v>668</v>
      </c>
      <c r="B1875" s="76" t="s">
        <v>358</v>
      </c>
      <c r="C1875" s="51"/>
      <c r="D1875" s="51"/>
      <c r="E1875" s="51">
        <f t="shared" si="122"/>
        <v>176.08</v>
      </c>
      <c r="F1875" s="51">
        <v>142</v>
      </c>
      <c r="G1875" s="51">
        <f t="shared" si="124"/>
        <v>103.66</v>
      </c>
      <c r="H1875" s="51">
        <v>142</v>
      </c>
      <c r="I1875" s="52">
        <f t="shared" si="121"/>
        <v>279.74</v>
      </c>
      <c r="J1875" s="53">
        <f t="shared" si="121"/>
        <v>284</v>
      </c>
      <c r="K1875" s="50">
        <f t="shared" si="123"/>
        <v>279.74</v>
      </c>
      <c r="L1875" s="50"/>
    </row>
    <row r="1876" spans="1:12" x14ac:dyDescent="0.25">
      <c r="A1876" s="76" t="s">
        <v>668</v>
      </c>
      <c r="B1876" s="76" t="s">
        <v>359</v>
      </c>
      <c r="C1876" s="51"/>
      <c r="D1876" s="51"/>
      <c r="E1876" s="51">
        <f t="shared" si="122"/>
        <v>121.52</v>
      </c>
      <c r="F1876" s="51">
        <v>98</v>
      </c>
      <c r="G1876" s="51">
        <f t="shared" si="124"/>
        <v>71.539999999999992</v>
      </c>
      <c r="H1876" s="51">
        <v>98</v>
      </c>
      <c r="I1876" s="52">
        <f t="shared" si="121"/>
        <v>193.06</v>
      </c>
      <c r="J1876" s="53">
        <f t="shared" si="121"/>
        <v>196</v>
      </c>
      <c r="K1876" s="50">
        <f t="shared" si="123"/>
        <v>193.06</v>
      </c>
      <c r="L1876" s="50"/>
    </row>
    <row r="1877" spans="1:12" x14ac:dyDescent="0.25">
      <c r="A1877" s="76" t="s">
        <v>668</v>
      </c>
      <c r="B1877" s="76" t="s">
        <v>360</v>
      </c>
      <c r="C1877" s="51"/>
      <c r="D1877" s="51"/>
      <c r="E1877" s="51">
        <f t="shared" si="122"/>
        <v>99.2</v>
      </c>
      <c r="F1877" s="51">
        <v>80</v>
      </c>
      <c r="G1877" s="51">
        <f t="shared" si="124"/>
        <v>59.86</v>
      </c>
      <c r="H1877" s="51">
        <v>82</v>
      </c>
      <c r="I1877" s="52">
        <f t="shared" si="121"/>
        <v>159.06</v>
      </c>
      <c r="J1877" s="53">
        <f t="shared" si="121"/>
        <v>162</v>
      </c>
      <c r="K1877" s="50">
        <f t="shared" si="123"/>
        <v>159.06</v>
      </c>
      <c r="L1877" s="50"/>
    </row>
    <row r="1878" spans="1:12" x14ac:dyDescent="0.25">
      <c r="A1878" s="76" t="s">
        <v>668</v>
      </c>
      <c r="B1878" s="76" t="s">
        <v>361</v>
      </c>
      <c r="C1878" s="51"/>
      <c r="D1878" s="51"/>
      <c r="E1878" s="51">
        <f t="shared" si="122"/>
        <v>90.52</v>
      </c>
      <c r="F1878" s="51">
        <v>73</v>
      </c>
      <c r="G1878" s="51">
        <f t="shared" si="124"/>
        <v>53.29</v>
      </c>
      <c r="H1878" s="51">
        <v>73</v>
      </c>
      <c r="I1878" s="52">
        <f t="shared" si="121"/>
        <v>143.81</v>
      </c>
      <c r="J1878" s="53">
        <f t="shared" si="121"/>
        <v>146</v>
      </c>
      <c r="K1878" s="50">
        <f t="shared" si="123"/>
        <v>143.81</v>
      </c>
      <c r="L1878" s="50"/>
    </row>
    <row r="1879" spans="1:12" x14ac:dyDescent="0.25">
      <c r="A1879" s="76" t="s">
        <v>668</v>
      </c>
      <c r="B1879" s="76" t="s">
        <v>362</v>
      </c>
      <c r="C1879" s="51"/>
      <c r="D1879" s="51"/>
      <c r="E1879" s="51">
        <f t="shared" si="122"/>
        <v>183.52</v>
      </c>
      <c r="F1879" s="51">
        <v>148</v>
      </c>
      <c r="G1879" s="51">
        <f t="shared" si="124"/>
        <v>54.019999999999996</v>
      </c>
      <c r="H1879" s="51">
        <v>74</v>
      </c>
      <c r="I1879" s="52">
        <f t="shared" si="121"/>
        <v>237.54000000000002</v>
      </c>
      <c r="J1879" s="53">
        <f t="shared" si="121"/>
        <v>222</v>
      </c>
      <c r="K1879" s="50">
        <f t="shared" si="123"/>
        <v>237.54000000000002</v>
      </c>
      <c r="L1879" s="50"/>
    </row>
    <row r="1880" spans="1:12" ht="31.5" x14ac:dyDescent="0.25">
      <c r="A1880" s="76" t="s">
        <v>668</v>
      </c>
      <c r="B1880" s="76" t="s">
        <v>364</v>
      </c>
      <c r="C1880" s="51"/>
      <c r="D1880" s="51"/>
      <c r="E1880" s="51">
        <f t="shared" si="122"/>
        <v>2.48</v>
      </c>
      <c r="F1880" s="51">
        <v>2</v>
      </c>
      <c r="G1880" s="51"/>
      <c r="H1880" s="51"/>
      <c r="I1880" s="52">
        <f t="shared" si="121"/>
        <v>2.48</v>
      </c>
      <c r="J1880" s="53">
        <f t="shared" si="121"/>
        <v>2</v>
      </c>
      <c r="K1880" s="50">
        <f t="shared" si="123"/>
        <v>2.48</v>
      </c>
      <c r="L1880" s="50"/>
    </row>
    <row r="1881" spans="1:12" x14ac:dyDescent="0.25">
      <c r="A1881" s="76" t="s">
        <v>668</v>
      </c>
      <c r="B1881" s="76" t="s">
        <v>367</v>
      </c>
      <c r="C1881" s="51"/>
      <c r="D1881" s="51"/>
      <c r="E1881" s="51"/>
      <c r="F1881" s="51"/>
      <c r="G1881" s="51">
        <f t="shared" si="124"/>
        <v>218.26999999999998</v>
      </c>
      <c r="H1881" s="51">
        <v>299</v>
      </c>
      <c r="I1881" s="52">
        <f t="shared" si="121"/>
        <v>218.26999999999998</v>
      </c>
      <c r="J1881" s="53">
        <f t="shared" si="121"/>
        <v>299</v>
      </c>
      <c r="K1881" s="50">
        <f t="shared" si="123"/>
        <v>218.26999999999998</v>
      </c>
      <c r="L1881" s="50"/>
    </row>
    <row r="1882" spans="1:12" ht="31.5" x14ac:dyDescent="0.25">
      <c r="A1882" s="76" t="s">
        <v>668</v>
      </c>
      <c r="B1882" s="76" t="s">
        <v>368</v>
      </c>
      <c r="C1882" s="51"/>
      <c r="D1882" s="51"/>
      <c r="E1882" s="51">
        <f t="shared" si="122"/>
        <v>310</v>
      </c>
      <c r="F1882" s="51">
        <v>250</v>
      </c>
      <c r="G1882" s="51">
        <f t="shared" si="124"/>
        <v>41.61</v>
      </c>
      <c r="H1882" s="51">
        <v>57</v>
      </c>
      <c r="I1882" s="52">
        <f t="shared" si="121"/>
        <v>351.61</v>
      </c>
      <c r="J1882" s="53">
        <f t="shared" si="121"/>
        <v>307</v>
      </c>
      <c r="K1882" s="50">
        <f t="shared" si="123"/>
        <v>351.61</v>
      </c>
      <c r="L1882" s="50"/>
    </row>
    <row r="1883" spans="1:12" ht="31.5" x14ac:dyDescent="0.25">
      <c r="A1883" s="76" t="s">
        <v>668</v>
      </c>
      <c r="B1883" s="76" t="s">
        <v>370</v>
      </c>
      <c r="C1883" s="51"/>
      <c r="D1883" s="51"/>
      <c r="E1883" s="51">
        <f t="shared" si="122"/>
        <v>2.48</v>
      </c>
      <c r="F1883" s="51">
        <v>2</v>
      </c>
      <c r="G1883" s="51">
        <f t="shared" si="124"/>
        <v>2.19</v>
      </c>
      <c r="H1883" s="51">
        <v>3</v>
      </c>
      <c r="I1883" s="52">
        <f t="shared" si="121"/>
        <v>4.67</v>
      </c>
      <c r="J1883" s="53">
        <f t="shared" si="121"/>
        <v>5</v>
      </c>
      <c r="K1883" s="50">
        <f t="shared" si="123"/>
        <v>4.67</v>
      </c>
      <c r="L1883" s="50"/>
    </row>
    <row r="1884" spans="1:12" x14ac:dyDescent="0.25">
      <c r="A1884" s="76" t="s">
        <v>668</v>
      </c>
      <c r="B1884" s="76" t="s">
        <v>372</v>
      </c>
      <c r="C1884" s="51"/>
      <c r="D1884" s="51"/>
      <c r="E1884" s="51">
        <f t="shared" si="122"/>
        <v>544.36</v>
      </c>
      <c r="F1884" s="51">
        <v>439</v>
      </c>
      <c r="G1884" s="51">
        <f t="shared" si="124"/>
        <v>39.42</v>
      </c>
      <c r="H1884" s="51">
        <v>54</v>
      </c>
      <c r="I1884" s="52">
        <f t="shared" si="121"/>
        <v>583.78</v>
      </c>
      <c r="J1884" s="53">
        <f t="shared" si="121"/>
        <v>493</v>
      </c>
      <c r="K1884" s="50">
        <f t="shared" si="123"/>
        <v>583.78</v>
      </c>
      <c r="L1884" s="50"/>
    </row>
    <row r="1885" spans="1:12" ht="31.5" x14ac:dyDescent="0.25">
      <c r="A1885" s="76" t="s">
        <v>668</v>
      </c>
      <c r="B1885" s="76" t="s">
        <v>373</v>
      </c>
      <c r="C1885" s="51"/>
      <c r="D1885" s="51"/>
      <c r="E1885" s="51">
        <f t="shared" si="122"/>
        <v>834.52</v>
      </c>
      <c r="F1885" s="51">
        <v>673</v>
      </c>
      <c r="G1885" s="51"/>
      <c r="H1885" s="51"/>
      <c r="I1885" s="52">
        <f t="shared" si="121"/>
        <v>834.52</v>
      </c>
      <c r="J1885" s="53">
        <f t="shared" si="121"/>
        <v>673</v>
      </c>
      <c r="K1885" s="50">
        <f t="shared" si="123"/>
        <v>834.52</v>
      </c>
      <c r="L1885" s="50"/>
    </row>
    <row r="1886" spans="1:12" x14ac:dyDescent="0.25">
      <c r="A1886" s="76" t="s">
        <v>669</v>
      </c>
      <c r="B1886" s="76" t="s">
        <v>404</v>
      </c>
      <c r="C1886" s="51">
        <f>D1886*3.74</f>
        <v>1855.0400000000002</v>
      </c>
      <c r="D1886" s="51">
        <v>496</v>
      </c>
      <c r="E1886" s="51"/>
      <c r="F1886" s="51"/>
      <c r="G1886" s="51"/>
      <c r="H1886" s="51"/>
      <c r="I1886" s="52">
        <f t="shared" si="121"/>
        <v>1855.0400000000002</v>
      </c>
      <c r="J1886" s="53">
        <f t="shared" si="121"/>
        <v>496</v>
      </c>
      <c r="K1886" s="50">
        <f t="shared" si="123"/>
        <v>1855.0400000000002</v>
      </c>
      <c r="L1886" s="50"/>
    </row>
    <row r="1887" spans="1:12" x14ac:dyDescent="0.25">
      <c r="A1887" s="76" t="s">
        <v>669</v>
      </c>
      <c r="B1887" s="76" t="s">
        <v>372</v>
      </c>
      <c r="C1887" s="51"/>
      <c r="D1887" s="51"/>
      <c r="E1887" s="51">
        <f t="shared" si="122"/>
        <v>162.44</v>
      </c>
      <c r="F1887" s="51">
        <v>131</v>
      </c>
      <c r="G1887" s="51"/>
      <c r="H1887" s="51"/>
      <c r="I1887" s="52">
        <f t="shared" si="121"/>
        <v>162.44</v>
      </c>
      <c r="J1887" s="53">
        <f t="shared" si="121"/>
        <v>131</v>
      </c>
      <c r="K1887" s="50">
        <f t="shared" si="123"/>
        <v>162.44</v>
      </c>
      <c r="L1887" s="50"/>
    </row>
    <row r="1888" spans="1:12" ht="31.5" x14ac:dyDescent="0.25">
      <c r="A1888" s="76" t="s">
        <v>669</v>
      </c>
      <c r="B1888" s="76" t="s">
        <v>373</v>
      </c>
      <c r="C1888" s="51"/>
      <c r="D1888" s="51"/>
      <c r="E1888" s="51">
        <f t="shared" si="122"/>
        <v>85.56</v>
      </c>
      <c r="F1888" s="51">
        <v>69</v>
      </c>
      <c r="G1888" s="51"/>
      <c r="H1888" s="51"/>
      <c r="I1888" s="52">
        <f t="shared" si="121"/>
        <v>85.56</v>
      </c>
      <c r="J1888" s="53">
        <f t="shared" si="121"/>
        <v>69</v>
      </c>
      <c r="K1888" s="50">
        <f t="shared" si="123"/>
        <v>85.56</v>
      </c>
      <c r="L1888" s="50"/>
    </row>
    <row r="1889" spans="1:12" x14ac:dyDescent="0.25">
      <c r="A1889" s="76" t="s">
        <v>670</v>
      </c>
      <c r="B1889" s="76" t="s">
        <v>321</v>
      </c>
      <c r="C1889" s="51"/>
      <c r="D1889" s="51"/>
      <c r="E1889" s="51">
        <f t="shared" si="122"/>
        <v>13.64</v>
      </c>
      <c r="F1889" s="51">
        <v>11</v>
      </c>
      <c r="G1889" s="51"/>
      <c r="H1889" s="51"/>
      <c r="I1889" s="52">
        <f t="shared" si="121"/>
        <v>13.64</v>
      </c>
      <c r="J1889" s="53">
        <f t="shared" si="121"/>
        <v>11</v>
      </c>
      <c r="K1889" s="50">
        <f t="shared" si="123"/>
        <v>13.64</v>
      </c>
      <c r="L1889" s="50"/>
    </row>
    <row r="1890" spans="1:12" x14ac:dyDescent="0.25">
      <c r="A1890" s="76" t="s">
        <v>671</v>
      </c>
      <c r="B1890" s="76" t="s">
        <v>321</v>
      </c>
      <c r="C1890" s="51"/>
      <c r="D1890" s="51"/>
      <c r="E1890" s="51">
        <f t="shared" si="122"/>
        <v>457.56</v>
      </c>
      <c r="F1890" s="51">
        <v>369</v>
      </c>
      <c r="G1890" s="51"/>
      <c r="H1890" s="51"/>
      <c r="I1890" s="52">
        <f t="shared" si="121"/>
        <v>457.56</v>
      </c>
      <c r="J1890" s="53">
        <f t="shared" si="121"/>
        <v>369</v>
      </c>
      <c r="K1890" s="50">
        <f t="shared" si="123"/>
        <v>457.56</v>
      </c>
      <c r="L1890" s="50"/>
    </row>
    <row r="1891" spans="1:12" x14ac:dyDescent="0.25">
      <c r="A1891" s="76" t="s">
        <v>672</v>
      </c>
      <c r="B1891" s="76" t="s">
        <v>312</v>
      </c>
      <c r="C1891" s="51"/>
      <c r="D1891" s="51"/>
      <c r="E1891" s="51">
        <f t="shared" si="122"/>
        <v>86.8</v>
      </c>
      <c r="F1891" s="51">
        <v>70</v>
      </c>
      <c r="G1891" s="51"/>
      <c r="H1891" s="51"/>
      <c r="I1891" s="52">
        <f t="shared" si="121"/>
        <v>86.8</v>
      </c>
      <c r="J1891" s="53">
        <f t="shared" si="121"/>
        <v>70</v>
      </c>
      <c r="K1891" s="50">
        <f t="shared" si="123"/>
        <v>86.8</v>
      </c>
      <c r="L1891" s="50"/>
    </row>
    <row r="1892" spans="1:12" x14ac:dyDescent="0.25">
      <c r="A1892" s="76" t="s">
        <v>673</v>
      </c>
      <c r="B1892" s="76" t="s">
        <v>362</v>
      </c>
      <c r="C1892" s="51"/>
      <c r="D1892" s="51"/>
      <c r="E1892" s="51">
        <f t="shared" si="122"/>
        <v>107.88</v>
      </c>
      <c r="F1892" s="51">
        <v>87</v>
      </c>
      <c r="G1892" s="51"/>
      <c r="H1892" s="51"/>
      <c r="I1892" s="52">
        <f t="shared" si="121"/>
        <v>107.88</v>
      </c>
      <c r="J1892" s="53">
        <f t="shared" si="121"/>
        <v>87</v>
      </c>
      <c r="K1892" s="50">
        <f t="shared" si="123"/>
        <v>107.88</v>
      </c>
      <c r="L1892" s="50"/>
    </row>
    <row r="1893" spans="1:12" ht="31.5" x14ac:dyDescent="0.25">
      <c r="A1893" s="76" t="s">
        <v>674</v>
      </c>
      <c r="B1893" s="76" t="s">
        <v>375</v>
      </c>
      <c r="C1893" s="51"/>
      <c r="D1893" s="51"/>
      <c r="E1893" s="51">
        <f t="shared" si="122"/>
        <v>28.52</v>
      </c>
      <c r="F1893" s="51">
        <v>23</v>
      </c>
      <c r="G1893" s="51"/>
      <c r="H1893" s="51"/>
      <c r="I1893" s="52">
        <f t="shared" si="121"/>
        <v>28.52</v>
      </c>
      <c r="J1893" s="53">
        <f t="shared" si="121"/>
        <v>23</v>
      </c>
      <c r="K1893" s="50">
        <f t="shared" si="123"/>
        <v>28.52</v>
      </c>
      <c r="L1893" s="50"/>
    </row>
    <row r="1894" spans="1:12" ht="31.5" x14ac:dyDescent="0.25">
      <c r="A1894" s="76" t="s">
        <v>675</v>
      </c>
      <c r="B1894" s="76" t="s">
        <v>315</v>
      </c>
      <c r="C1894" s="51"/>
      <c r="D1894" s="51"/>
      <c r="E1894" s="51">
        <f t="shared" si="122"/>
        <v>37.200000000000003</v>
      </c>
      <c r="F1894" s="51">
        <v>30</v>
      </c>
      <c r="G1894" s="51">
        <f t="shared" si="124"/>
        <v>21.9</v>
      </c>
      <c r="H1894" s="51">
        <v>30</v>
      </c>
      <c r="I1894" s="52">
        <f t="shared" si="121"/>
        <v>59.1</v>
      </c>
      <c r="J1894" s="53">
        <f t="shared" si="121"/>
        <v>60</v>
      </c>
      <c r="K1894" s="50">
        <f t="shared" si="123"/>
        <v>59.1</v>
      </c>
      <c r="L1894" s="50"/>
    </row>
    <row r="1895" spans="1:12" ht="31.5" x14ac:dyDescent="0.25">
      <c r="A1895" s="76" t="s">
        <v>676</v>
      </c>
      <c r="B1895" s="76" t="s">
        <v>317</v>
      </c>
      <c r="C1895" s="51"/>
      <c r="D1895" s="51"/>
      <c r="E1895" s="51">
        <f t="shared" si="122"/>
        <v>275.27999999999997</v>
      </c>
      <c r="F1895" s="51">
        <v>222</v>
      </c>
      <c r="G1895" s="51"/>
      <c r="H1895" s="51"/>
      <c r="I1895" s="52">
        <f t="shared" si="121"/>
        <v>275.27999999999997</v>
      </c>
      <c r="J1895" s="53">
        <f t="shared" si="121"/>
        <v>222</v>
      </c>
      <c r="K1895" s="50">
        <f t="shared" si="123"/>
        <v>275.27999999999997</v>
      </c>
      <c r="L1895" s="50"/>
    </row>
    <row r="1896" spans="1:12" x14ac:dyDescent="0.25">
      <c r="A1896" s="76" t="s">
        <v>677</v>
      </c>
      <c r="B1896" s="76" t="s">
        <v>362</v>
      </c>
      <c r="C1896" s="51"/>
      <c r="D1896" s="51"/>
      <c r="E1896" s="51">
        <f t="shared" si="122"/>
        <v>231.88</v>
      </c>
      <c r="F1896" s="51">
        <v>187</v>
      </c>
      <c r="G1896" s="51"/>
      <c r="H1896" s="51"/>
      <c r="I1896" s="52">
        <f t="shared" si="121"/>
        <v>231.88</v>
      </c>
      <c r="J1896" s="53">
        <f t="shared" si="121"/>
        <v>187</v>
      </c>
      <c r="K1896" s="50">
        <f t="shared" si="123"/>
        <v>231.88</v>
      </c>
      <c r="L1896" s="50"/>
    </row>
    <row r="1897" spans="1:12" ht="31.5" x14ac:dyDescent="0.25">
      <c r="A1897" s="76" t="s">
        <v>678</v>
      </c>
      <c r="B1897" s="76" t="s">
        <v>317</v>
      </c>
      <c r="C1897" s="51"/>
      <c r="D1897" s="51"/>
      <c r="E1897" s="51">
        <f t="shared" si="122"/>
        <v>390.6</v>
      </c>
      <c r="F1897" s="51">
        <v>315</v>
      </c>
      <c r="G1897" s="51">
        <f t="shared" si="124"/>
        <v>229.95</v>
      </c>
      <c r="H1897" s="51">
        <v>315</v>
      </c>
      <c r="I1897" s="52">
        <f t="shared" si="121"/>
        <v>620.54999999999995</v>
      </c>
      <c r="J1897" s="53">
        <f t="shared" si="121"/>
        <v>630</v>
      </c>
      <c r="K1897" s="50">
        <f t="shared" si="123"/>
        <v>620.54999999999995</v>
      </c>
      <c r="L1897" s="50"/>
    </row>
    <row r="1898" spans="1:12" ht="31.5" x14ac:dyDescent="0.25">
      <c r="A1898" s="76" t="s">
        <v>679</v>
      </c>
      <c r="B1898" s="76" t="s">
        <v>325</v>
      </c>
      <c r="C1898" s="51"/>
      <c r="D1898" s="51"/>
      <c r="E1898" s="51">
        <f t="shared" si="122"/>
        <v>3.7199999999999998</v>
      </c>
      <c r="F1898" s="51">
        <v>3</v>
      </c>
      <c r="G1898" s="51">
        <f t="shared" si="124"/>
        <v>2.19</v>
      </c>
      <c r="H1898" s="51">
        <v>3</v>
      </c>
      <c r="I1898" s="52">
        <f t="shared" si="121"/>
        <v>5.91</v>
      </c>
      <c r="J1898" s="53">
        <f t="shared" si="121"/>
        <v>6</v>
      </c>
      <c r="K1898" s="50">
        <f t="shared" si="123"/>
        <v>5.91</v>
      </c>
      <c r="L1898" s="50"/>
    </row>
    <row r="1899" spans="1:12" ht="31.5" x14ac:dyDescent="0.25">
      <c r="A1899" s="76" t="s">
        <v>679</v>
      </c>
      <c r="B1899" s="76" t="s">
        <v>326</v>
      </c>
      <c r="C1899" s="51"/>
      <c r="D1899" s="51"/>
      <c r="E1899" s="51">
        <f t="shared" si="122"/>
        <v>0</v>
      </c>
      <c r="F1899" s="51"/>
      <c r="G1899" s="51">
        <f t="shared" si="124"/>
        <v>535.09</v>
      </c>
      <c r="H1899" s="51">
        <v>733</v>
      </c>
      <c r="I1899" s="52">
        <f t="shared" si="121"/>
        <v>535.09</v>
      </c>
      <c r="J1899" s="53">
        <f t="shared" si="121"/>
        <v>733</v>
      </c>
      <c r="K1899" s="50">
        <f t="shared" si="123"/>
        <v>535.09</v>
      </c>
      <c r="L1899" s="50"/>
    </row>
    <row r="1900" spans="1:12" ht="31.5" x14ac:dyDescent="0.25">
      <c r="A1900" s="76" t="s">
        <v>679</v>
      </c>
      <c r="B1900" s="76" t="s">
        <v>327</v>
      </c>
      <c r="C1900" s="51"/>
      <c r="D1900" s="51"/>
      <c r="E1900" s="51">
        <f t="shared" si="122"/>
        <v>0</v>
      </c>
      <c r="F1900" s="51"/>
      <c r="G1900" s="51">
        <f t="shared" si="124"/>
        <v>250.39</v>
      </c>
      <c r="H1900" s="51">
        <v>343</v>
      </c>
      <c r="I1900" s="52">
        <f t="shared" si="121"/>
        <v>250.39</v>
      </c>
      <c r="J1900" s="53">
        <f t="shared" si="121"/>
        <v>343</v>
      </c>
      <c r="K1900" s="50">
        <f t="shared" si="123"/>
        <v>250.39</v>
      </c>
      <c r="L1900" s="50"/>
    </row>
    <row r="1901" spans="1:12" ht="31.5" x14ac:dyDescent="0.25">
      <c r="A1901" s="76" t="s">
        <v>679</v>
      </c>
      <c r="B1901" s="76" t="s">
        <v>328</v>
      </c>
      <c r="C1901" s="51"/>
      <c r="D1901" s="51"/>
      <c r="E1901" s="51">
        <f t="shared" si="122"/>
        <v>266.60000000000002</v>
      </c>
      <c r="F1901" s="51">
        <v>215</v>
      </c>
      <c r="G1901" s="51">
        <f t="shared" si="124"/>
        <v>94.17</v>
      </c>
      <c r="H1901" s="51">
        <v>129</v>
      </c>
      <c r="I1901" s="52">
        <f t="shared" ref="I1901:J1943" si="125">C1901+E1901+G1901</f>
        <v>360.77000000000004</v>
      </c>
      <c r="J1901" s="53">
        <f t="shared" si="125"/>
        <v>344</v>
      </c>
      <c r="K1901" s="50">
        <f t="shared" si="123"/>
        <v>360.77000000000004</v>
      </c>
      <c r="L1901" s="50"/>
    </row>
    <row r="1902" spans="1:12" ht="31.5" x14ac:dyDescent="0.25">
      <c r="A1902" s="76" t="s">
        <v>679</v>
      </c>
      <c r="B1902" s="76" t="s">
        <v>329</v>
      </c>
      <c r="C1902" s="51"/>
      <c r="D1902" s="51"/>
      <c r="E1902" s="51">
        <f t="shared" si="122"/>
        <v>45.88</v>
      </c>
      <c r="F1902" s="51">
        <v>37</v>
      </c>
      <c r="G1902" s="51">
        <f t="shared" si="124"/>
        <v>27.009999999999998</v>
      </c>
      <c r="H1902" s="51">
        <v>37</v>
      </c>
      <c r="I1902" s="52">
        <f t="shared" si="125"/>
        <v>72.89</v>
      </c>
      <c r="J1902" s="53">
        <f t="shared" si="125"/>
        <v>74</v>
      </c>
      <c r="K1902" s="50">
        <f t="shared" si="123"/>
        <v>72.89</v>
      </c>
      <c r="L1902" s="50"/>
    </row>
    <row r="1903" spans="1:12" ht="31.5" x14ac:dyDescent="0.25">
      <c r="A1903" s="76" t="s">
        <v>679</v>
      </c>
      <c r="B1903" s="76" t="s">
        <v>330</v>
      </c>
      <c r="C1903" s="51"/>
      <c r="D1903" s="51"/>
      <c r="E1903" s="51">
        <f t="shared" si="122"/>
        <v>182.28</v>
      </c>
      <c r="F1903" s="51">
        <v>147</v>
      </c>
      <c r="G1903" s="51">
        <f t="shared" si="124"/>
        <v>107.31</v>
      </c>
      <c r="H1903" s="51">
        <v>147</v>
      </c>
      <c r="I1903" s="52">
        <f t="shared" si="125"/>
        <v>289.59000000000003</v>
      </c>
      <c r="J1903" s="53">
        <f t="shared" si="125"/>
        <v>294</v>
      </c>
      <c r="K1903" s="50">
        <f t="shared" si="123"/>
        <v>289.59000000000003</v>
      </c>
      <c r="L1903" s="50"/>
    </row>
    <row r="1904" spans="1:12" ht="31.5" x14ac:dyDescent="0.25">
      <c r="A1904" s="76" t="s">
        <v>679</v>
      </c>
      <c r="B1904" s="76" t="s">
        <v>333</v>
      </c>
      <c r="C1904" s="51"/>
      <c r="D1904" s="51"/>
      <c r="E1904" s="51">
        <f t="shared" si="122"/>
        <v>83.08</v>
      </c>
      <c r="F1904" s="51">
        <v>67</v>
      </c>
      <c r="G1904" s="51">
        <f t="shared" si="124"/>
        <v>48.91</v>
      </c>
      <c r="H1904" s="51">
        <v>67</v>
      </c>
      <c r="I1904" s="52">
        <f t="shared" si="125"/>
        <v>131.99</v>
      </c>
      <c r="J1904" s="53">
        <f t="shared" si="125"/>
        <v>134</v>
      </c>
      <c r="K1904" s="50">
        <f t="shared" si="123"/>
        <v>131.99</v>
      </c>
      <c r="L1904" s="50"/>
    </row>
    <row r="1905" spans="1:12" ht="31.5" x14ac:dyDescent="0.25">
      <c r="A1905" s="76" t="s">
        <v>679</v>
      </c>
      <c r="B1905" s="76" t="s">
        <v>336</v>
      </c>
      <c r="C1905" s="51"/>
      <c r="D1905" s="51"/>
      <c r="E1905" s="51"/>
      <c r="F1905" s="51"/>
      <c r="G1905" s="51">
        <f t="shared" si="124"/>
        <v>5.84</v>
      </c>
      <c r="H1905" s="51">
        <v>8</v>
      </c>
      <c r="I1905" s="52">
        <f t="shared" si="125"/>
        <v>5.84</v>
      </c>
      <c r="J1905" s="53">
        <f t="shared" si="125"/>
        <v>8</v>
      </c>
      <c r="K1905" s="50">
        <f t="shared" si="123"/>
        <v>5.84</v>
      </c>
      <c r="L1905" s="50"/>
    </row>
    <row r="1906" spans="1:12" ht="31.5" x14ac:dyDescent="0.25">
      <c r="A1906" s="76" t="s">
        <v>679</v>
      </c>
      <c r="B1906" s="76" t="s">
        <v>337</v>
      </c>
      <c r="C1906" s="51"/>
      <c r="D1906" s="51"/>
      <c r="E1906" s="51">
        <f t="shared" si="122"/>
        <v>3.7199999999999998</v>
      </c>
      <c r="F1906" s="51">
        <v>3</v>
      </c>
      <c r="G1906" s="51">
        <f t="shared" si="124"/>
        <v>2.19</v>
      </c>
      <c r="H1906" s="51">
        <v>3</v>
      </c>
      <c r="I1906" s="52">
        <f t="shared" si="125"/>
        <v>5.91</v>
      </c>
      <c r="J1906" s="53">
        <f t="shared" si="125"/>
        <v>6</v>
      </c>
      <c r="K1906" s="50">
        <f t="shared" si="123"/>
        <v>5.91</v>
      </c>
      <c r="L1906" s="50"/>
    </row>
    <row r="1907" spans="1:12" ht="31.5" x14ac:dyDescent="0.25">
      <c r="A1907" s="76" t="s">
        <v>679</v>
      </c>
      <c r="B1907" s="76" t="s">
        <v>338</v>
      </c>
      <c r="C1907" s="51"/>
      <c r="D1907" s="51"/>
      <c r="E1907" s="51">
        <f t="shared" si="122"/>
        <v>68.2</v>
      </c>
      <c r="F1907" s="51">
        <v>55</v>
      </c>
      <c r="G1907" s="51">
        <f t="shared" si="124"/>
        <v>58.4</v>
      </c>
      <c r="H1907" s="51">
        <v>80</v>
      </c>
      <c r="I1907" s="52">
        <f t="shared" si="125"/>
        <v>126.6</v>
      </c>
      <c r="J1907" s="53">
        <f t="shared" si="125"/>
        <v>135</v>
      </c>
      <c r="K1907" s="50">
        <f t="shared" si="123"/>
        <v>126.6</v>
      </c>
      <c r="L1907" s="50"/>
    </row>
    <row r="1908" spans="1:12" ht="31.5" x14ac:dyDescent="0.25">
      <c r="A1908" s="76" t="s">
        <v>679</v>
      </c>
      <c r="B1908" s="76" t="s">
        <v>339</v>
      </c>
      <c r="C1908" s="51"/>
      <c r="D1908" s="51"/>
      <c r="E1908" s="51">
        <f t="shared" si="122"/>
        <v>12.4</v>
      </c>
      <c r="F1908" s="51">
        <v>10</v>
      </c>
      <c r="G1908" s="51">
        <f t="shared" si="124"/>
        <v>5.84</v>
      </c>
      <c r="H1908" s="51">
        <v>8</v>
      </c>
      <c r="I1908" s="52">
        <f t="shared" si="125"/>
        <v>18.240000000000002</v>
      </c>
      <c r="J1908" s="53">
        <f t="shared" si="125"/>
        <v>18</v>
      </c>
      <c r="K1908" s="50">
        <f t="shared" si="123"/>
        <v>18.240000000000002</v>
      </c>
      <c r="L1908" s="50"/>
    </row>
    <row r="1909" spans="1:12" ht="31.5" x14ac:dyDescent="0.25">
      <c r="A1909" s="76" t="s">
        <v>679</v>
      </c>
      <c r="B1909" s="76" t="s">
        <v>340</v>
      </c>
      <c r="C1909" s="51"/>
      <c r="D1909" s="51"/>
      <c r="E1909" s="51">
        <f t="shared" si="122"/>
        <v>9.92</v>
      </c>
      <c r="F1909" s="51">
        <v>8</v>
      </c>
      <c r="G1909" s="51">
        <f t="shared" si="124"/>
        <v>5.84</v>
      </c>
      <c r="H1909" s="51">
        <v>8</v>
      </c>
      <c r="I1909" s="52">
        <f t="shared" si="125"/>
        <v>15.76</v>
      </c>
      <c r="J1909" s="53">
        <f t="shared" si="125"/>
        <v>16</v>
      </c>
      <c r="K1909" s="50">
        <f t="shared" si="123"/>
        <v>15.76</v>
      </c>
      <c r="L1909" s="50"/>
    </row>
    <row r="1910" spans="1:12" ht="31.5" x14ac:dyDescent="0.25">
      <c r="A1910" s="76" t="s">
        <v>679</v>
      </c>
      <c r="B1910" s="76" t="s">
        <v>341</v>
      </c>
      <c r="C1910" s="51"/>
      <c r="D1910" s="51"/>
      <c r="E1910" s="51">
        <f t="shared" si="122"/>
        <v>47.12</v>
      </c>
      <c r="F1910" s="51">
        <v>38</v>
      </c>
      <c r="G1910" s="51">
        <f t="shared" si="124"/>
        <v>27.74</v>
      </c>
      <c r="H1910" s="51">
        <v>38</v>
      </c>
      <c r="I1910" s="52">
        <f t="shared" si="125"/>
        <v>74.86</v>
      </c>
      <c r="J1910" s="53">
        <f t="shared" si="125"/>
        <v>76</v>
      </c>
      <c r="K1910" s="50">
        <f t="shared" si="123"/>
        <v>74.86</v>
      </c>
      <c r="L1910" s="50"/>
    </row>
    <row r="1911" spans="1:12" ht="47.25" x14ac:dyDescent="0.25">
      <c r="A1911" s="76" t="s">
        <v>679</v>
      </c>
      <c r="B1911" s="76" t="s">
        <v>342</v>
      </c>
      <c r="C1911" s="51"/>
      <c r="D1911" s="51"/>
      <c r="E1911" s="51">
        <f t="shared" si="122"/>
        <v>49.6</v>
      </c>
      <c r="F1911" s="51">
        <v>40</v>
      </c>
      <c r="G1911" s="51">
        <f t="shared" si="124"/>
        <v>38.69</v>
      </c>
      <c r="H1911" s="51">
        <v>53</v>
      </c>
      <c r="I1911" s="52">
        <f t="shared" si="125"/>
        <v>88.289999999999992</v>
      </c>
      <c r="J1911" s="53">
        <f t="shared" si="125"/>
        <v>93</v>
      </c>
      <c r="K1911" s="50">
        <f t="shared" si="123"/>
        <v>88.289999999999992</v>
      </c>
      <c r="L1911" s="50"/>
    </row>
    <row r="1912" spans="1:12" ht="31.5" x14ac:dyDescent="0.25">
      <c r="A1912" s="76" t="s">
        <v>679</v>
      </c>
      <c r="B1912" s="76" t="s">
        <v>343</v>
      </c>
      <c r="C1912" s="51"/>
      <c r="D1912" s="51"/>
      <c r="E1912" s="51">
        <f t="shared" si="122"/>
        <v>7.4399999999999995</v>
      </c>
      <c r="F1912" s="51">
        <v>6</v>
      </c>
      <c r="G1912" s="51">
        <f t="shared" si="124"/>
        <v>4.38</v>
      </c>
      <c r="H1912" s="51">
        <v>6</v>
      </c>
      <c r="I1912" s="52">
        <f t="shared" si="125"/>
        <v>11.82</v>
      </c>
      <c r="J1912" s="53">
        <f t="shared" si="125"/>
        <v>12</v>
      </c>
      <c r="K1912" s="50">
        <f t="shared" si="123"/>
        <v>11.82</v>
      </c>
      <c r="L1912" s="50"/>
    </row>
    <row r="1913" spans="1:12" ht="31.5" x14ac:dyDescent="0.25">
      <c r="A1913" s="76" t="s">
        <v>679</v>
      </c>
      <c r="B1913" s="76" t="s">
        <v>315</v>
      </c>
      <c r="C1913" s="51"/>
      <c r="D1913" s="51"/>
      <c r="E1913" s="51">
        <f t="shared" si="122"/>
        <v>21.08</v>
      </c>
      <c r="F1913" s="51">
        <v>17</v>
      </c>
      <c r="G1913" s="51">
        <f t="shared" si="124"/>
        <v>12.41</v>
      </c>
      <c r="H1913" s="51">
        <v>17</v>
      </c>
      <c r="I1913" s="52">
        <f t="shared" si="125"/>
        <v>33.489999999999995</v>
      </c>
      <c r="J1913" s="53">
        <f t="shared" si="125"/>
        <v>34</v>
      </c>
      <c r="K1913" s="50">
        <f t="shared" si="123"/>
        <v>33.489999999999995</v>
      </c>
      <c r="L1913" s="50"/>
    </row>
    <row r="1914" spans="1:12" ht="31.5" x14ac:dyDescent="0.25">
      <c r="A1914" s="76" t="s">
        <v>679</v>
      </c>
      <c r="B1914" s="76" t="s">
        <v>345</v>
      </c>
      <c r="C1914" s="51"/>
      <c r="D1914" s="51"/>
      <c r="E1914" s="51">
        <f t="shared" si="122"/>
        <v>28.52</v>
      </c>
      <c r="F1914" s="51">
        <v>23</v>
      </c>
      <c r="G1914" s="51">
        <f t="shared" si="124"/>
        <v>16.79</v>
      </c>
      <c r="H1914" s="51">
        <v>23</v>
      </c>
      <c r="I1914" s="52">
        <f t="shared" si="125"/>
        <v>45.31</v>
      </c>
      <c r="J1914" s="53">
        <f t="shared" si="125"/>
        <v>46</v>
      </c>
      <c r="K1914" s="50">
        <f t="shared" si="123"/>
        <v>45.31</v>
      </c>
      <c r="L1914" s="50"/>
    </row>
    <row r="1915" spans="1:12" ht="31.5" x14ac:dyDescent="0.25">
      <c r="A1915" s="76" t="s">
        <v>679</v>
      </c>
      <c r="B1915" s="76" t="s">
        <v>317</v>
      </c>
      <c r="C1915" s="51"/>
      <c r="D1915" s="51"/>
      <c r="E1915" s="51">
        <f t="shared" si="122"/>
        <v>182.28</v>
      </c>
      <c r="F1915" s="51">
        <v>147</v>
      </c>
      <c r="G1915" s="51">
        <f t="shared" si="124"/>
        <v>83.95</v>
      </c>
      <c r="H1915" s="51">
        <v>115</v>
      </c>
      <c r="I1915" s="52">
        <f t="shared" si="125"/>
        <v>266.23</v>
      </c>
      <c r="J1915" s="53">
        <f t="shared" si="125"/>
        <v>262</v>
      </c>
      <c r="K1915" s="50">
        <f t="shared" si="123"/>
        <v>266.23</v>
      </c>
      <c r="L1915" s="50"/>
    </row>
    <row r="1916" spans="1:12" ht="31.5" x14ac:dyDescent="0.25">
      <c r="A1916" s="76" t="s">
        <v>679</v>
      </c>
      <c r="B1916" s="76" t="s">
        <v>347</v>
      </c>
      <c r="C1916" s="51"/>
      <c r="D1916" s="51"/>
      <c r="E1916" s="51">
        <f t="shared" si="122"/>
        <v>177.32</v>
      </c>
      <c r="F1916" s="51">
        <v>143</v>
      </c>
      <c r="G1916" s="51">
        <f t="shared" si="124"/>
        <v>91.98</v>
      </c>
      <c r="H1916" s="51">
        <v>126</v>
      </c>
      <c r="I1916" s="52">
        <f t="shared" si="125"/>
        <v>269.3</v>
      </c>
      <c r="J1916" s="53">
        <f t="shared" si="125"/>
        <v>269</v>
      </c>
      <c r="K1916" s="50">
        <f t="shared" si="123"/>
        <v>269.3</v>
      </c>
      <c r="L1916" s="50"/>
    </row>
    <row r="1917" spans="1:12" ht="31.5" x14ac:dyDescent="0.25">
      <c r="A1917" s="76" t="s">
        <v>679</v>
      </c>
      <c r="B1917" s="76" t="s">
        <v>312</v>
      </c>
      <c r="C1917" s="51"/>
      <c r="D1917" s="51"/>
      <c r="E1917" s="51">
        <f t="shared" si="122"/>
        <v>158.72</v>
      </c>
      <c r="F1917" s="51">
        <v>128</v>
      </c>
      <c r="G1917" s="51">
        <f t="shared" si="124"/>
        <v>93.44</v>
      </c>
      <c r="H1917" s="51">
        <v>128</v>
      </c>
      <c r="I1917" s="52">
        <f t="shared" si="125"/>
        <v>252.16</v>
      </c>
      <c r="J1917" s="53">
        <f t="shared" si="125"/>
        <v>256</v>
      </c>
      <c r="K1917" s="50">
        <f t="shared" si="123"/>
        <v>252.16</v>
      </c>
      <c r="L1917" s="50"/>
    </row>
    <row r="1918" spans="1:12" ht="31.5" x14ac:dyDescent="0.25">
      <c r="A1918" s="76" t="s">
        <v>679</v>
      </c>
      <c r="B1918" s="76" t="s">
        <v>321</v>
      </c>
      <c r="C1918" s="51"/>
      <c r="D1918" s="51"/>
      <c r="E1918" s="51">
        <f t="shared" si="122"/>
        <v>613.79999999999995</v>
      </c>
      <c r="F1918" s="51">
        <v>495</v>
      </c>
      <c r="G1918" s="51">
        <f t="shared" si="124"/>
        <v>72.27</v>
      </c>
      <c r="H1918" s="51">
        <v>99</v>
      </c>
      <c r="I1918" s="52">
        <f t="shared" si="125"/>
        <v>686.06999999999994</v>
      </c>
      <c r="J1918" s="53">
        <f t="shared" si="125"/>
        <v>594</v>
      </c>
      <c r="K1918" s="50">
        <f t="shared" si="123"/>
        <v>686.06999999999994</v>
      </c>
      <c r="L1918" s="50"/>
    </row>
    <row r="1919" spans="1:12" ht="31.5" x14ac:dyDescent="0.25">
      <c r="A1919" s="76" t="s">
        <v>679</v>
      </c>
      <c r="B1919" s="76" t="s">
        <v>375</v>
      </c>
      <c r="C1919" s="51"/>
      <c r="D1919" s="51"/>
      <c r="E1919" s="51">
        <f t="shared" si="122"/>
        <v>128.96</v>
      </c>
      <c r="F1919" s="51">
        <v>104</v>
      </c>
      <c r="G1919" s="51">
        <f t="shared" si="124"/>
        <v>28.47</v>
      </c>
      <c r="H1919" s="51">
        <v>39</v>
      </c>
      <c r="I1919" s="52">
        <f t="shared" si="125"/>
        <v>157.43</v>
      </c>
      <c r="J1919" s="53">
        <f t="shared" si="125"/>
        <v>143</v>
      </c>
      <c r="K1919" s="50">
        <f t="shared" si="123"/>
        <v>157.43</v>
      </c>
      <c r="L1919" s="50"/>
    </row>
    <row r="1920" spans="1:12" ht="31.5" x14ac:dyDescent="0.25">
      <c r="A1920" s="76" t="s">
        <v>679</v>
      </c>
      <c r="B1920" s="76" t="s">
        <v>348</v>
      </c>
      <c r="C1920" s="51"/>
      <c r="D1920" s="51"/>
      <c r="E1920" s="51">
        <f t="shared" si="122"/>
        <v>2.48</v>
      </c>
      <c r="F1920" s="51">
        <v>2</v>
      </c>
      <c r="G1920" s="51">
        <f t="shared" si="124"/>
        <v>1.46</v>
      </c>
      <c r="H1920" s="51">
        <v>2</v>
      </c>
      <c r="I1920" s="52">
        <f t="shared" si="125"/>
        <v>3.94</v>
      </c>
      <c r="J1920" s="53">
        <f t="shared" si="125"/>
        <v>4</v>
      </c>
      <c r="K1920" s="50">
        <f t="shared" si="123"/>
        <v>3.94</v>
      </c>
      <c r="L1920" s="50"/>
    </row>
    <row r="1921" spans="1:12" ht="31.5" x14ac:dyDescent="0.25">
      <c r="A1921" s="76" t="s">
        <v>679</v>
      </c>
      <c r="B1921" s="76" t="s">
        <v>349</v>
      </c>
      <c r="C1921" s="51"/>
      <c r="D1921" s="51"/>
      <c r="E1921" s="51">
        <f t="shared" si="122"/>
        <v>58.28</v>
      </c>
      <c r="F1921" s="51">
        <v>47</v>
      </c>
      <c r="G1921" s="51"/>
      <c r="H1921" s="51"/>
      <c r="I1921" s="52">
        <f t="shared" si="125"/>
        <v>58.28</v>
      </c>
      <c r="J1921" s="53">
        <f t="shared" si="125"/>
        <v>47</v>
      </c>
      <c r="K1921" s="50">
        <f t="shared" si="123"/>
        <v>58.28</v>
      </c>
      <c r="L1921" s="50"/>
    </row>
    <row r="1922" spans="1:12" ht="31.5" x14ac:dyDescent="0.25">
      <c r="A1922" s="76" t="s">
        <v>679</v>
      </c>
      <c r="B1922" s="76" t="s">
        <v>352</v>
      </c>
      <c r="C1922" s="51"/>
      <c r="D1922" s="51"/>
      <c r="E1922" s="51">
        <f t="shared" si="122"/>
        <v>9.92</v>
      </c>
      <c r="F1922" s="51">
        <v>8</v>
      </c>
      <c r="G1922" s="51">
        <f t="shared" si="124"/>
        <v>5.84</v>
      </c>
      <c r="H1922" s="51">
        <v>8</v>
      </c>
      <c r="I1922" s="52">
        <f t="shared" si="125"/>
        <v>15.76</v>
      </c>
      <c r="J1922" s="53">
        <f t="shared" si="125"/>
        <v>16</v>
      </c>
      <c r="K1922" s="50">
        <f t="shared" si="123"/>
        <v>15.76</v>
      </c>
      <c r="L1922" s="50"/>
    </row>
    <row r="1923" spans="1:12" ht="31.5" x14ac:dyDescent="0.25">
      <c r="A1923" s="76" t="s">
        <v>679</v>
      </c>
      <c r="B1923" s="76" t="s">
        <v>353</v>
      </c>
      <c r="C1923" s="51"/>
      <c r="D1923" s="51"/>
      <c r="E1923" s="51">
        <f t="shared" si="122"/>
        <v>19.84</v>
      </c>
      <c r="F1923" s="51">
        <v>16</v>
      </c>
      <c r="G1923" s="51">
        <f t="shared" si="124"/>
        <v>0</v>
      </c>
      <c r="H1923" s="51"/>
      <c r="I1923" s="52">
        <f t="shared" si="125"/>
        <v>19.84</v>
      </c>
      <c r="J1923" s="53">
        <f t="shared" si="125"/>
        <v>16</v>
      </c>
      <c r="K1923" s="50">
        <f t="shared" si="123"/>
        <v>19.84</v>
      </c>
      <c r="L1923" s="50"/>
    </row>
    <row r="1924" spans="1:12" ht="31.5" x14ac:dyDescent="0.25">
      <c r="A1924" s="76" t="s">
        <v>679</v>
      </c>
      <c r="B1924" s="76" t="s">
        <v>354</v>
      </c>
      <c r="C1924" s="51"/>
      <c r="D1924" s="51"/>
      <c r="E1924" s="51">
        <f t="shared" si="122"/>
        <v>40.92</v>
      </c>
      <c r="F1924" s="51">
        <v>33</v>
      </c>
      <c r="G1924" s="51">
        <f t="shared" si="124"/>
        <v>24.09</v>
      </c>
      <c r="H1924" s="51">
        <v>33</v>
      </c>
      <c r="I1924" s="52">
        <f t="shared" si="125"/>
        <v>65.010000000000005</v>
      </c>
      <c r="J1924" s="53">
        <f t="shared" si="125"/>
        <v>66</v>
      </c>
      <c r="K1924" s="50">
        <f t="shared" si="123"/>
        <v>65.010000000000005</v>
      </c>
      <c r="L1924" s="50"/>
    </row>
    <row r="1925" spans="1:12" ht="31.5" x14ac:dyDescent="0.25">
      <c r="A1925" s="76" t="s">
        <v>679</v>
      </c>
      <c r="B1925" s="76" t="s">
        <v>377</v>
      </c>
      <c r="C1925" s="51"/>
      <c r="D1925" s="51"/>
      <c r="E1925" s="51">
        <f t="shared" si="122"/>
        <v>125.24</v>
      </c>
      <c r="F1925" s="51">
        <v>101</v>
      </c>
      <c r="G1925" s="51">
        <f t="shared" si="124"/>
        <v>73.73</v>
      </c>
      <c r="H1925" s="51">
        <v>101</v>
      </c>
      <c r="I1925" s="52">
        <f t="shared" si="125"/>
        <v>198.97</v>
      </c>
      <c r="J1925" s="53">
        <f t="shared" si="125"/>
        <v>202</v>
      </c>
      <c r="K1925" s="50">
        <f t="shared" si="123"/>
        <v>198.97</v>
      </c>
      <c r="L1925" s="50"/>
    </row>
    <row r="1926" spans="1:12" ht="31.5" x14ac:dyDescent="0.25">
      <c r="A1926" s="76" t="s">
        <v>679</v>
      </c>
      <c r="B1926" s="76" t="s">
        <v>357</v>
      </c>
      <c r="C1926" s="51"/>
      <c r="D1926" s="51"/>
      <c r="E1926" s="51">
        <f t="shared" ref="E1926:E1989" si="126">F1926*1.24</f>
        <v>142.6</v>
      </c>
      <c r="F1926" s="51">
        <v>115</v>
      </c>
      <c r="G1926" s="51">
        <f t="shared" si="124"/>
        <v>83.95</v>
      </c>
      <c r="H1926" s="51">
        <v>115</v>
      </c>
      <c r="I1926" s="52">
        <f t="shared" si="125"/>
        <v>226.55</v>
      </c>
      <c r="J1926" s="53">
        <f t="shared" si="125"/>
        <v>230</v>
      </c>
      <c r="K1926" s="50">
        <f t="shared" si="123"/>
        <v>226.55</v>
      </c>
      <c r="L1926" s="50"/>
    </row>
    <row r="1927" spans="1:12" ht="31.5" x14ac:dyDescent="0.25">
      <c r="A1927" s="76" t="s">
        <v>679</v>
      </c>
      <c r="B1927" s="76" t="s">
        <v>358</v>
      </c>
      <c r="C1927" s="51"/>
      <c r="D1927" s="51"/>
      <c r="E1927" s="51">
        <f t="shared" si="126"/>
        <v>141.35999999999999</v>
      </c>
      <c r="F1927" s="51">
        <v>114</v>
      </c>
      <c r="G1927" s="51">
        <f t="shared" si="124"/>
        <v>83.22</v>
      </c>
      <c r="H1927" s="51">
        <v>114</v>
      </c>
      <c r="I1927" s="52">
        <f t="shared" si="125"/>
        <v>224.57999999999998</v>
      </c>
      <c r="J1927" s="53">
        <f t="shared" si="125"/>
        <v>228</v>
      </c>
      <c r="K1927" s="50">
        <f t="shared" si="123"/>
        <v>224.57999999999998</v>
      </c>
      <c r="L1927" s="50"/>
    </row>
    <row r="1928" spans="1:12" ht="31.5" x14ac:dyDescent="0.25">
      <c r="A1928" s="76" t="s">
        <v>679</v>
      </c>
      <c r="B1928" s="76" t="s">
        <v>359</v>
      </c>
      <c r="C1928" s="51"/>
      <c r="D1928" s="51"/>
      <c r="E1928" s="51">
        <f t="shared" si="126"/>
        <v>417.88</v>
      </c>
      <c r="F1928" s="51">
        <v>337</v>
      </c>
      <c r="G1928" s="51">
        <f t="shared" si="124"/>
        <v>263.52999999999997</v>
      </c>
      <c r="H1928" s="51">
        <v>361</v>
      </c>
      <c r="I1928" s="52">
        <f t="shared" si="125"/>
        <v>681.41</v>
      </c>
      <c r="J1928" s="53">
        <f t="shared" si="125"/>
        <v>698</v>
      </c>
      <c r="K1928" s="50">
        <f t="shared" ref="K1928:K1990" si="127">I1928</f>
        <v>681.41</v>
      </c>
      <c r="L1928" s="50"/>
    </row>
    <row r="1929" spans="1:12" ht="31.5" x14ac:dyDescent="0.25">
      <c r="A1929" s="76" t="s">
        <v>679</v>
      </c>
      <c r="B1929" s="76" t="s">
        <v>360</v>
      </c>
      <c r="C1929" s="51"/>
      <c r="D1929" s="51"/>
      <c r="E1929" s="51">
        <f t="shared" si="126"/>
        <v>244.28</v>
      </c>
      <c r="F1929" s="51">
        <v>197</v>
      </c>
      <c r="G1929" s="51">
        <f t="shared" si="124"/>
        <v>143.81</v>
      </c>
      <c r="H1929" s="51">
        <v>197</v>
      </c>
      <c r="I1929" s="52">
        <f t="shared" si="125"/>
        <v>388.09000000000003</v>
      </c>
      <c r="J1929" s="53">
        <f t="shared" si="125"/>
        <v>394</v>
      </c>
      <c r="K1929" s="50">
        <f t="shared" si="127"/>
        <v>388.09000000000003</v>
      </c>
      <c r="L1929" s="50"/>
    </row>
    <row r="1930" spans="1:12" ht="31.5" x14ac:dyDescent="0.25">
      <c r="A1930" s="76" t="s">
        <v>679</v>
      </c>
      <c r="B1930" s="76" t="s">
        <v>362</v>
      </c>
      <c r="C1930" s="51"/>
      <c r="D1930" s="51"/>
      <c r="E1930" s="51">
        <f t="shared" si="126"/>
        <v>256.68</v>
      </c>
      <c r="F1930" s="51">
        <v>207</v>
      </c>
      <c r="G1930" s="51"/>
      <c r="H1930" s="51"/>
      <c r="I1930" s="52">
        <f t="shared" si="125"/>
        <v>256.68</v>
      </c>
      <c r="J1930" s="53">
        <f t="shared" si="125"/>
        <v>207</v>
      </c>
      <c r="K1930" s="50">
        <f t="shared" si="127"/>
        <v>256.68</v>
      </c>
      <c r="L1930" s="50"/>
    </row>
    <row r="1931" spans="1:12" ht="31.5" x14ac:dyDescent="0.25">
      <c r="A1931" s="76" t="s">
        <v>679</v>
      </c>
      <c r="B1931" s="76" t="s">
        <v>364</v>
      </c>
      <c r="C1931" s="51"/>
      <c r="D1931" s="51"/>
      <c r="E1931" s="51">
        <f t="shared" si="126"/>
        <v>3.7199999999999998</v>
      </c>
      <c r="F1931" s="51">
        <v>3</v>
      </c>
      <c r="G1931" s="51">
        <f t="shared" ref="G1931:G1994" si="128">H1931*0.73</f>
        <v>2.19</v>
      </c>
      <c r="H1931" s="51">
        <v>3</v>
      </c>
      <c r="I1931" s="52">
        <f t="shared" si="125"/>
        <v>5.91</v>
      </c>
      <c r="J1931" s="53">
        <f t="shared" si="125"/>
        <v>6</v>
      </c>
      <c r="K1931" s="50">
        <f t="shared" si="127"/>
        <v>5.91</v>
      </c>
      <c r="L1931" s="50"/>
    </row>
    <row r="1932" spans="1:12" ht="31.5" x14ac:dyDescent="0.25">
      <c r="A1932" s="76" t="s">
        <v>679</v>
      </c>
      <c r="B1932" s="76" t="s">
        <v>367</v>
      </c>
      <c r="C1932" s="51"/>
      <c r="D1932" s="51"/>
      <c r="E1932" s="51">
        <f t="shared" si="126"/>
        <v>300.08</v>
      </c>
      <c r="F1932" s="51">
        <v>242</v>
      </c>
      <c r="G1932" s="51">
        <f t="shared" si="128"/>
        <v>176.66</v>
      </c>
      <c r="H1932" s="51">
        <v>242</v>
      </c>
      <c r="I1932" s="52">
        <f t="shared" si="125"/>
        <v>476.74</v>
      </c>
      <c r="J1932" s="53">
        <f t="shared" si="125"/>
        <v>484</v>
      </c>
      <c r="K1932" s="50">
        <f t="shared" si="127"/>
        <v>476.74</v>
      </c>
      <c r="L1932" s="50"/>
    </row>
    <row r="1933" spans="1:12" ht="31.5" x14ac:dyDescent="0.25">
      <c r="A1933" s="76" t="s">
        <v>679</v>
      </c>
      <c r="B1933" s="76" t="s">
        <v>368</v>
      </c>
      <c r="C1933" s="51"/>
      <c r="D1933" s="51"/>
      <c r="E1933" s="51">
        <f t="shared" si="126"/>
        <v>265.36</v>
      </c>
      <c r="F1933" s="51">
        <v>214</v>
      </c>
      <c r="G1933" s="51">
        <f t="shared" si="128"/>
        <v>121.17999999999999</v>
      </c>
      <c r="H1933" s="51">
        <v>166</v>
      </c>
      <c r="I1933" s="52">
        <f t="shared" si="125"/>
        <v>386.54</v>
      </c>
      <c r="J1933" s="53">
        <f t="shared" si="125"/>
        <v>380</v>
      </c>
      <c r="K1933" s="50">
        <f t="shared" si="127"/>
        <v>386.54</v>
      </c>
      <c r="L1933" s="50"/>
    </row>
    <row r="1934" spans="1:12" ht="31.5" x14ac:dyDescent="0.25">
      <c r="A1934" s="76" t="s">
        <v>679</v>
      </c>
      <c r="B1934" s="76" t="s">
        <v>372</v>
      </c>
      <c r="C1934" s="51"/>
      <c r="D1934" s="51"/>
      <c r="E1934" s="51">
        <f t="shared" si="126"/>
        <v>493.52</v>
      </c>
      <c r="F1934" s="51">
        <v>398</v>
      </c>
      <c r="G1934" s="51">
        <f t="shared" si="128"/>
        <v>2.92</v>
      </c>
      <c r="H1934" s="51">
        <v>4</v>
      </c>
      <c r="I1934" s="52">
        <f t="shared" si="125"/>
        <v>496.44</v>
      </c>
      <c r="J1934" s="53">
        <f t="shared" si="125"/>
        <v>402</v>
      </c>
      <c r="K1934" s="50">
        <f t="shared" si="127"/>
        <v>496.44</v>
      </c>
      <c r="L1934" s="50"/>
    </row>
    <row r="1935" spans="1:12" ht="31.5" x14ac:dyDescent="0.25">
      <c r="A1935" s="76" t="s">
        <v>679</v>
      </c>
      <c r="B1935" s="76" t="s">
        <v>373</v>
      </c>
      <c r="C1935" s="51"/>
      <c r="D1935" s="51"/>
      <c r="E1935" s="51">
        <f t="shared" si="126"/>
        <v>610.08000000000004</v>
      </c>
      <c r="F1935" s="51">
        <v>492</v>
      </c>
      <c r="G1935" s="51"/>
      <c r="H1935" s="51"/>
      <c r="I1935" s="52">
        <f t="shared" si="125"/>
        <v>610.08000000000004</v>
      </c>
      <c r="J1935" s="53">
        <f t="shared" si="125"/>
        <v>492</v>
      </c>
      <c r="K1935" s="50">
        <f t="shared" si="127"/>
        <v>610.08000000000004</v>
      </c>
      <c r="L1935" s="50"/>
    </row>
    <row r="1936" spans="1:12" ht="31.5" x14ac:dyDescent="0.25">
      <c r="A1936" s="76" t="s">
        <v>680</v>
      </c>
      <c r="B1936" s="76" t="s">
        <v>326</v>
      </c>
      <c r="C1936" s="51"/>
      <c r="D1936" s="51"/>
      <c r="E1936" s="51"/>
      <c r="F1936" s="51"/>
      <c r="G1936" s="51">
        <f t="shared" si="128"/>
        <v>343.83</v>
      </c>
      <c r="H1936" s="51">
        <v>471</v>
      </c>
      <c r="I1936" s="52">
        <f t="shared" si="125"/>
        <v>343.83</v>
      </c>
      <c r="J1936" s="53">
        <f t="shared" si="125"/>
        <v>471</v>
      </c>
      <c r="K1936" s="50">
        <f t="shared" si="127"/>
        <v>343.83</v>
      </c>
      <c r="L1936" s="50"/>
    </row>
    <row r="1937" spans="1:12" ht="31.5" x14ac:dyDescent="0.25">
      <c r="A1937" s="76" t="s">
        <v>680</v>
      </c>
      <c r="B1937" s="76" t="s">
        <v>327</v>
      </c>
      <c r="C1937" s="51"/>
      <c r="D1937" s="51"/>
      <c r="E1937" s="51"/>
      <c r="F1937" s="51"/>
      <c r="G1937" s="51">
        <f t="shared" si="128"/>
        <v>103.66</v>
      </c>
      <c r="H1937" s="51">
        <v>142</v>
      </c>
      <c r="I1937" s="52">
        <f t="shared" si="125"/>
        <v>103.66</v>
      </c>
      <c r="J1937" s="53">
        <f t="shared" si="125"/>
        <v>142</v>
      </c>
      <c r="K1937" s="50">
        <f t="shared" si="127"/>
        <v>103.66</v>
      </c>
      <c r="L1937" s="50"/>
    </row>
    <row r="1938" spans="1:12" ht="31.5" x14ac:dyDescent="0.25">
      <c r="A1938" s="76" t="s">
        <v>680</v>
      </c>
      <c r="B1938" s="76" t="s">
        <v>328</v>
      </c>
      <c r="C1938" s="51"/>
      <c r="D1938" s="51"/>
      <c r="E1938" s="51">
        <f t="shared" si="126"/>
        <v>287.68</v>
      </c>
      <c r="F1938" s="51">
        <v>232</v>
      </c>
      <c r="G1938" s="51"/>
      <c r="H1938" s="51"/>
      <c r="I1938" s="52">
        <f t="shared" si="125"/>
        <v>287.68</v>
      </c>
      <c r="J1938" s="53">
        <f t="shared" si="125"/>
        <v>232</v>
      </c>
      <c r="K1938" s="50">
        <f t="shared" si="127"/>
        <v>287.68</v>
      </c>
      <c r="L1938" s="50"/>
    </row>
    <row r="1939" spans="1:12" ht="31.5" x14ac:dyDescent="0.25">
      <c r="A1939" s="76" t="s">
        <v>680</v>
      </c>
      <c r="B1939" s="76" t="s">
        <v>329</v>
      </c>
      <c r="C1939" s="51"/>
      <c r="D1939" s="51"/>
      <c r="E1939" s="51">
        <f t="shared" si="126"/>
        <v>22.32</v>
      </c>
      <c r="F1939" s="51">
        <v>18</v>
      </c>
      <c r="G1939" s="51">
        <f t="shared" si="128"/>
        <v>13.14</v>
      </c>
      <c r="H1939" s="51">
        <v>18</v>
      </c>
      <c r="I1939" s="52">
        <f t="shared" si="125"/>
        <v>35.46</v>
      </c>
      <c r="J1939" s="53">
        <f t="shared" si="125"/>
        <v>36</v>
      </c>
      <c r="K1939" s="50">
        <f t="shared" si="127"/>
        <v>35.46</v>
      </c>
      <c r="L1939" s="50"/>
    </row>
    <row r="1940" spans="1:12" ht="31.5" x14ac:dyDescent="0.25">
      <c r="A1940" s="76" t="s">
        <v>680</v>
      </c>
      <c r="B1940" s="76" t="s">
        <v>330</v>
      </c>
      <c r="C1940" s="51"/>
      <c r="D1940" s="51"/>
      <c r="E1940" s="51">
        <f t="shared" si="126"/>
        <v>49.6</v>
      </c>
      <c r="F1940" s="51">
        <v>40</v>
      </c>
      <c r="G1940" s="51"/>
      <c r="H1940" s="51"/>
      <c r="I1940" s="52">
        <f t="shared" si="125"/>
        <v>49.6</v>
      </c>
      <c r="J1940" s="53">
        <f t="shared" si="125"/>
        <v>40</v>
      </c>
      <c r="K1940" s="50">
        <f t="shared" si="127"/>
        <v>49.6</v>
      </c>
      <c r="L1940" s="50"/>
    </row>
    <row r="1941" spans="1:12" ht="31.5" x14ac:dyDescent="0.25">
      <c r="A1941" s="76" t="s">
        <v>680</v>
      </c>
      <c r="B1941" s="76" t="s">
        <v>331</v>
      </c>
      <c r="C1941" s="51"/>
      <c r="D1941" s="51"/>
      <c r="E1941" s="51">
        <f t="shared" si="126"/>
        <v>0</v>
      </c>
      <c r="F1941" s="51"/>
      <c r="G1941" s="51">
        <f t="shared" si="128"/>
        <v>13.14</v>
      </c>
      <c r="H1941" s="51">
        <v>18</v>
      </c>
      <c r="I1941" s="52">
        <f t="shared" si="125"/>
        <v>13.14</v>
      </c>
      <c r="J1941" s="53">
        <f t="shared" si="125"/>
        <v>18</v>
      </c>
      <c r="K1941" s="50">
        <f t="shared" si="127"/>
        <v>13.14</v>
      </c>
      <c r="L1941" s="50"/>
    </row>
    <row r="1942" spans="1:12" ht="31.5" x14ac:dyDescent="0.25">
      <c r="A1942" s="76" t="s">
        <v>680</v>
      </c>
      <c r="B1942" s="76" t="s">
        <v>315</v>
      </c>
      <c r="C1942" s="51"/>
      <c r="D1942" s="51"/>
      <c r="E1942" s="51">
        <f t="shared" si="126"/>
        <v>12.4</v>
      </c>
      <c r="F1942" s="51">
        <v>10</v>
      </c>
      <c r="G1942" s="51"/>
      <c r="H1942" s="51"/>
      <c r="I1942" s="52">
        <f t="shared" si="125"/>
        <v>12.4</v>
      </c>
      <c r="J1942" s="53">
        <f t="shared" si="125"/>
        <v>10</v>
      </c>
      <c r="K1942" s="50">
        <f t="shared" si="127"/>
        <v>12.4</v>
      </c>
      <c r="L1942" s="50"/>
    </row>
    <row r="1943" spans="1:12" ht="31.5" x14ac:dyDescent="0.25">
      <c r="A1943" s="76" t="s">
        <v>680</v>
      </c>
      <c r="B1943" s="76" t="s">
        <v>345</v>
      </c>
      <c r="C1943" s="51"/>
      <c r="D1943" s="51"/>
      <c r="E1943" s="51">
        <f t="shared" si="126"/>
        <v>45.88</v>
      </c>
      <c r="F1943" s="51">
        <v>37</v>
      </c>
      <c r="G1943" s="51">
        <f t="shared" si="128"/>
        <v>35.04</v>
      </c>
      <c r="H1943" s="51">
        <v>48</v>
      </c>
      <c r="I1943" s="52">
        <f t="shared" si="125"/>
        <v>80.92</v>
      </c>
      <c r="J1943" s="53">
        <f t="shared" si="125"/>
        <v>85</v>
      </c>
      <c r="K1943" s="50">
        <f t="shared" si="127"/>
        <v>80.92</v>
      </c>
      <c r="L1943" s="50"/>
    </row>
    <row r="1944" spans="1:12" ht="31.5" x14ac:dyDescent="0.25">
      <c r="A1944" s="76" t="s">
        <v>680</v>
      </c>
      <c r="B1944" s="76" t="s">
        <v>346</v>
      </c>
      <c r="C1944" s="51"/>
      <c r="D1944" s="51"/>
      <c r="E1944" s="51"/>
      <c r="F1944" s="51"/>
      <c r="G1944" s="51">
        <f t="shared" si="128"/>
        <v>21.9</v>
      </c>
      <c r="H1944" s="51">
        <v>30</v>
      </c>
      <c r="I1944" s="52">
        <f t="shared" ref="I1944:J2000" si="129">C1944+E1944+G1944</f>
        <v>21.9</v>
      </c>
      <c r="J1944" s="53">
        <f t="shared" si="129"/>
        <v>30</v>
      </c>
      <c r="K1944" s="50">
        <f t="shared" si="127"/>
        <v>21.9</v>
      </c>
      <c r="L1944" s="50"/>
    </row>
    <row r="1945" spans="1:12" ht="31.5" x14ac:dyDescent="0.25">
      <c r="A1945" s="76" t="s">
        <v>680</v>
      </c>
      <c r="B1945" s="76" t="s">
        <v>317</v>
      </c>
      <c r="C1945" s="51"/>
      <c r="D1945" s="51"/>
      <c r="E1945" s="51">
        <f t="shared" si="126"/>
        <v>126.48</v>
      </c>
      <c r="F1945" s="51">
        <v>102</v>
      </c>
      <c r="G1945" s="51">
        <f t="shared" si="128"/>
        <v>73</v>
      </c>
      <c r="H1945" s="51">
        <v>100</v>
      </c>
      <c r="I1945" s="52">
        <f t="shared" si="129"/>
        <v>199.48000000000002</v>
      </c>
      <c r="J1945" s="53">
        <f t="shared" si="129"/>
        <v>202</v>
      </c>
      <c r="K1945" s="50">
        <f t="shared" si="127"/>
        <v>199.48000000000002</v>
      </c>
      <c r="L1945" s="50"/>
    </row>
    <row r="1946" spans="1:12" ht="31.5" x14ac:dyDescent="0.25">
      <c r="A1946" s="76" t="s">
        <v>680</v>
      </c>
      <c r="B1946" s="76" t="s">
        <v>347</v>
      </c>
      <c r="C1946" s="51"/>
      <c r="D1946" s="51"/>
      <c r="E1946" s="51">
        <f t="shared" si="126"/>
        <v>11.16</v>
      </c>
      <c r="F1946" s="51">
        <v>9</v>
      </c>
      <c r="G1946" s="51"/>
      <c r="H1946" s="51"/>
      <c r="I1946" s="52">
        <f t="shared" si="129"/>
        <v>11.16</v>
      </c>
      <c r="J1946" s="53">
        <f t="shared" si="129"/>
        <v>9</v>
      </c>
      <c r="K1946" s="50">
        <f t="shared" si="127"/>
        <v>11.16</v>
      </c>
      <c r="L1946" s="50"/>
    </row>
    <row r="1947" spans="1:12" ht="31.5" x14ac:dyDescent="0.25">
      <c r="A1947" s="76" t="s">
        <v>680</v>
      </c>
      <c r="B1947" s="76" t="s">
        <v>312</v>
      </c>
      <c r="C1947" s="51"/>
      <c r="D1947" s="51"/>
      <c r="E1947" s="51">
        <f t="shared" si="126"/>
        <v>205.84</v>
      </c>
      <c r="F1947" s="51">
        <v>166</v>
      </c>
      <c r="G1947" s="51"/>
      <c r="H1947" s="51"/>
      <c r="I1947" s="52">
        <f t="shared" si="129"/>
        <v>205.84</v>
      </c>
      <c r="J1947" s="53">
        <f t="shared" si="129"/>
        <v>166</v>
      </c>
      <c r="K1947" s="50">
        <f t="shared" si="127"/>
        <v>205.84</v>
      </c>
      <c r="L1947" s="50"/>
    </row>
    <row r="1948" spans="1:12" ht="31.5" x14ac:dyDescent="0.25">
      <c r="A1948" s="76" t="s">
        <v>680</v>
      </c>
      <c r="B1948" s="76" t="s">
        <v>321</v>
      </c>
      <c r="C1948" s="51"/>
      <c r="D1948" s="51"/>
      <c r="E1948" s="51">
        <f t="shared" si="126"/>
        <v>106.64</v>
      </c>
      <c r="F1948" s="51">
        <v>86</v>
      </c>
      <c r="G1948" s="51">
        <f t="shared" si="128"/>
        <v>63.51</v>
      </c>
      <c r="H1948" s="51">
        <v>87</v>
      </c>
      <c r="I1948" s="52">
        <f t="shared" si="129"/>
        <v>170.15</v>
      </c>
      <c r="J1948" s="53">
        <f t="shared" si="129"/>
        <v>173</v>
      </c>
      <c r="K1948" s="50">
        <f t="shared" si="127"/>
        <v>170.15</v>
      </c>
      <c r="L1948" s="50"/>
    </row>
    <row r="1949" spans="1:12" ht="31.5" x14ac:dyDescent="0.25">
      <c r="A1949" s="76" t="s">
        <v>680</v>
      </c>
      <c r="B1949" s="76" t="s">
        <v>375</v>
      </c>
      <c r="C1949" s="51"/>
      <c r="D1949" s="51"/>
      <c r="E1949" s="51">
        <f t="shared" si="126"/>
        <v>125.24</v>
      </c>
      <c r="F1949" s="51">
        <v>101</v>
      </c>
      <c r="G1949" s="51"/>
      <c r="H1949" s="51"/>
      <c r="I1949" s="52">
        <f t="shared" si="129"/>
        <v>125.24</v>
      </c>
      <c r="J1949" s="53">
        <f t="shared" si="129"/>
        <v>101</v>
      </c>
      <c r="K1949" s="50">
        <f t="shared" si="127"/>
        <v>125.24</v>
      </c>
      <c r="L1949" s="50"/>
    </row>
    <row r="1950" spans="1:12" ht="31.5" x14ac:dyDescent="0.25">
      <c r="A1950" s="76" t="s">
        <v>680</v>
      </c>
      <c r="B1950" s="76" t="s">
        <v>349</v>
      </c>
      <c r="C1950" s="51"/>
      <c r="D1950" s="51"/>
      <c r="E1950" s="51">
        <f t="shared" si="126"/>
        <v>23.56</v>
      </c>
      <c r="F1950" s="51">
        <v>19</v>
      </c>
      <c r="G1950" s="51"/>
      <c r="H1950" s="51"/>
      <c r="I1950" s="52">
        <f t="shared" si="129"/>
        <v>23.56</v>
      </c>
      <c r="J1950" s="53">
        <f t="shared" si="129"/>
        <v>19</v>
      </c>
      <c r="K1950" s="50">
        <f t="shared" si="127"/>
        <v>23.56</v>
      </c>
      <c r="L1950" s="50"/>
    </row>
    <row r="1951" spans="1:12" ht="31.5" x14ac:dyDescent="0.25">
      <c r="A1951" s="76" t="s">
        <v>680</v>
      </c>
      <c r="B1951" s="76" t="s">
        <v>352</v>
      </c>
      <c r="C1951" s="51"/>
      <c r="D1951" s="51"/>
      <c r="E1951" s="51">
        <f t="shared" si="126"/>
        <v>48.36</v>
      </c>
      <c r="F1951" s="51">
        <v>39</v>
      </c>
      <c r="G1951" s="51"/>
      <c r="H1951" s="51"/>
      <c r="I1951" s="52">
        <f t="shared" si="129"/>
        <v>48.36</v>
      </c>
      <c r="J1951" s="53">
        <f t="shared" si="129"/>
        <v>39</v>
      </c>
      <c r="K1951" s="50">
        <f t="shared" si="127"/>
        <v>48.36</v>
      </c>
      <c r="L1951" s="50"/>
    </row>
    <row r="1952" spans="1:12" ht="31.5" x14ac:dyDescent="0.25">
      <c r="A1952" s="76" t="s">
        <v>680</v>
      </c>
      <c r="B1952" s="76" t="s">
        <v>353</v>
      </c>
      <c r="C1952" s="51"/>
      <c r="D1952" s="51"/>
      <c r="E1952" s="51">
        <f t="shared" si="126"/>
        <v>3.7199999999999998</v>
      </c>
      <c r="F1952" s="51">
        <v>3</v>
      </c>
      <c r="G1952" s="51"/>
      <c r="H1952" s="51"/>
      <c r="I1952" s="52">
        <f t="shared" si="129"/>
        <v>3.7199999999999998</v>
      </c>
      <c r="J1952" s="53">
        <f t="shared" si="129"/>
        <v>3</v>
      </c>
      <c r="K1952" s="50">
        <f t="shared" si="127"/>
        <v>3.7199999999999998</v>
      </c>
      <c r="L1952" s="50"/>
    </row>
    <row r="1953" spans="1:12" ht="31.5" x14ac:dyDescent="0.25">
      <c r="A1953" s="76" t="s">
        <v>680</v>
      </c>
      <c r="B1953" s="76" t="s">
        <v>377</v>
      </c>
      <c r="C1953" s="51"/>
      <c r="D1953" s="51"/>
      <c r="E1953" s="51">
        <f t="shared" si="126"/>
        <v>214.52</v>
      </c>
      <c r="F1953" s="51">
        <v>173</v>
      </c>
      <c r="G1953" s="51"/>
      <c r="H1953" s="51"/>
      <c r="I1953" s="52">
        <f t="shared" si="129"/>
        <v>214.52</v>
      </c>
      <c r="J1953" s="53">
        <f t="shared" si="129"/>
        <v>173</v>
      </c>
      <c r="K1953" s="50">
        <f t="shared" si="127"/>
        <v>214.52</v>
      </c>
      <c r="L1953" s="50"/>
    </row>
    <row r="1954" spans="1:12" ht="31.5" x14ac:dyDescent="0.25">
      <c r="A1954" s="76" t="s">
        <v>680</v>
      </c>
      <c r="B1954" s="76" t="s">
        <v>357</v>
      </c>
      <c r="C1954" s="51"/>
      <c r="D1954" s="51"/>
      <c r="E1954" s="51">
        <f t="shared" si="126"/>
        <v>89.28</v>
      </c>
      <c r="F1954" s="51">
        <v>72</v>
      </c>
      <c r="G1954" s="51">
        <f t="shared" si="128"/>
        <v>52.56</v>
      </c>
      <c r="H1954" s="51">
        <v>72</v>
      </c>
      <c r="I1954" s="52">
        <f t="shared" si="129"/>
        <v>141.84</v>
      </c>
      <c r="J1954" s="53">
        <f t="shared" si="129"/>
        <v>144</v>
      </c>
      <c r="K1954" s="50">
        <f t="shared" si="127"/>
        <v>141.84</v>
      </c>
      <c r="L1954" s="50"/>
    </row>
    <row r="1955" spans="1:12" ht="31.5" x14ac:dyDescent="0.25">
      <c r="A1955" s="76" t="s">
        <v>680</v>
      </c>
      <c r="B1955" s="76" t="s">
        <v>358</v>
      </c>
      <c r="C1955" s="51"/>
      <c r="D1955" s="51"/>
      <c r="E1955" s="51">
        <f t="shared" si="126"/>
        <v>3.7199999999999998</v>
      </c>
      <c r="F1955" s="51">
        <v>3</v>
      </c>
      <c r="G1955" s="51"/>
      <c r="H1955" s="51"/>
      <c r="I1955" s="52">
        <f t="shared" si="129"/>
        <v>3.7199999999999998</v>
      </c>
      <c r="J1955" s="53">
        <f t="shared" si="129"/>
        <v>3</v>
      </c>
      <c r="K1955" s="50">
        <f t="shared" si="127"/>
        <v>3.7199999999999998</v>
      </c>
      <c r="L1955" s="50"/>
    </row>
    <row r="1956" spans="1:12" ht="31.5" x14ac:dyDescent="0.25">
      <c r="A1956" s="76" t="s">
        <v>680</v>
      </c>
      <c r="B1956" s="76" t="s">
        <v>359</v>
      </c>
      <c r="C1956" s="51"/>
      <c r="D1956" s="51"/>
      <c r="E1956" s="51">
        <f t="shared" si="126"/>
        <v>90.52</v>
      </c>
      <c r="F1956" s="51">
        <v>73</v>
      </c>
      <c r="G1956" s="51">
        <f t="shared" si="128"/>
        <v>53.29</v>
      </c>
      <c r="H1956" s="51">
        <v>73</v>
      </c>
      <c r="I1956" s="52">
        <f t="shared" si="129"/>
        <v>143.81</v>
      </c>
      <c r="J1956" s="53">
        <f t="shared" si="129"/>
        <v>146</v>
      </c>
      <c r="K1956" s="50">
        <f t="shared" si="127"/>
        <v>143.81</v>
      </c>
      <c r="L1956" s="50"/>
    </row>
    <row r="1957" spans="1:12" ht="31.5" x14ac:dyDescent="0.25">
      <c r="A1957" s="76" t="s">
        <v>680</v>
      </c>
      <c r="B1957" s="76" t="s">
        <v>360</v>
      </c>
      <c r="C1957" s="51"/>
      <c r="D1957" s="51"/>
      <c r="E1957" s="51">
        <f t="shared" si="126"/>
        <v>205.84</v>
      </c>
      <c r="F1957" s="51">
        <v>166</v>
      </c>
      <c r="G1957" s="51">
        <f t="shared" si="128"/>
        <v>121.17999999999999</v>
      </c>
      <c r="H1957" s="51">
        <v>166</v>
      </c>
      <c r="I1957" s="52">
        <f t="shared" si="129"/>
        <v>327.02</v>
      </c>
      <c r="J1957" s="53">
        <f t="shared" si="129"/>
        <v>332</v>
      </c>
      <c r="K1957" s="50">
        <f t="shared" si="127"/>
        <v>327.02</v>
      </c>
      <c r="L1957" s="50"/>
    </row>
    <row r="1958" spans="1:12" ht="31.5" x14ac:dyDescent="0.25">
      <c r="A1958" s="76" t="s">
        <v>680</v>
      </c>
      <c r="B1958" s="76" t="s">
        <v>362</v>
      </c>
      <c r="C1958" s="51"/>
      <c r="D1958" s="51"/>
      <c r="E1958" s="51">
        <f t="shared" si="126"/>
        <v>343.48</v>
      </c>
      <c r="F1958" s="51">
        <v>277</v>
      </c>
      <c r="G1958" s="51"/>
      <c r="H1958" s="51"/>
      <c r="I1958" s="52">
        <f t="shared" si="129"/>
        <v>343.48</v>
      </c>
      <c r="J1958" s="53">
        <f t="shared" si="129"/>
        <v>277</v>
      </c>
      <c r="K1958" s="50">
        <f t="shared" si="127"/>
        <v>343.48</v>
      </c>
      <c r="L1958" s="50"/>
    </row>
    <row r="1959" spans="1:12" ht="31.5" x14ac:dyDescent="0.25">
      <c r="A1959" s="76" t="s">
        <v>680</v>
      </c>
      <c r="B1959" s="76" t="s">
        <v>364</v>
      </c>
      <c r="C1959" s="51"/>
      <c r="D1959" s="51"/>
      <c r="E1959" s="51">
        <f t="shared" si="126"/>
        <v>6.2</v>
      </c>
      <c r="F1959" s="51">
        <v>5</v>
      </c>
      <c r="G1959" s="51">
        <f t="shared" si="128"/>
        <v>2.19</v>
      </c>
      <c r="H1959" s="51">
        <v>3</v>
      </c>
      <c r="I1959" s="52">
        <f t="shared" si="129"/>
        <v>8.39</v>
      </c>
      <c r="J1959" s="53">
        <f t="shared" si="129"/>
        <v>8</v>
      </c>
      <c r="K1959" s="50">
        <f t="shared" si="127"/>
        <v>8.39</v>
      </c>
      <c r="L1959" s="50"/>
    </row>
    <row r="1960" spans="1:12" ht="31.5" x14ac:dyDescent="0.25">
      <c r="A1960" s="76" t="s">
        <v>680</v>
      </c>
      <c r="B1960" s="76" t="s">
        <v>367</v>
      </c>
      <c r="C1960" s="51"/>
      <c r="D1960" s="51"/>
      <c r="E1960" s="51"/>
      <c r="F1960" s="51"/>
      <c r="G1960" s="51">
        <f t="shared" si="128"/>
        <v>81.03</v>
      </c>
      <c r="H1960" s="51">
        <v>111</v>
      </c>
      <c r="I1960" s="52">
        <f t="shared" si="129"/>
        <v>81.03</v>
      </c>
      <c r="J1960" s="53">
        <f t="shared" si="129"/>
        <v>111</v>
      </c>
      <c r="K1960" s="50">
        <f t="shared" si="127"/>
        <v>81.03</v>
      </c>
      <c r="L1960" s="50"/>
    </row>
    <row r="1961" spans="1:12" ht="31.5" x14ac:dyDescent="0.25">
      <c r="A1961" s="76" t="s">
        <v>680</v>
      </c>
      <c r="B1961" s="76" t="s">
        <v>372</v>
      </c>
      <c r="C1961" s="51"/>
      <c r="D1961" s="51"/>
      <c r="E1961" s="51">
        <f t="shared" si="126"/>
        <v>298.83999999999997</v>
      </c>
      <c r="F1961" s="51">
        <v>241</v>
      </c>
      <c r="G1961" s="51"/>
      <c r="H1961" s="51"/>
      <c r="I1961" s="52">
        <f t="shared" si="129"/>
        <v>298.83999999999997</v>
      </c>
      <c r="J1961" s="53">
        <f t="shared" si="129"/>
        <v>241</v>
      </c>
      <c r="K1961" s="50">
        <f t="shared" si="127"/>
        <v>298.83999999999997</v>
      </c>
      <c r="L1961" s="50"/>
    </row>
    <row r="1962" spans="1:12" ht="31.5" x14ac:dyDescent="0.25">
      <c r="A1962" s="76" t="s">
        <v>680</v>
      </c>
      <c r="B1962" s="76" t="s">
        <v>373</v>
      </c>
      <c r="C1962" s="51"/>
      <c r="D1962" s="51"/>
      <c r="E1962" s="51">
        <f t="shared" si="126"/>
        <v>518.32000000000005</v>
      </c>
      <c r="F1962" s="51">
        <v>418</v>
      </c>
      <c r="G1962" s="51"/>
      <c r="H1962" s="51"/>
      <c r="I1962" s="52">
        <f t="shared" si="129"/>
        <v>518.32000000000005</v>
      </c>
      <c r="J1962" s="53">
        <f t="shared" si="129"/>
        <v>418</v>
      </c>
      <c r="K1962" s="50">
        <f t="shared" si="127"/>
        <v>518.32000000000005</v>
      </c>
      <c r="L1962" s="50"/>
    </row>
    <row r="1963" spans="1:12" x14ac:dyDescent="0.25">
      <c r="A1963" s="76" t="s">
        <v>681</v>
      </c>
      <c r="B1963" s="76" t="s">
        <v>326</v>
      </c>
      <c r="C1963" s="51"/>
      <c r="D1963" s="51"/>
      <c r="E1963" s="51"/>
      <c r="F1963" s="51"/>
      <c r="G1963" s="51">
        <f t="shared" si="128"/>
        <v>394.93</v>
      </c>
      <c r="H1963" s="51">
        <v>541</v>
      </c>
      <c r="I1963" s="52">
        <f t="shared" si="129"/>
        <v>394.93</v>
      </c>
      <c r="J1963" s="53">
        <f t="shared" si="129"/>
        <v>541</v>
      </c>
      <c r="K1963" s="50">
        <f t="shared" si="127"/>
        <v>394.93</v>
      </c>
      <c r="L1963" s="50"/>
    </row>
    <row r="1964" spans="1:12" x14ac:dyDescent="0.25">
      <c r="A1964" s="76" t="s">
        <v>681</v>
      </c>
      <c r="B1964" s="76" t="s">
        <v>327</v>
      </c>
      <c r="C1964" s="51"/>
      <c r="D1964" s="51"/>
      <c r="E1964" s="51">
        <f t="shared" si="126"/>
        <v>37.200000000000003</v>
      </c>
      <c r="F1964" s="51">
        <v>30</v>
      </c>
      <c r="G1964" s="51">
        <f t="shared" si="128"/>
        <v>175.93</v>
      </c>
      <c r="H1964" s="51">
        <v>241</v>
      </c>
      <c r="I1964" s="52">
        <f t="shared" si="129"/>
        <v>213.13</v>
      </c>
      <c r="J1964" s="53">
        <f t="shared" si="129"/>
        <v>271</v>
      </c>
      <c r="K1964" s="50">
        <f t="shared" si="127"/>
        <v>213.13</v>
      </c>
      <c r="L1964" s="50"/>
    </row>
    <row r="1965" spans="1:12" x14ac:dyDescent="0.25">
      <c r="A1965" s="76" t="s">
        <v>681</v>
      </c>
      <c r="B1965" s="76" t="s">
        <v>328</v>
      </c>
      <c r="C1965" s="51"/>
      <c r="D1965" s="51"/>
      <c r="E1965" s="51">
        <f t="shared" si="126"/>
        <v>275.27999999999997</v>
      </c>
      <c r="F1965" s="51">
        <v>222</v>
      </c>
      <c r="G1965" s="51"/>
      <c r="H1965" s="51"/>
      <c r="I1965" s="52">
        <f t="shared" si="129"/>
        <v>275.27999999999997</v>
      </c>
      <c r="J1965" s="53">
        <f t="shared" si="129"/>
        <v>222</v>
      </c>
      <c r="K1965" s="50">
        <f t="shared" si="127"/>
        <v>275.27999999999997</v>
      </c>
      <c r="L1965" s="50"/>
    </row>
    <row r="1966" spans="1:12" x14ac:dyDescent="0.25">
      <c r="A1966" s="76" t="s">
        <v>681</v>
      </c>
      <c r="B1966" s="76" t="s">
        <v>393</v>
      </c>
      <c r="C1966" s="51"/>
      <c r="D1966" s="51"/>
      <c r="E1966" s="51"/>
      <c r="F1966" s="51"/>
      <c r="G1966" s="51">
        <f t="shared" si="128"/>
        <v>10.219999999999999</v>
      </c>
      <c r="H1966" s="51">
        <v>14</v>
      </c>
      <c r="I1966" s="52">
        <f t="shared" si="129"/>
        <v>10.219999999999999</v>
      </c>
      <c r="J1966" s="53">
        <f t="shared" si="129"/>
        <v>14</v>
      </c>
      <c r="K1966" s="50">
        <f t="shared" si="127"/>
        <v>10.219999999999999</v>
      </c>
      <c r="L1966" s="50"/>
    </row>
    <row r="1967" spans="1:12" x14ac:dyDescent="0.25">
      <c r="A1967" s="76" t="s">
        <v>681</v>
      </c>
      <c r="B1967" s="76" t="s">
        <v>329</v>
      </c>
      <c r="C1967" s="51"/>
      <c r="D1967" s="51"/>
      <c r="E1967" s="51">
        <f t="shared" si="126"/>
        <v>17.36</v>
      </c>
      <c r="F1967" s="51">
        <v>14</v>
      </c>
      <c r="G1967" s="51">
        <f t="shared" si="128"/>
        <v>10.219999999999999</v>
      </c>
      <c r="H1967" s="51">
        <v>14</v>
      </c>
      <c r="I1967" s="52">
        <f t="shared" si="129"/>
        <v>27.58</v>
      </c>
      <c r="J1967" s="53">
        <f t="shared" si="129"/>
        <v>28</v>
      </c>
      <c r="K1967" s="50">
        <f t="shared" si="127"/>
        <v>27.58</v>
      </c>
      <c r="L1967" s="50"/>
    </row>
    <row r="1968" spans="1:12" x14ac:dyDescent="0.25">
      <c r="A1968" s="76" t="s">
        <v>681</v>
      </c>
      <c r="B1968" s="76" t="s">
        <v>330</v>
      </c>
      <c r="C1968" s="51"/>
      <c r="D1968" s="51"/>
      <c r="E1968" s="51">
        <f t="shared" si="126"/>
        <v>40.92</v>
      </c>
      <c r="F1968" s="51">
        <v>33</v>
      </c>
      <c r="G1968" s="51"/>
      <c r="H1968" s="51"/>
      <c r="I1968" s="52">
        <f t="shared" si="129"/>
        <v>40.92</v>
      </c>
      <c r="J1968" s="53">
        <f t="shared" si="129"/>
        <v>33</v>
      </c>
      <c r="K1968" s="50">
        <f t="shared" si="127"/>
        <v>40.92</v>
      </c>
      <c r="L1968" s="50"/>
    </row>
    <row r="1969" spans="1:12" x14ac:dyDescent="0.25">
      <c r="A1969" s="76" t="s">
        <v>681</v>
      </c>
      <c r="B1969" s="76" t="s">
        <v>331</v>
      </c>
      <c r="C1969" s="51"/>
      <c r="D1969" s="51"/>
      <c r="E1969" s="51"/>
      <c r="F1969" s="51"/>
      <c r="G1969" s="51">
        <f t="shared" si="128"/>
        <v>16.79</v>
      </c>
      <c r="H1969" s="51">
        <v>23</v>
      </c>
      <c r="I1969" s="52">
        <f t="shared" si="129"/>
        <v>16.79</v>
      </c>
      <c r="J1969" s="53">
        <f t="shared" si="129"/>
        <v>23</v>
      </c>
      <c r="K1969" s="50">
        <f t="shared" si="127"/>
        <v>16.79</v>
      </c>
      <c r="L1969" s="50"/>
    </row>
    <row r="1970" spans="1:12" ht="31.5" x14ac:dyDescent="0.25">
      <c r="A1970" s="76" t="s">
        <v>681</v>
      </c>
      <c r="B1970" s="76" t="s">
        <v>343</v>
      </c>
      <c r="C1970" s="51"/>
      <c r="D1970" s="51"/>
      <c r="E1970" s="51">
        <f t="shared" si="126"/>
        <v>3.7199999999999998</v>
      </c>
      <c r="F1970" s="51">
        <v>3</v>
      </c>
      <c r="G1970" s="51">
        <f t="shared" si="128"/>
        <v>2.19</v>
      </c>
      <c r="H1970" s="51">
        <v>3</v>
      </c>
      <c r="I1970" s="52">
        <f t="shared" si="129"/>
        <v>5.91</v>
      </c>
      <c r="J1970" s="53">
        <f t="shared" si="129"/>
        <v>6</v>
      </c>
      <c r="K1970" s="50">
        <f t="shared" si="127"/>
        <v>5.91</v>
      </c>
      <c r="L1970" s="50"/>
    </row>
    <row r="1971" spans="1:12" ht="31.5" x14ac:dyDescent="0.25">
      <c r="A1971" s="76" t="s">
        <v>681</v>
      </c>
      <c r="B1971" s="76" t="s">
        <v>315</v>
      </c>
      <c r="C1971" s="51"/>
      <c r="D1971" s="51"/>
      <c r="E1971" s="51">
        <f t="shared" si="126"/>
        <v>9.92</v>
      </c>
      <c r="F1971" s="51">
        <v>8</v>
      </c>
      <c r="G1971" s="51">
        <f t="shared" si="128"/>
        <v>5.84</v>
      </c>
      <c r="H1971" s="51">
        <v>8</v>
      </c>
      <c r="I1971" s="52">
        <f t="shared" si="129"/>
        <v>15.76</v>
      </c>
      <c r="J1971" s="53">
        <f t="shared" si="129"/>
        <v>16</v>
      </c>
      <c r="K1971" s="50">
        <f t="shared" si="127"/>
        <v>15.76</v>
      </c>
      <c r="L1971" s="50"/>
    </row>
    <row r="1972" spans="1:12" ht="31.5" x14ac:dyDescent="0.25">
      <c r="A1972" s="76" t="s">
        <v>681</v>
      </c>
      <c r="B1972" s="76" t="s">
        <v>345</v>
      </c>
      <c r="C1972" s="51"/>
      <c r="D1972" s="51"/>
      <c r="E1972" s="51">
        <f t="shared" si="126"/>
        <v>7.4399999999999995</v>
      </c>
      <c r="F1972" s="51">
        <v>6</v>
      </c>
      <c r="G1972" s="51">
        <f t="shared" si="128"/>
        <v>4.38</v>
      </c>
      <c r="H1972" s="51">
        <v>6</v>
      </c>
      <c r="I1972" s="52">
        <f t="shared" si="129"/>
        <v>11.82</v>
      </c>
      <c r="J1972" s="53">
        <f t="shared" si="129"/>
        <v>12</v>
      </c>
      <c r="K1972" s="50">
        <f t="shared" si="127"/>
        <v>11.82</v>
      </c>
      <c r="L1972" s="50"/>
    </row>
    <row r="1973" spans="1:12" x14ac:dyDescent="0.25">
      <c r="A1973" s="76" t="s">
        <v>681</v>
      </c>
      <c r="B1973" s="76" t="s">
        <v>346</v>
      </c>
      <c r="C1973" s="51"/>
      <c r="D1973" s="51"/>
      <c r="E1973" s="51">
        <f t="shared" si="126"/>
        <v>0</v>
      </c>
      <c r="F1973" s="51"/>
      <c r="G1973" s="51">
        <f t="shared" si="128"/>
        <v>20.439999999999998</v>
      </c>
      <c r="H1973" s="51">
        <v>28</v>
      </c>
      <c r="I1973" s="52">
        <f t="shared" si="129"/>
        <v>20.439999999999998</v>
      </c>
      <c r="J1973" s="53">
        <f t="shared" si="129"/>
        <v>28</v>
      </c>
      <c r="K1973" s="50">
        <f t="shared" si="127"/>
        <v>20.439999999999998</v>
      </c>
      <c r="L1973" s="50"/>
    </row>
    <row r="1974" spans="1:12" ht="31.5" x14ac:dyDescent="0.25">
      <c r="A1974" s="76" t="s">
        <v>681</v>
      </c>
      <c r="B1974" s="76" t="s">
        <v>317</v>
      </c>
      <c r="C1974" s="51"/>
      <c r="D1974" s="51"/>
      <c r="E1974" s="51">
        <f t="shared" si="126"/>
        <v>96.72</v>
      </c>
      <c r="F1974" s="51">
        <v>78</v>
      </c>
      <c r="G1974" s="51">
        <f t="shared" si="128"/>
        <v>42.339999999999996</v>
      </c>
      <c r="H1974" s="51">
        <v>58</v>
      </c>
      <c r="I1974" s="52">
        <f t="shared" si="129"/>
        <v>139.06</v>
      </c>
      <c r="J1974" s="53">
        <f t="shared" si="129"/>
        <v>136</v>
      </c>
      <c r="K1974" s="50">
        <f t="shared" si="127"/>
        <v>139.06</v>
      </c>
      <c r="L1974" s="50"/>
    </row>
    <row r="1975" spans="1:12" x14ac:dyDescent="0.25">
      <c r="A1975" s="76" t="s">
        <v>681</v>
      </c>
      <c r="B1975" s="76" t="s">
        <v>312</v>
      </c>
      <c r="C1975" s="51"/>
      <c r="D1975" s="51"/>
      <c r="E1975" s="51">
        <f t="shared" si="126"/>
        <v>285.2</v>
      </c>
      <c r="F1975" s="51">
        <v>230</v>
      </c>
      <c r="G1975" s="51">
        <f t="shared" si="128"/>
        <v>167.9</v>
      </c>
      <c r="H1975" s="51">
        <v>230</v>
      </c>
      <c r="I1975" s="52">
        <f t="shared" si="129"/>
        <v>453.1</v>
      </c>
      <c r="J1975" s="53">
        <f t="shared" si="129"/>
        <v>460</v>
      </c>
      <c r="K1975" s="50">
        <f t="shared" si="127"/>
        <v>453.1</v>
      </c>
      <c r="L1975" s="50"/>
    </row>
    <row r="1976" spans="1:12" x14ac:dyDescent="0.25">
      <c r="A1976" s="76" t="s">
        <v>681</v>
      </c>
      <c r="B1976" s="76" t="s">
        <v>321</v>
      </c>
      <c r="C1976" s="51"/>
      <c r="D1976" s="51"/>
      <c r="E1976" s="51">
        <f t="shared" si="126"/>
        <v>189.72</v>
      </c>
      <c r="F1976" s="51">
        <v>153</v>
      </c>
      <c r="G1976" s="51">
        <f t="shared" si="128"/>
        <v>111.69</v>
      </c>
      <c r="H1976" s="51">
        <v>153</v>
      </c>
      <c r="I1976" s="52">
        <f t="shared" si="129"/>
        <v>301.40999999999997</v>
      </c>
      <c r="J1976" s="53">
        <f t="shared" si="129"/>
        <v>306</v>
      </c>
      <c r="K1976" s="50">
        <f t="shared" si="127"/>
        <v>301.40999999999997</v>
      </c>
      <c r="L1976" s="50"/>
    </row>
    <row r="1977" spans="1:12" x14ac:dyDescent="0.25">
      <c r="A1977" s="76" t="s">
        <v>681</v>
      </c>
      <c r="B1977" s="76" t="s">
        <v>375</v>
      </c>
      <c r="C1977" s="51"/>
      <c r="D1977" s="51"/>
      <c r="E1977" s="51">
        <f t="shared" si="126"/>
        <v>73.16</v>
      </c>
      <c r="F1977" s="51">
        <v>59</v>
      </c>
      <c r="G1977" s="51"/>
      <c r="H1977" s="51"/>
      <c r="I1977" s="52">
        <f t="shared" si="129"/>
        <v>73.16</v>
      </c>
      <c r="J1977" s="53">
        <f t="shared" si="129"/>
        <v>59</v>
      </c>
      <c r="K1977" s="50">
        <f t="shared" si="127"/>
        <v>73.16</v>
      </c>
      <c r="L1977" s="50"/>
    </row>
    <row r="1978" spans="1:12" x14ac:dyDescent="0.25">
      <c r="A1978" s="76" t="s">
        <v>681</v>
      </c>
      <c r="B1978" s="76" t="s">
        <v>349</v>
      </c>
      <c r="C1978" s="51"/>
      <c r="D1978" s="51"/>
      <c r="E1978" s="51">
        <f t="shared" si="126"/>
        <v>3.7199999999999998</v>
      </c>
      <c r="F1978" s="51">
        <v>3</v>
      </c>
      <c r="G1978" s="51"/>
      <c r="H1978" s="51"/>
      <c r="I1978" s="52">
        <f t="shared" si="129"/>
        <v>3.7199999999999998</v>
      </c>
      <c r="J1978" s="53">
        <f t="shared" si="129"/>
        <v>3</v>
      </c>
      <c r="K1978" s="50">
        <f t="shared" si="127"/>
        <v>3.7199999999999998</v>
      </c>
      <c r="L1978" s="50"/>
    </row>
    <row r="1979" spans="1:12" x14ac:dyDescent="0.25">
      <c r="A1979" s="76" t="s">
        <v>681</v>
      </c>
      <c r="B1979" s="76" t="s">
        <v>354</v>
      </c>
      <c r="C1979" s="51"/>
      <c r="D1979" s="51"/>
      <c r="E1979" s="51">
        <f t="shared" si="126"/>
        <v>29.759999999999998</v>
      </c>
      <c r="F1979" s="51">
        <v>24</v>
      </c>
      <c r="G1979" s="51"/>
      <c r="H1979" s="51"/>
      <c r="I1979" s="52">
        <f t="shared" si="129"/>
        <v>29.759999999999998</v>
      </c>
      <c r="J1979" s="53">
        <f t="shared" si="129"/>
        <v>24</v>
      </c>
      <c r="K1979" s="50">
        <f t="shared" si="127"/>
        <v>29.759999999999998</v>
      </c>
      <c r="L1979" s="50"/>
    </row>
    <row r="1980" spans="1:12" x14ac:dyDescent="0.25">
      <c r="A1980" s="76" t="s">
        <v>681</v>
      </c>
      <c r="B1980" s="76" t="s">
        <v>394</v>
      </c>
      <c r="C1980" s="51"/>
      <c r="D1980" s="51"/>
      <c r="E1980" s="51">
        <f t="shared" si="126"/>
        <v>21.08</v>
      </c>
      <c r="F1980" s="51">
        <v>17</v>
      </c>
      <c r="G1980" s="51"/>
      <c r="H1980" s="51"/>
      <c r="I1980" s="52">
        <f t="shared" si="129"/>
        <v>21.08</v>
      </c>
      <c r="J1980" s="53">
        <f t="shared" si="129"/>
        <v>17</v>
      </c>
      <c r="K1980" s="50">
        <f t="shared" si="127"/>
        <v>21.08</v>
      </c>
      <c r="L1980" s="50"/>
    </row>
    <row r="1981" spans="1:12" x14ac:dyDescent="0.25">
      <c r="A1981" s="76" t="s">
        <v>681</v>
      </c>
      <c r="B1981" s="76" t="s">
        <v>377</v>
      </c>
      <c r="C1981" s="51"/>
      <c r="D1981" s="51"/>
      <c r="E1981" s="51">
        <f t="shared" si="126"/>
        <v>31</v>
      </c>
      <c r="F1981" s="51">
        <v>25</v>
      </c>
      <c r="G1981" s="51"/>
      <c r="H1981" s="51"/>
      <c r="I1981" s="52">
        <f t="shared" si="129"/>
        <v>31</v>
      </c>
      <c r="J1981" s="53">
        <f t="shared" si="129"/>
        <v>25</v>
      </c>
      <c r="K1981" s="50">
        <f t="shared" si="127"/>
        <v>31</v>
      </c>
      <c r="L1981" s="50"/>
    </row>
    <row r="1982" spans="1:12" x14ac:dyDescent="0.25">
      <c r="A1982" s="76" t="s">
        <v>681</v>
      </c>
      <c r="B1982" s="76" t="s">
        <v>357</v>
      </c>
      <c r="C1982" s="51"/>
      <c r="D1982" s="51"/>
      <c r="E1982" s="51">
        <f t="shared" si="126"/>
        <v>350.92</v>
      </c>
      <c r="F1982" s="51">
        <v>283</v>
      </c>
      <c r="G1982" s="51">
        <f t="shared" si="128"/>
        <v>208.04999999999998</v>
      </c>
      <c r="H1982" s="51">
        <v>285</v>
      </c>
      <c r="I1982" s="52">
        <f t="shared" si="129"/>
        <v>558.97</v>
      </c>
      <c r="J1982" s="53">
        <f t="shared" si="129"/>
        <v>568</v>
      </c>
      <c r="K1982" s="50">
        <f t="shared" si="127"/>
        <v>558.97</v>
      </c>
      <c r="L1982" s="50"/>
    </row>
    <row r="1983" spans="1:12" x14ac:dyDescent="0.25">
      <c r="A1983" s="76" t="s">
        <v>681</v>
      </c>
      <c r="B1983" s="76" t="s">
        <v>359</v>
      </c>
      <c r="C1983" s="51"/>
      <c r="D1983" s="51"/>
      <c r="E1983" s="51">
        <f t="shared" si="126"/>
        <v>150.04</v>
      </c>
      <c r="F1983" s="51">
        <v>121</v>
      </c>
      <c r="G1983" s="51">
        <f t="shared" si="128"/>
        <v>89.06</v>
      </c>
      <c r="H1983" s="51">
        <v>122</v>
      </c>
      <c r="I1983" s="52">
        <f t="shared" si="129"/>
        <v>239.1</v>
      </c>
      <c r="J1983" s="53">
        <f t="shared" si="129"/>
        <v>243</v>
      </c>
      <c r="K1983" s="50">
        <f t="shared" si="127"/>
        <v>239.1</v>
      </c>
      <c r="L1983" s="50"/>
    </row>
    <row r="1984" spans="1:12" x14ac:dyDescent="0.25">
      <c r="A1984" s="76" t="s">
        <v>681</v>
      </c>
      <c r="B1984" s="76" t="s">
        <v>360</v>
      </c>
      <c r="C1984" s="51"/>
      <c r="D1984" s="51"/>
      <c r="E1984" s="51">
        <f t="shared" si="126"/>
        <v>179.8</v>
      </c>
      <c r="F1984" s="51">
        <v>145</v>
      </c>
      <c r="G1984" s="51">
        <f t="shared" si="128"/>
        <v>105.85</v>
      </c>
      <c r="H1984" s="51">
        <v>145</v>
      </c>
      <c r="I1984" s="52">
        <f t="shared" si="129"/>
        <v>285.64999999999998</v>
      </c>
      <c r="J1984" s="53">
        <f t="shared" si="129"/>
        <v>290</v>
      </c>
      <c r="K1984" s="50">
        <f t="shared" si="127"/>
        <v>285.64999999999998</v>
      </c>
      <c r="L1984" s="50"/>
    </row>
    <row r="1985" spans="1:12" x14ac:dyDescent="0.25">
      <c r="A1985" s="76" t="s">
        <v>681</v>
      </c>
      <c r="B1985" s="76" t="s">
        <v>362</v>
      </c>
      <c r="C1985" s="51"/>
      <c r="D1985" s="51"/>
      <c r="E1985" s="51">
        <f t="shared" si="126"/>
        <v>1.24</v>
      </c>
      <c r="F1985" s="51">
        <v>1</v>
      </c>
      <c r="G1985" s="51"/>
      <c r="H1985" s="51"/>
      <c r="I1985" s="52">
        <f t="shared" si="129"/>
        <v>1.24</v>
      </c>
      <c r="J1985" s="53">
        <f t="shared" si="129"/>
        <v>1</v>
      </c>
      <c r="K1985" s="50">
        <f t="shared" si="127"/>
        <v>1.24</v>
      </c>
      <c r="L1985" s="50"/>
    </row>
    <row r="1986" spans="1:12" x14ac:dyDescent="0.25">
      <c r="A1986" s="76" t="s">
        <v>681</v>
      </c>
      <c r="B1986" s="76" t="s">
        <v>367</v>
      </c>
      <c r="C1986" s="51"/>
      <c r="D1986" s="51"/>
      <c r="E1986" s="51"/>
      <c r="F1986" s="51"/>
      <c r="G1986" s="51">
        <f t="shared" si="128"/>
        <v>150.38</v>
      </c>
      <c r="H1986" s="51">
        <v>206</v>
      </c>
      <c r="I1986" s="52">
        <f t="shared" si="129"/>
        <v>150.38</v>
      </c>
      <c r="J1986" s="53">
        <f t="shared" si="129"/>
        <v>206</v>
      </c>
      <c r="K1986" s="50">
        <f t="shared" si="127"/>
        <v>150.38</v>
      </c>
      <c r="L1986" s="50"/>
    </row>
    <row r="1987" spans="1:12" ht="31.5" x14ac:dyDescent="0.25">
      <c r="A1987" s="76" t="s">
        <v>681</v>
      </c>
      <c r="B1987" s="76" t="s">
        <v>368</v>
      </c>
      <c r="C1987" s="51"/>
      <c r="D1987" s="51"/>
      <c r="E1987" s="51">
        <f t="shared" si="126"/>
        <v>120.28</v>
      </c>
      <c r="F1987" s="51">
        <v>97</v>
      </c>
      <c r="G1987" s="51">
        <f t="shared" si="128"/>
        <v>80.3</v>
      </c>
      <c r="H1987" s="51">
        <v>110</v>
      </c>
      <c r="I1987" s="52">
        <f t="shared" si="129"/>
        <v>200.57999999999998</v>
      </c>
      <c r="J1987" s="53">
        <f t="shared" si="129"/>
        <v>207</v>
      </c>
      <c r="K1987" s="50">
        <f t="shared" si="127"/>
        <v>200.57999999999998</v>
      </c>
      <c r="L1987" s="50"/>
    </row>
    <row r="1988" spans="1:12" ht="31.5" x14ac:dyDescent="0.25">
      <c r="A1988" s="76" t="s">
        <v>681</v>
      </c>
      <c r="B1988" s="76" t="s">
        <v>370</v>
      </c>
      <c r="C1988" s="51"/>
      <c r="D1988" s="51"/>
      <c r="E1988" s="51">
        <f t="shared" si="126"/>
        <v>4.96</v>
      </c>
      <c r="F1988" s="51">
        <v>4</v>
      </c>
      <c r="G1988" s="51">
        <f t="shared" si="128"/>
        <v>2.19</v>
      </c>
      <c r="H1988" s="51">
        <v>3</v>
      </c>
      <c r="I1988" s="52">
        <f t="shared" si="129"/>
        <v>7.15</v>
      </c>
      <c r="J1988" s="53">
        <f t="shared" si="129"/>
        <v>7</v>
      </c>
      <c r="K1988" s="50">
        <f t="shared" si="127"/>
        <v>7.15</v>
      </c>
      <c r="L1988" s="50"/>
    </row>
    <row r="1989" spans="1:12" x14ac:dyDescent="0.25">
      <c r="A1989" s="76" t="s">
        <v>681</v>
      </c>
      <c r="B1989" s="76" t="s">
        <v>372</v>
      </c>
      <c r="C1989" s="51"/>
      <c r="D1989" s="51"/>
      <c r="E1989" s="51">
        <f t="shared" si="126"/>
        <v>125.24</v>
      </c>
      <c r="F1989" s="51">
        <v>101</v>
      </c>
      <c r="G1989" s="51"/>
      <c r="H1989" s="51"/>
      <c r="I1989" s="52">
        <f t="shared" si="129"/>
        <v>125.24</v>
      </c>
      <c r="J1989" s="53">
        <f t="shared" si="129"/>
        <v>101</v>
      </c>
      <c r="K1989" s="50">
        <f t="shared" si="127"/>
        <v>125.24</v>
      </c>
      <c r="L1989" s="50"/>
    </row>
    <row r="1990" spans="1:12" ht="31.5" x14ac:dyDescent="0.25">
      <c r="A1990" s="76" t="s">
        <v>681</v>
      </c>
      <c r="B1990" s="76" t="s">
        <v>373</v>
      </c>
      <c r="C1990" s="51"/>
      <c r="D1990" s="51"/>
      <c r="E1990" s="51">
        <f t="shared" ref="E1990:E2051" si="130">F1990*1.24</f>
        <v>4.96</v>
      </c>
      <c r="F1990" s="51">
        <v>4</v>
      </c>
      <c r="G1990" s="51"/>
      <c r="H1990" s="51"/>
      <c r="I1990" s="52">
        <f t="shared" si="129"/>
        <v>4.96</v>
      </c>
      <c r="J1990" s="53">
        <f t="shared" si="129"/>
        <v>4</v>
      </c>
      <c r="K1990" s="50">
        <f t="shared" si="127"/>
        <v>4.96</v>
      </c>
      <c r="L1990" s="50"/>
    </row>
    <row r="1991" spans="1:12" x14ac:dyDescent="0.25">
      <c r="A1991" s="76" t="s">
        <v>682</v>
      </c>
      <c r="B1991" s="76" t="s">
        <v>326</v>
      </c>
      <c r="C1991" s="51"/>
      <c r="D1991" s="51"/>
      <c r="E1991" s="51">
        <f t="shared" si="130"/>
        <v>0</v>
      </c>
      <c r="F1991" s="51"/>
      <c r="G1991" s="51">
        <f t="shared" si="128"/>
        <v>42.339999999999996</v>
      </c>
      <c r="H1991" s="51">
        <v>58</v>
      </c>
      <c r="I1991" s="52">
        <f t="shared" si="129"/>
        <v>42.339999999999996</v>
      </c>
      <c r="J1991" s="53">
        <f t="shared" si="129"/>
        <v>58</v>
      </c>
      <c r="K1991" s="50"/>
      <c r="L1991" s="50">
        <v>42.34</v>
      </c>
    </row>
    <row r="1992" spans="1:12" x14ac:dyDescent="0.25">
      <c r="A1992" s="76" t="s">
        <v>682</v>
      </c>
      <c r="B1992" s="76" t="s">
        <v>328</v>
      </c>
      <c r="C1992" s="51"/>
      <c r="D1992" s="51"/>
      <c r="E1992" s="51">
        <f t="shared" si="130"/>
        <v>89.28</v>
      </c>
      <c r="F1992" s="51">
        <v>72</v>
      </c>
      <c r="G1992" s="51"/>
      <c r="H1992" s="51"/>
      <c r="I1992" s="52">
        <f t="shared" si="129"/>
        <v>89.28</v>
      </c>
      <c r="J1992" s="53">
        <f t="shared" si="129"/>
        <v>72</v>
      </c>
      <c r="K1992" s="50"/>
      <c r="L1992" s="50">
        <v>89.28</v>
      </c>
    </row>
    <row r="1993" spans="1:12" x14ac:dyDescent="0.25">
      <c r="A1993" s="76" t="s">
        <v>682</v>
      </c>
      <c r="B1993" s="76" t="s">
        <v>330</v>
      </c>
      <c r="C1993" s="51"/>
      <c r="D1993" s="51"/>
      <c r="E1993" s="51">
        <f t="shared" si="130"/>
        <v>22.32</v>
      </c>
      <c r="F1993" s="51">
        <v>18</v>
      </c>
      <c r="G1993" s="51"/>
      <c r="H1993" s="51"/>
      <c r="I1993" s="52">
        <f t="shared" si="129"/>
        <v>22.32</v>
      </c>
      <c r="J1993" s="53">
        <f t="shared" si="129"/>
        <v>18</v>
      </c>
      <c r="K1993" s="50"/>
      <c r="L1993" s="50">
        <v>22.32</v>
      </c>
    </row>
    <row r="1994" spans="1:12" ht="31.5" x14ac:dyDescent="0.25">
      <c r="A1994" s="76" t="s">
        <v>682</v>
      </c>
      <c r="B1994" s="76" t="s">
        <v>345</v>
      </c>
      <c r="C1994" s="51"/>
      <c r="D1994" s="51"/>
      <c r="E1994" s="51">
        <f t="shared" si="130"/>
        <v>6.2</v>
      </c>
      <c r="F1994" s="51">
        <v>5</v>
      </c>
      <c r="G1994" s="51">
        <f t="shared" si="128"/>
        <v>3.65</v>
      </c>
      <c r="H1994" s="51">
        <v>5</v>
      </c>
      <c r="I1994" s="52">
        <f t="shared" si="129"/>
        <v>9.85</v>
      </c>
      <c r="J1994" s="53">
        <f t="shared" si="129"/>
        <v>10</v>
      </c>
      <c r="K1994" s="50"/>
      <c r="L1994" s="50">
        <v>9.85</v>
      </c>
    </row>
    <row r="1995" spans="1:12" ht="31.5" x14ac:dyDescent="0.25">
      <c r="A1995" s="76" t="s">
        <v>682</v>
      </c>
      <c r="B1995" s="76" t="s">
        <v>317</v>
      </c>
      <c r="C1995" s="51"/>
      <c r="D1995" s="51"/>
      <c r="E1995" s="51">
        <f t="shared" si="130"/>
        <v>52.08</v>
      </c>
      <c r="F1995" s="51">
        <v>42</v>
      </c>
      <c r="G1995" s="51">
        <f t="shared" ref="G1995:G2058" si="131">H1995*0.73</f>
        <v>30.66</v>
      </c>
      <c r="H1995" s="51">
        <v>42</v>
      </c>
      <c r="I1995" s="52">
        <f t="shared" si="129"/>
        <v>82.74</v>
      </c>
      <c r="J1995" s="53">
        <f t="shared" si="129"/>
        <v>84</v>
      </c>
      <c r="K1995" s="50"/>
      <c r="L1995" s="50">
        <v>82.74</v>
      </c>
    </row>
    <row r="1996" spans="1:12" x14ac:dyDescent="0.25">
      <c r="A1996" s="76" t="s">
        <v>682</v>
      </c>
      <c r="B1996" s="76" t="s">
        <v>321</v>
      </c>
      <c r="C1996" s="51"/>
      <c r="D1996" s="51"/>
      <c r="E1996" s="51">
        <f t="shared" si="130"/>
        <v>8.68</v>
      </c>
      <c r="F1996" s="51">
        <v>7</v>
      </c>
      <c r="G1996" s="51">
        <f t="shared" si="131"/>
        <v>5.1099999999999994</v>
      </c>
      <c r="H1996" s="51">
        <v>7</v>
      </c>
      <c r="I1996" s="52">
        <f t="shared" si="129"/>
        <v>13.79</v>
      </c>
      <c r="J1996" s="53">
        <f t="shared" si="129"/>
        <v>14</v>
      </c>
      <c r="K1996" s="50"/>
      <c r="L1996" s="50">
        <v>13.79</v>
      </c>
    </row>
    <row r="1997" spans="1:12" x14ac:dyDescent="0.25">
      <c r="A1997" s="76" t="s">
        <v>682</v>
      </c>
      <c r="B1997" s="76" t="s">
        <v>377</v>
      </c>
      <c r="C1997" s="51"/>
      <c r="D1997" s="51"/>
      <c r="E1997" s="51">
        <f t="shared" si="130"/>
        <v>34.72</v>
      </c>
      <c r="F1997" s="51">
        <v>28</v>
      </c>
      <c r="G1997" s="51"/>
      <c r="H1997" s="51"/>
      <c r="I1997" s="52">
        <f t="shared" si="129"/>
        <v>34.72</v>
      </c>
      <c r="J1997" s="53">
        <f t="shared" si="129"/>
        <v>28</v>
      </c>
      <c r="K1997" s="50"/>
      <c r="L1997" s="50">
        <v>34.72</v>
      </c>
    </row>
    <row r="1998" spans="1:12" x14ac:dyDescent="0.25">
      <c r="A1998" s="76" t="s">
        <v>682</v>
      </c>
      <c r="B1998" s="76" t="s">
        <v>357</v>
      </c>
      <c r="C1998" s="51"/>
      <c r="D1998" s="51"/>
      <c r="E1998" s="51">
        <f t="shared" si="130"/>
        <v>31</v>
      </c>
      <c r="F1998" s="51">
        <v>25</v>
      </c>
      <c r="G1998" s="51">
        <f t="shared" si="131"/>
        <v>18.25</v>
      </c>
      <c r="H1998" s="51">
        <v>25</v>
      </c>
      <c r="I1998" s="52">
        <f t="shared" si="129"/>
        <v>49.25</v>
      </c>
      <c r="J1998" s="53">
        <f t="shared" si="129"/>
        <v>50</v>
      </c>
      <c r="K1998" s="50"/>
      <c r="L1998" s="50">
        <v>49.25</v>
      </c>
    </row>
    <row r="1999" spans="1:12" x14ac:dyDescent="0.25">
      <c r="A1999" s="76" t="s">
        <v>682</v>
      </c>
      <c r="B1999" s="76" t="s">
        <v>360</v>
      </c>
      <c r="C1999" s="51"/>
      <c r="D1999" s="51"/>
      <c r="E1999" s="51">
        <f t="shared" si="130"/>
        <v>193.44</v>
      </c>
      <c r="F1999" s="51">
        <v>156</v>
      </c>
      <c r="G1999" s="51">
        <f t="shared" si="131"/>
        <v>113.88</v>
      </c>
      <c r="H1999" s="51">
        <v>156</v>
      </c>
      <c r="I1999" s="52">
        <f t="shared" si="129"/>
        <v>307.32</v>
      </c>
      <c r="J1999" s="53">
        <f t="shared" si="129"/>
        <v>312</v>
      </c>
      <c r="K1999" s="50"/>
      <c r="L1999" s="50">
        <v>307.32</v>
      </c>
    </row>
    <row r="2000" spans="1:12" x14ac:dyDescent="0.25">
      <c r="A2000" s="76" t="s">
        <v>682</v>
      </c>
      <c r="B2000" s="76" t="s">
        <v>362</v>
      </c>
      <c r="C2000" s="51"/>
      <c r="D2000" s="51"/>
      <c r="E2000" s="51">
        <f t="shared" si="130"/>
        <v>24.8</v>
      </c>
      <c r="F2000" s="51">
        <v>20</v>
      </c>
      <c r="G2000" s="51"/>
      <c r="H2000" s="51"/>
      <c r="I2000" s="52">
        <f t="shared" si="129"/>
        <v>24.8</v>
      </c>
      <c r="J2000" s="53">
        <f t="shared" si="129"/>
        <v>20</v>
      </c>
      <c r="K2000" s="50"/>
      <c r="L2000" s="50">
        <v>24.8</v>
      </c>
    </row>
    <row r="2001" spans="1:12" x14ac:dyDescent="0.25">
      <c r="A2001" s="76" t="s">
        <v>682</v>
      </c>
      <c r="B2001" s="76" t="s">
        <v>367</v>
      </c>
      <c r="C2001" s="51"/>
      <c r="D2001" s="51"/>
      <c r="E2001" s="51"/>
      <c r="F2001" s="51"/>
      <c r="G2001" s="51">
        <f t="shared" si="131"/>
        <v>18.25</v>
      </c>
      <c r="H2001" s="51">
        <v>25</v>
      </c>
      <c r="I2001" s="52">
        <f t="shared" ref="I2001:J2054" si="132">C2001+E2001+G2001</f>
        <v>18.25</v>
      </c>
      <c r="J2001" s="53">
        <f t="shared" si="132"/>
        <v>25</v>
      </c>
      <c r="K2001" s="50"/>
      <c r="L2001" s="50">
        <v>18.25</v>
      </c>
    </row>
    <row r="2002" spans="1:12" ht="31.5" x14ac:dyDescent="0.25">
      <c r="A2002" s="76" t="s">
        <v>682</v>
      </c>
      <c r="B2002" s="76" t="s">
        <v>368</v>
      </c>
      <c r="C2002" s="51"/>
      <c r="D2002" s="51"/>
      <c r="E2002" s="51">
        <f t="shared" si="130"/>
        <v>24.8</v>
      </c>
      <c r="F2002" s="51">
        <v>20</v>
      </c>
      <c r="G2002" s="51"/>
      <c r="H2002" s="51"/>
      <c r="I2002" s="52">
        <f t="shared" si="132"/>
        <v>24.8</v>
      </c>
      <c r="J2002" s="53">
        <f t="shared" si="132"/>
        <v>20</v>
      </c>
      <c r="K2002" s="50"/>
      <c r="L2002" s="50">
        <v>24.8</v>
      </c>
    </row>
    <row r="2003" spans="1:12" x14ac:dyDescent="0.25">
      <c r="A2003" s="76" t="s">
        <v>682</v>
      </c>
      <c r="B2003" s="76" t="s">
        <v>372</v>
      </c>
      <c r="C2003" s="51"/>
      <c r="D2003" s="51"/>
      <c r="E2003" s="51">
        <f t="shared" si="130"/>
        <v>9.92</v>
      </c>
      <c r="F2003" s="51">
        <v>8</v>
      </c>
      <c r="G2003" s="51">
        <f t="shared" si="131"/>
        <v>5.1099999999999994</v>
      </c>
      <c r="H2003" s="51">
        <v>7</v>
      </c>
      <c r="I2003" s="52">
        <f t="shared" si="132"/>
        <v>15.03</v>
      </c>
      <c r="J2003" s="53">
        <f t="shared" si="132"/>
        <v>15</v>
      </c>
      <c r="K2003" s="50"/>
      <c r="L2003" s="50">
        <v>15.030000000000001</v>
      </c>
    </row>
    <row r="2004" spans="1:12" ht="31.5" x14ac:dyDescent="0.25">
      <c r="A2004" s="76" t="s">
        <v>682</v>
      </c>
      <c r="B2004" s="76" t="s">
        <v>373</v>
      </c>
      <c r="C2004" s="51"/>
      <c r="D2004" s="51"/>
      <c r="E2004" s="51">
        <f t="shared" si="130"/>
        <v>6.2</v>
      </c>
      <c r="F2004" s="51">
        <v>5</v>
      </c>
      <c r="G2004" s="51">
        <f t="shared" si="131"/>
        <v>0</v>
      </c>
      <c r="H2004" s="51"/>
      <c r="I2004" s="52">
        <f t="shared" si="132"/>
        <v>6.2</v>
      </c>
      <c r="J2004" s="53">
        <f t="shared" si="132"/>
        <v>5</v>
      </c>
      <c r="K2004" s="50"/>
      <c r="L2004" s="50">
        <v>6.2</v>
      </c>
    </row>
    <row r="2005" spans="1:12" ht="31.5" x14ac:dyDescent="0.25">
      <c r="A2005" s="76" t="s">
        <v>683</v>
      </c>
      <c r="B2005" s="76" t="s">
        <v>326</v>
      </c>
      <c r="C2005" s="51"/>
      <c r="D2005" s="51"/>
      <c r="E2005" s="51"/>
      <c r="F2005" s="51"/>
      <c r="G2005" s="51">
        <f t="shared" si="131"/>
        <v>16.059999999999999</v>
      </c>
      <c r="H2005" s="51">
        <v>22</v>
      </c>
      <c r="I2005" s="52">
        <f t="shared" si="132"/>
        <v>16.059999999999999</v>
      </c>
      <c r="J2005" s="53">
        <f t="shared" si="132"/>
        <v>22</v>
      </c>
      <c r="K2005" s="50"/>
      <c r="L2005" s="50">
        <v>16.059999999999999</v>
      </c>
    </row>
    <row r="2006" spans="1:12" ht="31.5" x14ac:dyDescent="0.25">
      <c r="A2006" s="76" t="s">
        <v>683</v>
      </c>
      <c r="B2006" s="76" t="s">
        <v>317</v>
      </c>
      <c r="C2006" s="51"/>
      <c r="D2006" s="51"/>
      <c r="E2006" s="51">
        <f t="shared" si="130"/>
        <v>14.879999999999999</v>
      </c>
      <c r="F2006" s="51">
        <v>12</v>
      </c>
      <c r="G2006" s="51"/>
      <c r="H2006" s="51"/>
      <c r="I2006" s="52">
        <f t="shared" si="132"/>
        <v>14.879999999999999</v>
      </c>
      <c r="J2006" s="53">
        <f t="shared" si="132"/>
        <v>12</v>
      </c>
      <c r="K2006" s="50"/>
      <c r="L2006" s="50">
        <v>14.88</v>
      </c>
    </row>
    <row r="2007" spans="1:12" ht="31.5" x14ac:dyDescent="0.25">
      <c r="A2007" s="76" t="s">
        <v>683</v>
      </c>
      <c r="B2007" s="76" t="s">
        <v>360</v>
      </c>
      <c r="C2007" s="51"/>
      <c r="D2007" s="51"/>
      <c r="E2007" s="51">
        <f t="shared" si="130"/>
        <v>44.64</v>
      </c>
      <c r="F2007" s="51">
        <v>36</v>
      </c>
      <c r="G2007" s="51"/>
      <c r="H2007" s="51"/>
      <c r="I2007" s="52">
        <f t="shared" si="132"/>
        <v>44.64</v>
      </c>
      <c r="J2007" s="53">
        <f t="shared" si="132"/>
        <v>36</v>
      </c>
      <c r="K2007" s="50"/>
      <c r="L2007" s="50">
        <v>44.64</v>
      </c>
    </row>
    <row r="2008" spans="1:12" ht="31.5" x14ac:dyDescent="0.25">
      <c r="A2008" s="76" t="s">
        <v>684</v>
      </c>
      <c r="B2008" s="76" t="s">
        <v>317</v>
      </c>
      <c r="C2008" s="51"/>
      <c r="D2008" s="51"/>
      <c r="E2008" s="51">
        <f t="shared" si="130"/>
        <v>34.72</v>
      </c>
      <c r="F2008" s="51">
        <v>28</v>
      </c>
      <c r="G2008" s="51"/>
      <c r="H2008" s="51"/>
      <c r="I2008" s="52">
        <f t="shared" si="132"/>
        <v>34.72</v>
      </c>
      <c r="J2008" s="53">
        <f t="shared" si="132"/>
        <v>28</v>
      </c>
      <c r="K2008" s="50">
        <f t="shared" ref="K2008:K2071" si="133">I2008</f>
        <v>34.72</v>
      </c>
      <c r="L2008" s="50"/>
    </row>
    <row r="2009" spans="1:12" x14ac:dyDescent="0.25">
      <c r="A2009" s="76" t="s">
        <v>684</v>
      </c>
      <c r="B2009" s="76" t="s">
        <v>360</v>
      </c>
      <c r="C2009" s="51"/>
      <c r="D2009" s="51"/>
      <c r="E2009" s="51">
        <f t="shared" si="130"/>
        <v>83.08</v>
      </c>
      <c r="F2009" s="51">
        <v>67</v>
      </c>
      <c r="G2009" s="51"/>
      <c r="H2009" s="51"/>
      <c r="I2009" s="52">
        <f t="shared" si="132"/>
        <v>83.08</v>
      </c>
      <c r="J2009" s="53">
        <f t="shared" si="132"/>
        <v>67</v>
      </c>
      <c r="K2009" s="50">
        <f t="shared" si="133"/>
        <v>83.08</v>
      </c>
      <c r="L2009" s="50"/>
    </row>
    <row r="2010" spans="1:12" ht="31.5" x14ac:dyDescent="0.25">
      <c r="A2010" s="76" t="s">
        <v>685</v>
      </c>
      <c r="B2010" s="76" t="s">
        <v>325</v>
      </c>
      <c r="C2010" s="51"/>
      <c r="D2010" s="51"/>
      <c r="E2010" s="51">
        <f t="shared" si="130"/>
        <v>1.24</v>
      </c>
      <c r="F2010" s="51">
        <v>1</v>
      </c>
      <c r="G2010" s="51"/>
      <c r="H2010" s="51"/>
      <c r="I2010" s="52">
        <f t="shared" si="132"/>
        <v>1.24</v>
      </c>
      <c r="J2010" s="53">
        <f t="shared" si="132"/>
        <v>1</v>
      </c>
      <c r="K2010" s="50">
        <f t="shared" si="133"/>
        <v>1.24</v>
      </c>
      <c r="L2010" s="50"/>
    </row>
    <row r="2011" spans="1:12" x14ac:dyDescent="0.25">
      <c r="A2011" s="76" t="s">
        <v>685</v>
      </c>
      <c r="B2011" s="76" t="s">
        <v>326</v>
      </c>
      <c r="C2011" s="51"/>
      <c r="D2011" s="51"/>
      <c r="E2011" s="51"/>
      <c r="F2011" s="51"/>
      <c r="G2011" s="51">
        <f t="shared" si="131"/>
        <v>334.34</v>
      </c>
      <c r="H2011" s="51">
        <v>458</v>
      </c>
      <c r="I2011" s="52">
        <f t="shared" si="132"/>
        <v>334.34</v>
      </c>
      <c r="J2011" s="53">
        <f t="shared" si="132"/>
        <v>458</v>
      </c>
      <c r="K2011" s="50">
        <f t="shared" si="133"/>
        <v>334.34</v>
      </c>
      <c r="L2011" s="50"/>
    </row>
    <row r="2012" spans="1:12" x14ac:dyDescent="0.25">
      <c r="A2012" s="76" t="s">
        <v>685</v>
      </c>
      <c r="B2012" s="76" t="s">
        <v>327</v>
      </c>
      <c r="C2012" s="51"/>
      <c r="D2012" s="51"/>
      <c r="E2012" s="51"/>
      <c r="F2012" s="51"/>
      <c r="G2012" s="51">
        <f t="shared" si="131"/>
        <v>161.32999999999998</v>
      </c>
      <c r="H2012" s="51">
        <v>221</v>
      </c>
      <c r="I2012" s="52">
        <f t="shared" si="132"/>
        <v>161.32999999999998</v>
      </c>
      <c r="J2012" s="53">
        <f t="shared" si="132"/>
        <v>221</v>
      </c>
      <c r="K2012" s="50">
        <f t="shared" si="133"/>
        <v>161.32999999999998</v>
      </c>
      <c r="L2012" s="50"/>
    </row>
    <row r="2013" spans="1:12" x14ac:dyDescent="0.25">
      <c r="A2013" s="76" t="s">
        <v>685</v>
      </c>
      <c r="B2013" s="76" t="s">
        <v>328</v>
      </c>
      <c r="C2013" s="51"/>
      <c r="D2013" s="51"/>
      <c r="E2013" s="51">
        <f t="shared" si="130"/>
        <v>529.48</v>
      </c>
      <c r="F2013" s="51">
        <v>427</v>
      </c>
      <c r="G2013" s="51"/>
      <c r="H2013" s="51"/>
      <c r="I2013" s="52">
        <f t="shared" si="132"/>
        <v>529.48</v>
      </c>
      <c r="J2013" s="53">
        <f t="shared" si="132"/>
        <v>427</v>
      </c>
      <c r="K2013" s="50">
        <f t="shared" si="133"/>
        <v>529.48</v>
      </c>
      <c r="L2013" s="50"/>
    </row>
    <row r="2014" spans="1:12" x14ac:dyDescent="0.25">
      <c r="A2014" s="76" t="s">
        <v>685</v>
      </c>
      <c r="B2014" s="76" t="s">
        <v>329</v>
      </c>
      <c r="C2014" s="51"/>
      <c r="D2014" s="51"/>
      <c r="E2014" s="51">
        <f t="shared" si="130"/>
        <v>37.200000000000003</v>
      </c>
      <c r="F2014" s="51">
        <v>30</v>
      </c>
      <c r="G2014" s="51"/>
      <c r="H2014" s="51"/>
      <c r="I2014" s="52">
        <f t="shared" si="132"/>
        <v>37.200000000000003</v>
      </c>
      <c r="J2014" s="53">
        <f t="shared" si="132"/>
        <v>30</v>
      </c>
      <c r="K2014" s="50">
        <f t="shared" si="133"/>
        <v>37.200000000000003</v>
      </c>
      <c r="L2014" s="50"/>
    </row>
    <row r="2015" spans="1:12" x14ac:dyDescent="0.25">
      <c r="A2015" s="76" t="s">
        <v>685</v>
      </c>
      <c r="B2015" s="76" t="s">
        <v>330</v>
      </c>
      <c r="C2015" s="51"/>
      <c r="D2015" s="51"/>
      <c r="E2015" s="51">
        <f t="shared" si="130"/>
        <v>88.04</v>
      </c>
      <c r="F2015" s="51">
        <v>71</v>
      </c>
      <c r="G2015" s="51"/>
      <c r="H2015" s="51"/>
      <c r="I2015" s="52">
        <f t="shared" si="132"/>
        <v>88.04</v>
      </c>
      <c r="J2015" s="53">
        <f t="shared" si="132"/>
        <v>71</v>
      </c>
      <c r="K2015" s="50">
        <f t="shared" si="133"/>
        <v>88.04</v>
      </c>
      <c r="L2015" s="50"/>
    </row>
    <row r="2016" spans="1:12" x14ac:dyDescent="0.25">
      <c r="A2016" s="76" t="s">
        <v>685</v>
      </c>
      <c r="B2016" s="76" t="s">
        <v>331</v>
      </c>
      <c r="C2016" s="51"/>
      <c r="D2016" s="51"/>
      <c r="E2016" s="51"/>
      <c r="F2016" s="51"/>
      <c r="G2016" s="51">
        <f t="shared" si="131"/>
        <v>8.0299999999999994</v>
      </c>
      <c r="H2016" s="51">
        <v>11</v>
      </c>
      <c r="I2016" s="52">
        <f t="shared" si="132"/>
        <v>8.0299999999999994</v>
      </c>
      <c r="J2016" s="53">
        <f t="shared" si="132"/>
        <v>11</v>
      </c>
      <c r="K2016" s="50">
        <f t="shared" si="133"/>
        <v>8.0299999999999994</v>
      </c>
      <c r="L2016" s="50"/>
    </row>
    <row r="2017" spans="1:12" x14ac:dyDescent="0.25">
      <c r="A2017" s="76" t="s">
        <v>685</v>
      </c>
      <c r="B2017" s="76" t="s">
        <v>404</v>
      </c>
      <c r="C2017" s="51">
        <f>D2017*3.74</f>
        <v>2131.8000000000002</v>
      </c>
      <c r="D2017" s="51">
        <v>570</v>
      </c>
      <c r="E2017" s="51"/>
      <c r="F2017" s="51"/>
      <c r="G2017" s="51"/>
      <c r="H2017" s="51"/>
      <c r="I2017" s="52">
        <f t="shared" si="132"/>
        <v>2131.8000000000002</v>
      </c>
      <c r="J2017" s="53">
        <f t="shared" si="132"/>
        <v>570</v>
      </c>
      <c r="K2017" s="50">
        <f t="shared" si="133"/>
        <v>2131.8000000000002</v>
      </c>
      <c r="L2017" s="50"/>
    </row>
    <row r="2018" spans="1:12" ht="31.5" x14ac:dyDescent="0.25">
      <c r="A2018" s="76" t="s">
        <v>685</v>
      </c>
      <c r="B2018" s="76" t="s">
        <v>336</v>
      </c>
      <c r="C2018" s="51"/>
      <c r="D2018" s="51"/>
      <c r="E2018" s="51">
        <f t="shared" si="130"/>
        <v>19.84</v>
      </c>
      <c r="F2018" s="51">
        <v>16</v>
      </c>
      <c r="G2018" s="51">
        <f t="shared" si="131"/>
        <v>24.82</v>
      </c>
      <c r="H2018" s="51">
        <v>34</v>
      </c>
      <c r="I2018" s="52">
        <f t="shared" si="132"/>
        <v>44.66</v>
      </c>
      <c r="J2018" s="53">
        <f t="shared" si="132"/>
        <v>50</v>
      </c>
      <c r="K2018" s="50">
        <f t="shared" si="133"/>
        <v>44.66</v>
      </c>
      <c r="L2018" s="50"/>
    </row>
    <row r="2019" spans="1:12" x14ac:dyDescent="0.25">
      <c r="A2019" s="76" t="s">
        <v>685</v>
      </c>
      <c r="B2019" s="76" t="s">
        <v>339</v>
      </c>
      <c r="C2019" s="51"/>
      <c r="D2019" s="51"/>
      <c r="E2019" s="51">
        <f t="shared" si="130"/>
        <v>11.16</v>
      </c>
      <c r="F2019" s="51">
        <v>9</v>
      </c>
      <c r="G2019" s="51">
        <f t="shared" si="131"/>
        <v>6.57</v>
      </c>
      <c r="H2019" s="51">
        <v>9</v>
      </c>
      <c r="I2019" s="52">
        <f t="shared" si="132"/>
        <v>17.73</v>
      </c>
      <c r="J2019" s="53">
        <f t="shared" si="132"/>
        <v>18</v>
      </c>
      <c r="K2019" s="50">
        <f t="shared" si="133"/>
        <v>17.73</v>
      </c>
      <c r="L2019" s="50"/>
    </row>
    <row r="2020" spans="1:12" ht="31.5" x14ac:dyDescent="0.25">
      <c r="A2020" s="76" t="s">
        <v>685</v>
      </c>
      <c r="B2020" s="76" t="s">
        <v>343</v>
      </c>
      <c r="C2020" s="51"/>
      <c r="D2020" s="51"/>
      <c r="E2020" s="51">
        <f t="shared" si="130"/>
        <v>2.48</v>
      </c>
      <c r="F2020" s="51">
        <v>2</v>
      </c>
      <c r="G2020" s="51">
        <f t="shared" si="131"/>
        <v>1.46</v>
      </c>
      <c r="H2020" s="51">
        <v>2</v>
      </c>
      <c r="I2020" s="52">
        <f t="shared" si="132"/>
        <v>3.94</v>
      </c>
      <c r="J2020" s="53">
        <f t="shared" si="132"/>
        <v>4</v>
      </c>
      <c r="K2020" s="50">
        <f t="shared" si="133"/>
        <v>3.94</v>
      </c>
      <c r="L2020" s="50"/>
    </row>
    <row r="2021" spans="1:12" ht="31.5" x14ac:dyDescent="0.25">
      <c r="A2021" s="76" t="s">
        <v>685</v>
      </c>
      <c r="B2021" s="76" t="s">
        <v>315</v>
      </c>
      <c r="C2021" s="51"/>
      <c r="D2021" s="51"/>
      <c r="E2021" s="51">
        <f t="shared" si="130"/>
        <v>6.2</v>
      </c>
      <c r="F2021" s="51">
        <v>5</v>
      </c>
      <c r="G2021" s="51">
        <f t="shared" si="131"/>
        <v>0</v>
      </c>
      <c r="H2021" s="51"/>
      <c r="I2021" s="52">
        <f t="shared" si="132"/>
        <v>6.2</v>
      </c>
      <c r="J2021" s="53">
        <f t="shared" si="132"/>
        <v>5</v>
      </c>
      <c r="K2021" s="50">
        <f t="shared" si="133"/>
        <v>6.2</v>
      </c>
      <c r="L2021" s="50"/>
    </row>
    <row r="2022" spans="1:12" x14ac:dyDescent="0.25">
      <c r="A2022" s="76" t="s">
        <v>685</v>
      </c>
      <c r="B2022" s="76" t="s">
        <v>346</v>
      </c>
      <c r="C2022" s="51"/>
      <c r="D2022" s="51"/>
      <c r="E2022" s="51"/>
      <c r="F2022" s="51"/>
      <c r="G2022" s="51">
        <f t="shared" si="131"/>
        <v>48.18</v>
      </c>
      <c r="H2022" s="51">
        <v>66</v>
      </c>
      <c r="I2022" s="52">
        <f t="shared" si="132"/>
        <v>48.18</v>
      </c>
      <c r="J2022" s="53">
        <f t="shared" si="132"/>
        <v>66</v>
      </c>
      <c r="K2022" s="50">
        <f t="shared" si="133"/>
        <v>48.18</v>
      </c>
      <c r="L2022" s="50"/>
    </row>
    <row r="2023" spans="1:12" ht="31.5" x14ac:dyDescent="0.25">
      <c r="A2023" s="76" t="s">
        <v>685</v>
      </c>
      <c r="B2023" s="76" t="s">
        <v>317</v>
      </c>
      <c r="C2023" s="51"/>
      <c r="D2023" s="51"/>
      <c r="E2023" s="51">
        <f t="shared" si="130"/>
        <v>145.08000000000001</v>
      </c>
      <c r="F2023" s="51">
        <v>117</v>
      </c>
      <c r="G2023" s="51">
        <f t="shared" si="131"/>
        <v>37.229999999999997</v>
      </c>
      <c r="H2023" s="51">
        <v>51</v>
      </c>
      <c r="I2023" s="52">
        <f t="shared" si="132"/>
        <v>182.31</v>
      </c>
      <c r="J2023" s="53">
        <f t="shared" si="132"/>
        <v>168</v>
      </c>
      <c r="K2023" s="50">
        <f t="shared" si="133"/>
        <v>182.31</v>
      </c>
      <c r="L2023" s="50"/>
    </row>
    <row r="2024" spans="1:12" x14ac:dyDescent="0.25">
      <c r="A2024" s="76" t="s">
        <v>685</v>
      </c>
      <c r="B2024" s="76" t="s">
        <v>347</v>
      </c>
      <c r="C2024" s="51"/>
      <c r="D2024" s="51"/>
      <c r="E2024" s="51">
        <f t="shared" si="130"/>
        <v>68.2</v>
      </c>
      <c r="F2024" s="51">
        <v>55</v>
      </c>
      <c r="G2024" s="51"/>
      <c r="H2024" s="51"/>
      <c r="I2024" s="52">
        <f t="shared" si="132"/>
        <v>68.2</v>
      </c>
      <c r="J2024" s="53">
        <f t="shared" si="132"/>
        <v>55</v>
      </c>
      <c r="K2024" s="50">
        <f t="shared" si="133"/>
        <v>68.2</v>
      </c>
      <c r="L2024" s="50"/>
    </row>
    <row r="2025" spans="1:12" x14ac:dyDescent="0.25">
      <c r="A2025" s="76" t="s">
        <v>685</v>
      </c>
      <c r="B2025" s="76" t="s">
        <v>312</v>
      </c>
      <c r="C2025" s="51"/>
      <c r="D2025" s="51"/>
      <c r="E2025" s="51">
        <f t="shared" si="130"/>
        <v>200.88</v>
      </c>
      <c r="F2025" s="51">
        <v>162</v>
      </c>
      <c r="G2025" s="51"/>
      <c r="H2025" s="51"/>
      <c r="I2025" s="52">
        <f t="shared" si="132"/>
        <v>200.88</v>
      </c>
      <c r="J2025" s="53">
        <f t="shared" si="132"/>
        <v>162</v>
      </c>
      <c r="K2025" s="50">
        <f t="shared" si="133"/>
        <v>200.88</v>
      </c>
      <c r="L2025" s="50"/>
    </row>
    <row r="2026" spans="1:12" x14ac:dyDescent="0.25">
      <c r="A2026" s="76" t="s">
        <v>685</v>
      </c>
      <c r="B2026" s="76" t="s">
        <v>321</v>
      </c>
      <c r="C2026" s="51"/>
      <c r="D2026" s="51"/>
      <c r="E2026" s="51">
        <f t="shared" si="130"/>
        <v>73.16</v>
      </c>
      <c r="F2026" s="51">
        <v>59</v>
      </c>
      <c r="G2026" s="51"/>
      <c r="H2026" s="51"/>
      <c r="I2026" s="52">
        <f t="shared" si="132"/>
        <v>73.16</v>
      </c>
      <c r="J2026" s="53">
        <f t="shared" si="132"/>
        <v>59</v>
      </c>
      <c r="K2026" s="50">
        <f t="shared" si="133"/>
        <v>73.16</v>
      </c>
      <c r="L2026" s="50"/>
    </row>
    <row r="2027" spans="1:12" x14ac:dyDescent="0.25">
      <c r="A2027" s="76" t="s">
        <v>685</v>
      </c>
      <c r="B2027" s="76" t="s">
        <v>375</v>
      </c>
      <c r="C2027" s="51"/>
      <c r="D2027" s="51"/>
      <c r="E2027" s="51">
        <f t="shared" si="130"/>
        <v>74.400000000000006</v>
      </c>
      <c r="F2027" s="51">
        <v>60</v>
      </c>
      <c r="G2027" s="51"/>
      <c r="H2027" s="51"/>
      <c r="I2027" s="52">
        <f t="shared" si="132"/>
        <v>74.400000000000006</v>
      </c>
      <c r="J2027" s="53">
        <f t="shared" si="132"/>
        <v>60</v>
      </c>
      <c r="K2027" s="50">
        <f t="shared" si="133"/>
        <v>74.400000000000006</v>
      </c>
      <c r="L2027" s="50"/>
    </row>
    <row r="2028" spans="1:12" x14ac:dyDescent="0.25">
      <c r="A2028" s="76" t="s">
        <v>685</v>
      </c>
      <c r="B2028" s="76" t="s">
        <v>349</v>
      </c>
      <c r="C2028" s="51"/>
      <c r="D2028" s="51"/>
      <c r="E2028" s="51">
        <f t="shared" si="130"/>
        <v>17.36</v>
      </c>
      <c r="F2028" s="51">
        <v>14</v>
      </c>
      <c r="G2028" s="51"/>
      <c r="H2028" s="51"/>
      <c r="I2028" s="52">
        <f t="shared" si="132"/>
        <v>17.36</v>
      </c>
      <c r="J2028" s="53">
        <f t="shared" si="132"/>
        <v>14</v>
      </c>
      <c r="K2028" s="50">
        <f t="shared" si="133"/>
        <v>17.36</v>
      </c>
      <c r="L2028" s="50"/>
    </row>
    <row r="2029" spans="1:12" x14ac:dyDescent="0.25">
      <c r="A2029" s="76" t="s">
        <v>685</v>
      </c>
      <c r="B2029" s="76" t="s">
        <v>352</v>
      </c>
      <c r="C2029" s="51"/>
      <c r="D2029" s="51"/>
      <c r="E2029" s="51">
        <f t="shared" si="130"/>
        <v>81.84</v>
      </c>
      <c r="F2029" s="51">
        <v>66</v>
      </c>
      <c r="G2029" s="51"/>
      <c r="H2029" s="51"/>
      <c r="I2029" s="52">
        <f t="shared" si="132"/>
        <v>81.84</v>
      </c>
      <c r="J2029" s="53">
        <f t="shared" si="132"/>
        <v>66</v>
      </c>
      <c r="K2029" s="50">
        <f t="shared" si="133"/>
        <v>81.84</v>
      </c>
      <c r="L2029" s="50"/>
    </row>
    <row r="2030" spans="1:12" x14ac:dyDescent="0.25">
      <c r="A2030" s="76" t="s">
        <v>685</v>
      </c>
      <c r="B2030" s="76" t="s">
        <v>354</v>
      </c>
      <c r="C2030" s="51"/>
      <c r="D2030" s="51"/>
      <c r="E2030" s="51">
        <f t="shared" si="130"/>
        <v>7.4399999999999995</v>
      </c>
      <c r="F2030" s="51">
        <v>6</v>
      </c>
      <c r="G2030" s="51"/>
      <c r="H2030" s="51"/>
      <c r="I2030" s="52">
        <f t="shared" si="132"/>
        <v>7.4399999999999995</v>
      </c>
      <c r="J2030" s="53">
        <f t="shared" si="132"/>
        <v>6</v>
      </c>
      <c r="K2030" s="50">
        <f t="shared" si="133"/>
        <v>7.4399999999999995</v>
      </c>
      <c r="L2030" s="50"/>
    </row>
    <row r="2031" spans="1:12" x14ac:dyDescent="0.25">
      <c r="A2031" s="76" t="s">
        <v>685</v>
      </c>
      <c r="B2031" s="76" t="s">
        <v>377</v>
      </c>
      <c r="C2031" s="51"/>
      <c r="D2031" s="51"/>
      <c r="E2031" s="51">
        <f t="shared" si="130"/>
        <v>55.8</v>
      </c>
      <c r="F2031" s="51">
        <v>45</v>
      </c>
      <c r="G2031" s="51"/>
      <c r="H2031" s="51"/>
      <c r="I2031" s="52">
        <f t="shared" si="132"/>
        <v>55.8</v>
      </c>
      <c r="J2031" s="53">
        <f t="shared" si="132"/>
        <v>45</v>
      </c>
      <c r="K2031" s="50">
        <f t="shared" si="133"/>
        <v>55.8</v>
      </c>
      <c r="L2031" s="50"/>
    </row>
    <row r="2032" spans="1:12" x14ac:dyDescent="0.25">
      <c r="A2032" s="76" t="s">
        <v>685</v>
      </c>
      <c r="B2032" s="76" t="s">
        <v>357</v>
      </c>
      <c r="C2032" s="51"/>
      <c r="D2032" s="51"/>
      <c r="E2032" s="51">
        <f t="shared" si="130"/>
        <v>148.80000000000001</v>
      </c>
      <c r="F2032" s="51">
        <v>120</v>
      </c>
      <c r="G2032" s="51"/>
      <c r="H2032" s="51"/>
      <c r="I2032" s="52">
        <f t="shared" si="132"/>
        <v>148.80000000000001</v>
      </c>
      <c r="J2032" s="53">
        <f t="shared" si="132"/>
        <v>120</v>
      </c>
      <c r="K2032" s="50">
        <f t="shared" si="133"/>
        <v>148.80000000000001</v>
      </c>
      <c r="L2032" s="50"/>
    </row>
    <row r="2033" spans="1:12" x14ac:dyDescent="0.25">
      <c r="A2033" s="76" t="s">
        <v>685</v>
      </c>
      <c r="B2033" s="76" t="s">
        <v>359</v>
      </c>
      <c r="C2033" s="51"/>
      <c r="D2033" s="51"/>
      <c r="E2033" s="51">
        <f t="shared" si="130"/>
        <v>58.28</v>
      </c>
      <c r="F2033" s="51">
        <v>47</v>
      </c>
      <c r="G2033" s="51"/>
      <c r="H2033" s="51"/>
      <c r="I2033" s="52">
        <f t="shared" si="132"/>
        <v>58.28</v>
      </c>
      <c r="J2033" s="53">
        <f t="shared" si="132"/>
        <v>47</v>
      </c>
      <c r="K2033" s="50">
        <f t="shared" si="133"/>
        <v>58.28</v>
      </c>
      <c r="L2033" s="50"/>
    </row>
    <row r="2034" spans="1:12" x14ac:dyDescent="0.25">
      <c r="A2034" s="76" t="s">
        <v>685</v>
      </c>
      <c r="B2034" s="76" t="s">
        <v>360</v>
      </c>
      <c r="C2034" s="51"/>
      <c r="D2034" s="51"/>
      <c r="E2034" s="51">
        <f t="shared" si="130"/>
        <v>127.72</v>
      </c>
      <c r="F2034" s="51">
        <v>103</v>
      </c>
      <c r="G2034" s="51"/>
      <c r="H2034" s="51"/>
      <c r="I2034" s="52">
        <f t="shared" si="132"/>
        <v>127.72</v>
      </c>
      <c r="J2034" s="53">
        <f t="shared" si="132"/>
        <v>103</v>
      </c>
      <c r="K2034" s="50">
        <f t="shared" si="133"/>
        <v>127.72</v>
      </c>
      <c r="L2034" s="50"/>
    </row>
    <row r="2035" spans="1:12" x14ac:dyDescent="0.25">
      <c r="A2035" s="76" t="s">
        <v>685</v>
      </c>
      <c r="B2035" s="76" t="s">
        <v>361</v>
      </c>
      <c r="C2035" s="51"/>
      <c r="D2035" s="51"/>
      <c r="E2035" s="51">
        <f t="shared" si="130"/>
        <v>4.96</v>
      </c>
      <c r="F2035" s="51">
        <v>4</v>
      </c>
      <c r="G2035" s="51"/>
      <c r="H2035" s="51"/>
      <c r="I2035" s="52">
        <f t="shared" si="132"/>
        <v>4.96</v>
      </c>
      <c r="J2035" s="53">
        <f t="shared" si="132"/>
        <v>4</v>
      </c>
      <c r="K2035" s="50">
        <f t="shared" si="133"/>
        <v>4.96</v>
      </c>
      <c r="L2035" s="50"/>
    </row>
    <row r="2036" spans="1:12" x14ac:dyDescent="0.25">
      <c r="A2036" s="76" t="s">
        <v>685</v>
      </c>
      <c r="B2036" s="76" t="s">
        <v>362</v>
      </c>
      <c r="C2036" s="51"/>
      <c r="D2036" s="51"/>
      <c r="E2036" s="51">
        <f t="shared" si="130"/>
        <v>143.84</v>
      </c>
      <c r="F2036" s="51">
        <v>116</v>
      </c>
      <c r="G2036" s="51"/>
      <c r="H2036" s="51"/>
      <c r="I2036" s="52">
        <f t="shared" si="132"/>
        <v>143.84</v>
      </c>
      <c r="J2036" s="53">
        <f t="shared" si="132"/>
        <v>116</v>
      </c>
      <c r="K2036" s="50">
        <f t="shared" si="133"/>
        <v>143.84</v>
      </c>
      <c r="L2036" s="50"/>
    </row>
    <row r="2037" spans="1:12" ht="31.5" x14ac:dyDescent="0.25">
      <c r="A2037" s="76" t="s">
        <v>685</v>
      </c>
      <c r="B2037" s="76" t="s">
        <v>364</v>
      </c>
      <c r="C2037" s="51"/>
      <c r="D2037" s="51"/>
      <c r="E2037" s="51">
        <f t="shared" si="130"/>
        <v>1.24</v>
      </c>
      <c r="F2037" s="51">
        <v>1</v>
      </c>
      <c r="G2037" s="51">
        <f t="shared" si="131"/>
        <v>2.19</v>
      </c>
      <c r="H2037" s="51">
        <v>3</v>
      </c>
      <c r="I2037" s="52">
        <f t="shared" si="132"/>
        <v>3.4299999999999997</v>
      </c>
      <c r="J2037" s="53">
        <f t="shared" si="132"/>
        <v>4</v>
      </c>
      <c r="K2037" s="50">
        <f t="shared" si="133"/>
        <v>3.4299999999999997</v>
      </c>
      <c r="L2037" s="50"/>
    </row>
    <row r="2038" spans="1:12" x14ac:dyDescent="0.25">
      <c r="A2038" s="76" t="s">
        <v>685</v>
      </c>
      <c r="B2038" s="76" t="s">
        <v>367</v>
      </c>
      <c r="C2038" s="51"/>
      <c r="D2038" s="51"/>
      <c r="E2038" s="51"/>
      <c r="F2038" s="51"/>
      <c r="G2038" s="51">
        <f t="shared" si="131"/>
        <v>71.539999999999992</v>
      </c>
      <c r="H2038" s="51">
        <v>98</v>
      </c>
      <c r="I2038" s="52">
        <f t="shared" si="132"/>
        <v>71.539999999999992</v>
      </c>
      <c r="J2038" s="53">
        <f t="shared" si="132"/>
        <v>98</v>
      </c>
      <c r="K2038" s="50">
        <f t="shared" si="133"/>
        <v>71.539999999999992</v>
      </c>
      <c r="L2038" s="50"/>
    </row>
    <row r="2039" spans="1:12" ht="31.5" x14ac:dyDescent="0.25">
      <c r="A2039" s="76" t="s">
        <v>685</v>
      </c>
      <c r="B2039" s="76" t="s">
        <v>368</v>
      </c>
      <c r="C2039" s="51"/>
      <c r="D2039" s="51"/>
      <c r="E2039" s="51">
        <f t="shared" si="130"/>
        <v>85.56</v>
      </c>
      <c r="F2039" s="51">
        <v>69</v>
      </c>
      <c r="G2039" s="51"/>
      <c r="H2039" s="51"/>
      <c r="I2039" s="52">
        <f t="shared" si="132"/>
        <v>85.56</v>
      </c>
      <c r="J2039" s="53">
        <f t="shared" si="132"/>
        <v>69</v>
      </c>
      <c r="K2039" s="50">
        <f t="shared" si="133"/>
        <v>85.56</v>
      </c>
      <c r="L2039" s="50"/>
    </row>
    <row r="2040" spans="1:12" x14ac:dyDescent="0.25">
      <c r="A2040" s="76" t="s">
        <v>685</v>
      </c>
      <c r="B2040" s="76" t="s">
        <v>372</v>
      </c>
      <c r="C2040" s="51"/>
      <c r="D2040" s="51"/>
      <c r="E2040" s="51">
        <f t="shared" si="130"/>
        <v>43.4</v>
      </c>
      <c r="F2040" s="51">
        <v>35</v>
      </c>
      <c r="G2040" s="51">
        <f t="shared" si="131"/>
        <v>28.47</v>
      </c>
      <c r="H2040" s="51">
        <v>39</v>
      </c>
      <c r="I2040" s="52">
        <f t="shared" si="132"/>
        <v>71.87</v>
      </c>
      <c r="J2040" s="53">
        <f t="shared" si="132"/>
        <v>74</v>
      </c>
      <c r="K2040" s="50">
        <f t="shared" si="133"/>
        <v>71.87</v>
      </c>
      <c r="L2040" s="50"/>
    </row>
    <row r="2041" spans="1:12" ht="31.5" x14ac:dyDescent="0.25">
      <c r="A2041" s="76" t="s">
        <v>685</v>
      </c>
      <c r="B2041" s="76" t="s">
        <v>373</v>
      </c>
      <c r="C2041" s="51"/>
      <c r="D2041" s="51"/>
      <c r="E2041" s="51">
        <f t="shared" si="130"/>
        <v>233.12</v>
      </c>
      <c r="F2041" s="51">
        <v>188</v>
      </c>
      <c r="G2041" s="51"/>
      <c r="H2041" s="51"/>
      <c r="I2041" s="52">
        <f t="shared" si="132"/>
        <v>233.12</v>
      </c>
      <c r="J2041" s="53">
        <f t="shared" si="132"/>
        <v>188</v>
      </c>
      <c r="K2041" s="50">
        <f t="shared" si="133"/>
        <v>233.12</v>
      </c>
      <c r="L2041" s="50"/>
    </row>
    <row r="2042" spans="1:12" ht="31.5" x14ac:dyDescent="0.25">
      <c r="A2042" s="76" t="s">
        <v>686</v>
      </c>
      <c r="B2042" s="76" t="s">
        <v>317</v>
      </c>
      <c r="C2042" s="51"/>
      <c r="D2042" s="51"/>
      <c r="E2042" s="51">
        <f t="shared" si="130"/>
        <v>74.400000000000006</v>
      </c>
      <c r="F2042" s="51">
        <v>60</v>
      </c>
      <c r="G2042" s="51"/>
      <c r="H2042" s="51"/>
      <c r="I2042" s="52">
        <f t="shared" si="132"/>
        <v>74.400000000000006</v>
      </c>
      <c r="J2042" s="53">
        <f t="shared" si="132"/>
        <v>60</v>
      </c>
      <c r="K2042" s="50">
        <f t="shared" si="133"/>
        <v>74.400000000000006</v>
      </c>
      <c r="L2042" s="50"/>
    </row>
    <row r="2043" spans="1:12" x14ac:dyDescent="0.25">
      <c r="A2043" s="76" t="s">
        <v>686</v>
      </c>
      <c r="B2043" s="76" t="s">
        <v>360</v>
      </c>
      <c r="C2043" s="51"/>
      <c r="D2043" s="51"/>
      <c r="E2043" s="51">
        <f t="shared" si="130"/>
        <v>80.599999999999994</v>
      </c>
      <c r="F2043" s="51">
        <v>65</v>
      </c>
      <c r="G2043" s="51"/>
      <c r="H2043" s="51"/>
      <c r="I2043" s="52">
        <f t="shared" si="132"/>
        <v>80.599999999999994</v>
      </c>
      <c r="J2043" s="53">
        <f t="shared" si="132"/>
        <v>65</v>
      </c>
      <c r="K2043" s="50">
        <f t="shared" si="133"/>
        <v>80.599999999999994</v>
      </c>
      <c r="L2043" s="50"/>
    </row>
    <row r="2044" spans="1:12" ht="31.5" x14ac:dyDescent="0.25">
      <c r="A2044" s="76" t="s">
        <v>687</v>
      </c>
      <c r="B2044" s="76" t="s">
        <v>404</v>
      </c>
      <c r="C2044" s="51">
        <f>D2044*3.74</f>
        <v>2012.1200000000001</v>
      </c>
      <c r="D2044" s="51">
        <v>538</v>
      </c>
      <c r="E2044" s="51"/>
      <c r="F2044" s="51"/>
      <c r="G2044" s="51"/>
      <c r="H2044" s="51"/>
      <c r="I2044" s="52">
        <f t="shared" si="132"/>
        <v>2012.1200000000001</v>
      </c>
      <c r="J2044" s="53">
        <f t="shared" si="132"/>
        <v>538</v>
      </c>
      <c r="K2044" s="50">
        <f t="shared" si="133"/>
        <v>2012.1200000000001</v>
      </c>
      <c r="L2044" s="50"/>
    </row>
    <row r="2045" spans="1:12" ht="31.5" x14ac:dyDescent="0.25">
      <c r="A2045" s="76" t="s">
        <v>687</v>
      </c>
      <c r="B2045" s="76" t="s">
        <v>372</v>
      </c>
      <c r="C2045" s="51"/>
      <c r="D2045" s="51"/>
      <c r="E2045" s="51">
        <f t="shared" si="130"/>
        <v>97.96</v>
      </c>
      <c r="F2045" s="51">
        <v>79</v>
      </c>
      <c r="G2045" s="51"/>
      <c r="H2045" s="51"/>
      <c r="I2045" s="52">
        <f t="shared" si="132"/>
        <v>97.96</v>
      </c>
      <c r="J2045" s="53">
        <f t="shared" si="132"/>
        <v>79</v>
      </c>
      <c r="K2045" s="50">
        <f t="shared" si="133"/>
        <v>97.96</v>
      </c>
      <c r="L2045" s="50"/>
    </row>
    <row r="2046" spans="1:12" ht="31.5" x14ac:dyDescent="0.25">
      <c r="A2046" s="76" t="s">
        <v>687</v>
      </c>
      <c r="B2046" s="76" t="s">
        <v>373</v>
      </c>
      <c r="C2046" s="51"/>
      <c r="D2046" s="51"/>
      <c r="E2046" s="51">
        <f t="shared" si="130"/>
        <v>236.84</v>
      </c>
      <c r="F2046" s="51">
        <v>191</v>
      </c>
      <c r="G2046" s="51"/>
      <c r="H2046" s="51"/>
      <c r="I2046" s="52">
        <f t="shared" si="132"/>
        <v>236.84</v>
      </c>
      <c r="J2046" s="53">
        <f t="shared" si="132"/>
        <v>191</v>
      </c>
      <c r="K2046" s="50">
        <f t="shared" si="133"/>
        <v>236.84</v>
      </c>
      <c r="L2046" s="50"/>
    </row>
    <row r="2047" spans="1:12" ht="31.5" x14ac:dyDescent="0.25">
      <c r="A2047" s="76" t="s">
        <v>688</v>
      </c>
      <c r="B2047" s="76" t="s">
        <v>326</v>
      </c>
      <c r="C2047" s="51"/>
      <c r="D2047" s="51"/>
      <c r="E2047" s="51"/>
      <c r="F2047" s="51"/>
      <c r="G2047" s="51">
        <f t="shared" si="131"/>
        <v>593.49</v>
      </c>
      <c r="H2047" s="51">
        <v>813</v>
      </c>
      <c r="I2047" s="52">
        <f t="shared" si="132"/>
        <v>593.49</v>
      </c>
      <c r="J2047" s="53">
        <f t="shared" si="132"/>
        <v>813</v>
      </c>
      <c r="K2047" s="50">
        <f t="shared" si="133"/>
        <v>593.49</v>
      </c>
      <c r="L2047" s="50"/>
    </row>
    <row r="2048" spans="1:12" ht="31.5" x14ac:dyDescent="0.25">
      <c r="A2048" s="76" t="s">
        <v>688</v>
      </c>
      <c r="B2048" s="76" t="s">
        <v>327</v>
      </c>
      <c r="C2048" s="51"/>
      <c r="D2048" s="51"/>
      <c r="E2048" s="51"/>
      <c r="F2048" s="51"/>
      <c r="G2048" s="51">
        <f t="shared" si="131"/>
        <v>135.78</v>
      </c>
      <c r="H2048" s="51">
        <v>186</v>
      </c>
      <c r="I2048" s="52">
        <f t="shared" si="132"/>
        <v>135.78</v>
      </c>
      <c r="J2048" s="53">
        <f t="shared" si="132"/>
        <v>186</v>
      </c>
      <c r="K2048" s="50">
        <f t="shared" si="133"/>
        <v>135.78</v>
      </c>
      <c r="L2048" s="50"/>
    </row>
    <row r="2049" spans="1:12" ht="31.5" x14ac:dyDescent="0.25">
      <c r="A2049" s="76" t="s">
        <v>688</v>
      </c>
      <c r="B2049" s="76" t="s">
        <v>328</v>
      </c>
      <c r="C2049" s="51"/>
      <c r="D2049" s="51"/>
      <c r="E2049" s="51">
        <f t="shared" si="130"/>
        <v>336.04</v>
      </c>
      <c r="F2049" s="51">
        <v>271</v>
      </c>
      <c r="G2049" s="51"/>
      <c r="H2049" s="51"/>
      <c r="I2049" s="52">
        <f t="shared" si="132"/>
        <v>336.04</v>
      </c>
      <c r="J2049" s="53">
        <f t="shared" si="132"/>
        <v>271</v>
      </c>
      <c r="K2049" s="50">
        <f t="shared" si="133"/>
        <v>336.04</v>
      </c>
      <c r="L2049" s="50"/>
    </row>
    <row r="2050" spans="1:12" ht="31.5" x14ac:dyDescent="0.25">
      <c r="A2050" s="76" t="s">
        <v>688</v>
      </c>
      <c r="B2050" s="76" t="s">
        <v>329</v>
      </c>
      <c r="C2050" s="51"/>
      <c r="D2050" s="51"/>
      <c r="E2050" s="51">
        <f t="shared" si="130"/>
        <v>1.24</v>
      </c>
      <c r="F2050" s="51">
        <v>1</v>
      </c>
      <c r="G2050" s="51">
        <f t="shared" si="131"/>
        <v>0.73</v>
      </c>
      <c r="H2050" s="51">
        <v>1</v>
      </c>
      <c r="I2050" s="52">
        <f t="shared" si="132"/>
        <v>1.97</v>
      </c>
      <c r="J2050" s="53">
        <f t="shared" si="132"/>
        <v>2</v>
      </c>
      <c r="K2050" s="50">
        <f t="shared" si="133"/>
        <v>1.97</v>
      </c>
      <c r="L2050" s="50"/>
    </row>
    <row r="2051" spans="1:12" ht="31.5" x14ac:dyDescent="0.25">
      <c r="A2051" s="76" t="s">
        <v>688</v>
      </c>
      <c r="B2051" s="76" t="s">
        <v>330</v>
      </c>
      <c r="C2051" s="51"/>
      <c r="D2051" s="51"/>
      <c r="E2051" s="51">
        <f t="shared" si="130"/>
        <v>130.19999999999999</v>
      </c>
      <c r="F2051" s="51">
        <v>105</v>
      </c>
      <c r="G2051" s="51"/>
      <c r="H2051" s="51"/>
      <c r="I2051" s="52">
        <f t="shared" si="132"/>
        <v>130.19999999999999</v>
      </c>
      <c r="J2051" s="53">
        <f t="shared" si="132"/>
        <v>105</v>
      </c>
      <c r="K2051" s="50">
        <f t="shared" si="133"/>
        <v>130.19999999999999</v>
      </c>
      <c r="L2051" s="50"/>
    </row>
    <row r="2052" spans="1:12" ht="31.5" x14ac:dyDescent="0.25">
      <c r="A2052" s="76" t="s">
        <v>688</v>
      </c>
      <c r="B2052" s="76" t="s">
        <v>331</v>
      </c>
      <c r="C2052" s="51"/>
      <c r="D2052" s="51"/>
      <c r="E2052" s="51"/>
      <c r="F2052" s="51"/>
      <c r="G2052" s="51">
        <f t="shared" si="131"/>
        <v>13.87</v>
      </c>
      <c r="H2052" s="51">
        <v>19</v>
      </c>
      <c r="I2052" s="52">
        <f t="shared" si="132"/>
        <v>13.87</v>
      </c>
      <c r="J2052" s="53">
        <f t="shared" si="132"/>
        <v>19</v>
      </c>
      <c r="K2052" s="50">
        <f t="shared" si="133"/>
        <v>13.87</v>
      </c>
      <c r="L2052" s="50"/>
    </row>
    <row r="2053" spans="1:12" ht="31.5" x14ac:dyDescent="0.25">
      <c r="A2053" s="76" t="s">
        <v>688</v>
      </c>
      <c r="B2053" s="76" t="s">
        <v>404</v>
      </c>
      <c r="C2053" s="51">
        <f>D2053*3.74</f>
        <v>112.2</v>
      </c>
      <c r="D2053" s="51">
        <v>30</v>
      </c>
      <c r="E2053" s="51"/>
      <c r="F2053" s="51"/>
      <c r="G2053" s="51"/>
      <c r="H2053" s="51"/>
      <c r="I2053" s="52">
        <f t="shared" si="132"/>
        <v>112.2</v>
      </c>
      <c r="J2053" s="53">
        <f t="shared" si="132"/>
        <v>30</v>
      </c>
      <c r="K2053" s="50">
        <f t="shared" si="133"/>
        <v>112.2</v>
      </c>
      <c r="L2053" s="50"/>
    </row>
    <row r="2054" spans="1:12" ht="31.5" x14ac:dyDescent="0.25">
      <c r="A2054" s="76" t="s">
        <v>688</v>
      </c>
      <c r="B2054" s="76" t="s">
        <v>338</v>
      </c>
      <c r="C2054" s="51"/>
      <c r="D2054" s="51"/>
      <c r="E2054" s="51">
        <f t="shared" ref="E2054:E2075" si="134">F2054*1.24</f>
        <v>202.12</v>
      </c>
      <c r="F2054" s="51">
        <v>163</v>
      </c>
      <c r="G2054" s="51">
        <f t="shared" si="131"/>
        <v>118.99</v>
      </c>
      <c r="H2054" s="51">
        <v>163</v>
      </c>
      <c r="I2054" s="52">
        <f t="shared" si="132"/>
        <v>321.11</v>
      </c>
      <c r="J2054" s="53">
        <f t="shared" si="132"/>
        <v>326</v>
      </c>
      <c r="K2054" s="50">
        <f t="shared" si="133"/>
        <v>321.11</v>
      </c>
      <c r="L2054" s="50"/>
    </row>
    <row r="2055" spans="1:12" ht="31.5" x14ac:dyDescent="0.25">
      <c r="A2055" s="76" t="s">
        <v>688</v>
      </c>
      <c r="B2055" s="76" t="s">
        <v>340</v>
      </c>
      <c r="C2055" s="51"/>
      <c r="D2055" s="51"/>
      <c r="E2055" s="51">
        <f t="shared" si="134"/>
        <v>3.7199999999999998</v>
      </c>
      <c r="F2055" s="51">
        <v>3</v>
      </c>
      <c r="G2055" s="51">
        <f t="shared" si="131"/>
        <v>2.19</v>
      </c>
      <c r="H2055" s="51">
        <v>3</v>
      </c>
      <c r="I2055" s="52">
        <f t="shared" ref="I2055:J2075" si="135">C2055+E2055+G2055</f>
        <v>5.91</v>
      </c>
      <c r="J2055" s="53">
        <f t="shared" si="135"/>
        <v>6</v>
      </c>
      <c r="K2055" s="50">
        <f t="shared" si="133"/>
        <v>5.91</v>
      </c>
      <c r="L2055" s="50"/>
    </row>
    <row r="2056" spans="1:12" ht="31.5" x14ac:dyDescent="0.25">
      <c r="A2056" s="76" t="s">
        <v>688</v>
      </c>
      <c r="B2056" s="76" t="s">
        <v>341</v>
      </c>
      <c r="C2056" s="51"/>
      <c r="D2056" s="51"/>
      <c r="E2056" s="51">
        <f t="shared" si="134"/>
        <v>2.48</v>
      </c>
      <c r="F2056" s="51">
        <v>2</v>
      </c>
      <c r="G2056" s="51">
        <f t="shared" si="131"/>
        <v>1.46</v>
      </c>
      <c r="H2056" s="51">
        <v>2</v>
      </c>
      <c r="I2056" s="52">
        <f t="shared" si="135"/>
        <v>3.94</v>
      </c>
      <c r="J2056" s="53">
        <f t="shared" si="135"/>
        <v>4</v>
      </c>
      <c r="K2056" s="50">
        <f t="shared" si="133"/>
        <v>3.94</v>
      </c>
      <c r="L2056" s="50"/>
    </row>
    <row r="2057" spans="1:12" ht="31.5" x14ac:dyDescent="0.25">
      <c r="A2057" s="76" t="s">
        <v>688</v>
      </c>
      <c r="B2057" s="76" t="s">
        <v>345</v>
      </c>
      <c r="C2057" s="51"/>
      <c r="D2057" s="51"/>
      <c r="E2057" s="51">
        <f t="shared" si="134"/>
        <v>19.84</v>
      </c>
      <c r="F2057" s="51">
        <v>16</v>
      </c>
      <c r="G2057" s="51">
        <f t="shared" si="131"/>
        <v>0</v>
      </c>
      <c r="H2057" s="51"/>
      <c r="I2057" s="52">
        <f t="shared" si="135"/>
        <v>19.84</v>
      </c>
      <c r="J2057" s="53">
        <f t="shared" si="135"/>
        <v>16</v>
      </c>
      <c r="K2057" s="50">
        <f t="shared" si="133"/>
        <v>19.84</v>
      </c>
      <c r="L2057" s="50"/>
    </row>
    <row r="2058" spans="1:12" ht="31.5" x14ac:dyDescent="0.25">
      <c r="A2058" s="76" t="s">
        <v>688</v>
      </c>
      <c r="B2058" s="76" t="s">
        <v>346</v>
      </c>
      <c r="C2058" s="51"/>
      <c r="D2058" s="51"/>
      <c r="E2058" s="51"/>
      <c r="F2058" s="51"/>
      <c r="G2058" s="51">
        <f t="shared" si="131"/>
        <v>36.5</v>
      </c>
      <c r="H2058" s="51">
        <v>50</v>
      </c>
      <c r="I2058" s="52">
        <f t="shared" si="135"/>
        <v>36.5</v>
      </c>
      <c r="J2058" s="53">
        <f t="shared" si="135"/>
        <v>50</v>
      </c>
      <c r="K2058" s="50">
        <f t="shared" si="133"/>
        <v>36.5</v>
      </c>
      <c r="L2058" s="50"/>
    </row>
    <row r="2059" spans="1:12" ht="31.5" x14ac:dyDescent="0.25">
      <c r="A2059" s="76" t="s">
        <v>688</v>
      </c>
      <c r="B2059" s="76" t="s">
        <v>317</v>
      </c>
      <c r="C2059" s="51"/>
      <c r="D2059" s="51"/>
      <c r="E2059" s="51">
        <f t="shared" si="134"/>
        <v>269.08</v>
      </c>
      <c r="F2059" s="51">
        <v>217</v>
      </c>
      <c r="G2059" s="51">
        <f t="shared" ref="G2059:G2069" si="136">H2059*0.73</f>
        <v>11.68</v>
      </c>
      <c r="H2059" s="51">
        <v>16</v>
      </c>
      <c r="I2059" s="52">
        <f t="shared" si="135"/>
        <v>280.76</v>
      </c>
      <c r="J2059" s="53">
        <f t="shared" si="135"/>
        <v>233</v>
      </c>
      <c r="K2059" s="50">
        <f t="shared" si="133"/>
        <v>280.76</v>
      </c>
      <c r="L2059" s="50"/>
    </row>
    <row r="2060" spans="1:12" ht="31.5" x14ac:dyDescent="0.25">
      <c r="A2060" s="76" t="s">
        <v>688</v>
      </c>
      <c r="B2060" s="76" t="s">
        <v>312</v>
      </c>
      <c r="C2060" s="51"/>
      <c r="D2060" s="51"/>
      <c r="E2060" s="51">
        <f t="shared" si="134"/>
        <v>75.64</v>
      </c>
      <c r="F2060" s="51">
        <v>61</v>
      </c>
      <c r="G2060" s="51">
        <f t="shared" si="136"/>
        <v>44.53</v>
      </c>
      <c r="H2060" s="51">
        <v>61</v>
      </c>
      <c r="I2060" s="52">
        <f t="shared" si="135"/>
        <v>120.17</v>
      </c>
      <c r="J2060" s="53">
        <f t="shared" si="135"/>
        <v>122</v>
      </c>
      <c r="K2060" s="50">
        <f t="shared" si="133"/>
        <v>120.17</v>
      </c>
      <c r="L2060" s="50"/>
    </row>
    <row r="2061" spans="1:12" ht="31.5" x14ac:dyDescent="0.25">
      <c r="A2061" s="76" t="s">
        <v>688</v>
      </c>
      <c r="B2061" s="76" t="s">
        <v>321</v>
      </c>
      <c r="C2061" s="51"/>
      <c r="D2061" s="51"/>
      <c r="E2061" s="51">
        <f t="shared" si="134"/>
        <v>286.44</v>
      </c>
      <c r="F2061" s="51">
        <v>231</v>
      </c>
      <c r="G2061" s="51">
        <f t="shared" si="136"/>
        <v>117.53</v>
      </c>
      <c r="H2061" s="51">
        <v>161</v>
      </c>
      <c r="I2061" s="52">
        <f t="shared" si="135"/>
        <v>403.97</v>
      </c>
      <c r="J2061" s="53">
        <f t="shared" si="135"/>
        <v>392</v>
      </c>
      <c r="K2061" s="50">
        <f t="shared" si="133"/>
        <v>403.97</v>
      </c>
      <c r="L2061" s="50"/>
    </row>
    <row r="2062" spans="1:12" ht="31.5" x14ac:dyDescent="0.25">
      <c r="A2062" s="76" t="s">
        <v>688</v>
      </c>
      <c r="B2062" s="76" t="s">
        <v>375</v>
      </c>
      <c r="C2062" s="51"/>
      <c r="D2062" s="51"/>
      <c r="E2062" s="51">
        <f t="shared" si="134"/>
        <v>85.56</v>
      </c>
      <c r="F2062" s="51">
        <v>69</v>
      </c>
      <c r="G2062" s="51">
        <f t="shared" si="136"/>
        <v>0</v>
      </c>
      <c r="H2062" s="51"/>
      <c r="I2062" s="52">
        <f t="shared" si="135"/>
        <v>85.56</v>
      </c>
      <c r="J2062" s="53">
        <f t="shared" si="135"/>
        <v>69</v>
      </c>
      <c r="K2062" s="50">
        <f t="shared" si="133"/>
        <v>85.56</v>
      </c>
      <c r="L2062" s="50"/>
    </row>
    <row r="2063" spans="1:12" ht="31.5" x14ac:dyDescent="0.25">
      <c r="A2063" s="76" t="s">
        <v>688</v>
      </c>
      <c r="B2063" s="76" t="s">
        <v>357</v>
      </c>
      <c r="C2063" s="51"/>
      <c r="D2063" s="51"/>
      <c r="E2063" s="51">
        <f t="shared" si="134"/>
        <v>141.35999999999999</v>
      </c>
      <c r="F2063" s="51">
        <v>114</v>
      </c>
      <c r="G2063" s="51">
        <f t="shared" si="136"/>
        <v>80.3</v>
      </c>
      <c r="H2063" s="51">
        <v>110</v>
      </c>
      <c r="I2063" s="52">
        <f t="shared" si="135"/>
        <v>221.65999999999997</v>
      </c>
      <c r="J2063" s="53">
        <f t="shared" si="135"/>
        <v>224</v>
      </c>
      <c r="K2063" s="50">
        <f t="shared" si="133"/>
        <v>221.65999999999997</v>
      </c>
      <c r="L2063" s="50"/>
    </row>
    <row r="2064" spans="1:12" ht="31.5" x14ac:dyDescent="0.25">
      <c r="A2064" s="76" t="s">
        <v>688</v>
      </c>
      <c r="B2064" s="76" t="s">
        <v>359</v>
      </c>
      <c r="C2064" s="51"/>
      <c r="D2064" s="51"/>
      <c r="E2064" s="51">
        <f t="shared" si="134"/>
        <v>135.16</v>
      </c>
      <c r="F2064" s="51">
        <v>109</v>
      </c>
      <c r="G2064" s="51">
        <f t="shared" si="136"/>
        <v>67.89</v>
      </c>
      <c r="H2064" s="51">
        <v>93</v>
      </c>
      <c r="I2064" s="52">
        <f t="shared" si="135"/>
        <v>203.05</v>
      </c>
      <c r="J2064" s="53">
        <f t="shared" si="135"/>
        <v>202</v>
      </c>
      <c r="K2064" s="50">
        <f t="shared" si="133"/>
        <v>203.05</v>
      </c>
      <c r="L2064" s="50"/>
    </row>
    <row r="2065" spans="1:12" ht="31.5" x14ac:dyDescent="0.25">
      <c r="A2065" s="76" t="s">
        <v>688</v>
      </c>
      <c r="B2065" s="76" t="s">
        <v>360</v>
      </c>
      <c r="C2065" s="51"/>
      <c r="D2065" s="51"/>
      <c r="E2065" s="51">
        <f t="shared" si="134"/>
        <v>202.12</v>
      </c>
      <c r="F2065" s="51">
        <v>163</v>
      </c>
      <c r="G2065" s="51">
        <f t="shared" si="136"/>
        <v>0</v>
      </c>
      <c r="H2065" s="51"/>
      <c r="I2065" s="52">
        <f t="shared" si="135"/>
        <v>202.12</v>
      </c>
      <c r="J2065" s="53">
        <f t="shared" si="135"/>
        <v>163</v>
      </c>
      <c r="K2065" s="50">
        <f t="shared" si="133"/>
        <v>202.12</v>
      </c>
      <c r="L2065" s="50"/>
    </row>
    <row r="2066" spans="1:12" ht="31.5" x14ac:dyDescent="0.25">
      <c r="A2066" s="76" t="s">
        <v>688</v>
      </c>
      <c r="B2066" s="76" t="s">
        <v>362</v>
      </c>
      <c r="C2066" s="51"/>
      <c r="D2066" s="51"/>
      <c r="E2066" s="51">
        <f t="shared" si="134"/>
        <v>115.32</v>
      </c>
      <c r="F2066" s="51">
        <v>93</v>
      </c>
      <c r="G2066" s="51">
        <f t="shared" si="136"/>
        <v>0</v>
      </c>
      <c r="H2066" s="51"/>
      <c r="I2066" s="52">
        <f t="shared" si="135"/>
        <v>115.32</v>
      </c>
      <c r="J2066" s="53">
        <f t="shared" si="135"/>
        <v>93</v>
      </c>
      <c r="K2066" s="50">
        <f t="shared" si="133"/>
        <v>115.32</v>
      </c>
      <c r="L2066" s="50"/>
    </row>
    <row r="2067" spans="1:12" ht="31.5" x14ac:dyDescent="0.25">
      <c r="A2067" s="76" t="s">
        <v>688</v>
      </c>
      <c r="B2067" s="76" t="s">
        <v>364</v>
      </c>
      <c r="C2067" s="51"/>
      <c r="D2067" s="51"/>
      <c r="E2067" s="51"/>
      <c r="F2067" s="51"/>
      <c r="G2067" s="51">
        <f t="shared" si="136"/>
        <v>1.46</v>
      </c>
      <c r="H2067" s="51">
        <v>2</v>
      </c>
      <c r="I2067" s="52">
        <f t="shared" si="135"/>
        <v>1.46</v>
      </c>
      <c r="J2067" s="53">
        <f t="shared" si="135"/>
        <v>2</v>
      </c>
      <c r="K2067" s="50">
        <f t="shared" si="133"/>
        <v>1.46</v>
      </c>
      <c r="L2067" s="50"/>
    </row>
    <row r="2068" spans="1:12" ht="31.5" x14ac:dyDescent="0.25">
      <c r="A2068" s="76" t="s">
        <v>688</v>
      </c>
      <c r="B2068" s="76" t="s">
        <v>368</v>
      </c>
      <c r="C2068" s="51"/>
      <c r="D2068" s="51"/>
      <c r="E2068" s="51">
        <f t="shared" si="134"/>
        <v>90.52</v>
      </c>
      <c r="F2068" s="51">
        <v>73</v>
      </c>
      <c r="G2068" s="51"/>
      <c r="H2068" s="51"/>
      <c r="I2068" s="52">
        <f t="shared" si="135"/>
        <v>90.52</v>
      </c>
      <c r="J2068" s="53">
        <f t="shared" si="135"/>
        <v>73</v>
      </c>
      <c r="K2068" s="50">
        <f t="shared" si="133"/>
        <v>90.52</v>
      </c>
      <c r="L2068" s="50"/>
    </row>
    <row r="2069" spans="1:12" ht="31.5" x14ac:dyDescent="0.25">
      <c r="A2069" s="76" t="s">
        <v>688</v>
      </c>
      <c r="B2069" s="76" t="s">
        <v>372</v>
      </c>
      <c r="C2069" s="51"/>
      <c r="D2069" s="51"/>
      <c r="E2069" s="51">
        <f t="shared" si="134"/>
        <v>173.6</v>
      </c>
      <c r="F2069" s="51">
        <v>140</v>
      </c>
      <c r="G2069" s="51">
        <f t="shared" si="136"/>
        <v>18.25</v>
      </c>
      <c r="H2069" s="51">
        <v>25</v>
      </c>
      <c r="I2069" s="52">
        <f t="shared" si="135"/>
        <v>191.85</v>
      </c>
      <c r="J2069" s="53">
        <f t="shared" si="135"/>
        <v>165</v>
      </c>
      <c r="K2069" s="50">
        <f t="shared" si="133"/>
        <v>191.85</v>
      </c>
      <c r="L2069" s="50"/>
    </row>
    <row r="2070" spans="1:12" ht="31.5" x14ac:dyDescent="0.25">
      <c r="A2070" s="76" t="s">
        <v>688</v>
      </c>
      <c r="B2070" s="76" t="s">
        <v>373</v>
      </c>
      <c r="C2070" s="51"/>
      <c r="D2070" s="51"/>
      <c r="E2070" s="51">
        <f t="shared" si="134"/>
        <v>254.2</v>
      </c>
      <c r="F2070" s="51">
        <v>205</v>
      </c>
      <c r="G2070" s="51"/>
      <c r="H2070" s="51"/>
      <c r="I2070" s="52">
        <f t="shared" si="135"/>
        <v>254.2</v>
      </c>
      <c r="J2070" s="53">
        <f t="shared" si="135"/>
        <v>205</v>
      </c>
      <c r="K2070" s="50">
        <f t="shared" si="133"/>
        <v>254.2</v>
      </c>
      <c r="L2070" s="50"/>
    </row>
    <row r="2071" spans="1:12" ht="31.5" x14ac:dyDescent="0.25">
      <c r="A2071" s="76" t="s">
        <v>689</v>
      </c>
      <c r="B2071" s="76" t="s">
        <v>317</v>
      </c>
      <c r="C2071" s="51"/>
      <c r="D2071" s="51"/>
      <c r="E2071" s="51">
        <f t="shared" si="134"/>
        <v>23.56</v>
      </c>
      <c r="F2071" s="51">
        <v>19</v>
      </c>
      <c r="G2071" s="51"/>
      <c r="H2071" s="51"/>
      <c r="I2071" s="52">
        <f t="shared" si="135"/>
        <v>23.56</v>
      </c>
      <c r="J2071" s="53">
        <f t="shared" si="135"/>
        <v>19</v>
      </c>
      <c r="K2071" s="50">
        <f t="shared" si="133"/>
        <v>23.56</v>
      </c>
      <c r="L2071" s="50"/>
    </row>
    <row r="2072" spans="1:12" x14ac:dyDescent="0.25">
      <c r="A2072" s="76" t="s">
        <v>690</v>
      </c>
      <c r="B2072" s="76" t="s">
        <v>312</v>
      </c>
      <c r="C2072" s="51"/>
      <c r="D2072" s="51"/>
      <c r="E2072" s="51">
        <f t="shared" si="134"/>
        <v>213.28</v>
      </c>
      <c r="F2072" s="51">
        <v>172</v>
      </c>
      <c r="G2072" s="51"/>
      <c r="H2072" s="51"/>
      <c r="I2072" s="52">
        <f t="shared" si="135"/>
        <v>213.28</v>
      </c>
      <c r="J2072" s="53">
        <f t="shared" si="135"/>
        <v>172</v>
      </c>
      <c r="K2072" s="50">
        <f t="shared" ref="K2072:K2075" si="137">I2072</f>
        <v>213.28</v>
      </c>
      <c r="L2072" s="50"/>
    </row>
    <row r="2073" spans="1:12" x14ac:dyDescent="0.25">
      <c r="A2073" s="76" t="s">
        <v>691</v>
      </c>
      <c r="B2073" s="76" t="s">
        <v>321</v>
      </c>
      <c r="C2073" s="51"/>
      <c r="D2073" s="51"/>
      <c r="E2073" s="51">
        <f t="shared" si="134"/>
        <v>89.28</v>
      </c>
      <c r="F2073" s="51">
        <v>72</v>
      </c>
      <c r="G2073" s="51"/>
      <c r="H2073" s="51"/>
      <c r="I2073" s="52">
        <f t="shared" si="135"/>
        <v>89.28</v>
      </c>
      <c r="J2073" s="53">
        <f t="shared" si="135"/>
        <v>72</v>
      </c>
      <c r="K2073" s="50">
        <f t="shared" si="137"/>
        <v>89.28</v>
      </c>
      <c r="L2073" s="50"/>
    </row>
    <row r="2074" spans="1:12" x14ac:dyDescent="0.25">
      <c r="A2074" s="76" t="s">
        <v>692</v>
      </c>
      <c r="B2074" s="76" t="s">
        <v>357</v>
      </c>
      <c r="C2074" s="51"/>
      <c r="D2074" s="51"/>
      <c r="E2074" s="51">
        <f t="shared" si="134"/>
        <v>6.2</v>
      </c>
      <c r="F2074" s="51">
        <v>5</v>
      </c>
      <c r="G2074" s="51"/>
      <c r="H2074" s="51"/>
      <c r="I2074" s="52">
        <f t="shared" si="135"/>
        <v>6.2</v>
      </c>
      <c r="J2074" s="53">
        <f t="shared" si="135"/>
        <v>5</v>
      </c>
      <c r="K2074" s="50">
        <f t="shared" si="137"/>
        <v>6.2</v>
      </c>
      <c r="L2074" s="50"/>
    </row>
    <row r="2075" spans="1:12" x14ac:dyDescent="0.25">
      <c r="A2075" s="76" t="s">
        <v>692</v>
      </c>
      <c r="B2075" s="76" t="s">
        <v>359</v>
      </c>
      <c r="C2075" s="51"/>
      <c r="D2075" s="51"/>
      <c r="E2075" s="51">
        <f t="shared" si="134"/>
        <v>4.96</v>
      </c>
      <c r="F2075" s="51">
        <v>4</v>
      </c>
      <c r="G2075" s="51"/>
      <c r="H2075" s="51"/>
      <c r="I2075" s="52">
        <f t="shared" si="135"/>
        <v>4.96</v>
      </c>
      <c r="J2075" s="53">
        <f t="shared" si="135"/>
        <v>4</v>
      </c>
      <c r="K2075" s="50">
        <f t="shared" si="137"/>
        <v>4.96</v>
      </c>
      <c r="L2075" s="50"/>
    </row>
  </sheetData>
  <autoFilter ref="A4:J2075" xr:uid="{00000000-0009-0000-0000-000001000000}"/>
  <mergeCells count="2">
    <mergeCell ref="A2:J2"/>
    <mergeCell ref="G1:J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I14"/>
  <sheetViews>
    <sheetView zoomScale="73" zoomScaleNormal="73" workbookViewId="0">
      <selection activeCell="F1" sqref="F1:G1"/>
    </sheetView>
  </sheetViews>
  <sheetFormatPr defaultColWidth="9.140625" defaultRowHeight="15" x14ac:dyDescent="0.25"/>
  <cols>
    <col min="1" max="1" width="9.140625" style="823"/>
    <col min="2" max="2" width="21.140625" style="823" bestFit="1" customWidth="1"/>
    <col min="3" max="3" width="41.140625" style="823" customWidth="1"/>
    <col min="4" max="8" width="28.42578125" style="823" customWidth="1"/>
    <col min="9" max="16384" width="9.140625" style="823"/>
  </cols>
  <sheetData>
    <row r="1" spans="1:9" ht="64.5" customHeight="1" x14ac:dyDescent="0.25">
      <c r="F1" s="1461" t="s">
        <v>2575</v>
      </c>
      <c r="G1" s="1461"/>
    </row>
    <row r="2" spans="1:9" ht="16.5" x14ac:dyDescent="0.25">
      <c r="A2" s="1459" t="s">
        <v>2328</v>
      </c>
      <c r="B2" s="1459"/>
      <c r="C2" s="1459"/>
      <c r="D2" s="1459"/>
      <c r="E2" s="1459"/>
      <c r="F2" s="1459"/>
      <c r="G2" s="1459"/>
    </row>
    <row r="3" spans="1:9" ht="28.5" x14ac:dyDescent="0.25">
      <c r="A3" s="915" t="s">
        <v>152</v>
      </c>
      <c r="B3" s="915" t="s">
        <v>267</v>
      </c>
      <c r="C3" s="915" t="s">
        <v>268</v>
      </c>
      <c r="D3" s="915" t="s">
        <v>269</v>
      </c>
      <c r="E3" s="915" t="s">
        <v>277</v>
      </c>
      <c r="F3" s="915" t="s">
        <v>272</v>
      </c>
      <c r="G3" s="915" t="s">
        <v>2293</v>
      </c>
    </row>
    <row r="4" spans="1:9" x14ac:dyDescent="0.25">
      <c r="A4" s="897">
        <v>1</v>
      </c>
      <c r="B4" s="139" t="s">
        <v>2294</v>
      </c>
      <c r="C4" s="139" t="s">
        <v>278</v>
      </c>
      <c r="D4" s="139">
        <v>1349.13</v>
      </c>
      <c r="E4" s="139">
        <v>51</v>
      </c>
      <c r="F4" s="880">
        <v>1.1378250000000001</v>
      </c>
      <c r="G4" s="898">
        <f>ROUND(F4*D4,2)</f>
        <v>1535.07</v>
      </c>
      <c r="I4" s="829"/>
    </row>
    <row r="5" spans="1:9" x14ac:dyDescent="0.25">
      <c r="A5" s="897">
        <v>2</v>
      </c>
      <c r="B5" s="139" t="s">
        <v>2294</v>
      </c>
      <c r="C5" s="139" t="s">
        <v>278</v>
      </c>
      <c r="D5" s="139">
        <v>408.61</v>
      </c>
      <c r="E5" s="139">
        <v>16</v>
      </c>
      <c r="F5" s="880">
        <v>0.81058399999999997</v>
      </c>
      <c r="G5" s="898">
        <f t="shared" ref="G5:G9" si="0">ROUND(F5*D5,2)</f>
        <v>331.21</v>
      </c>
      <c r="I5" s="829"/>
    </row>
    <row r="6" spans="1:9" x14ac:dyDescent="0.25">
      <c r="A6" s="932">
        <v>3</v>
      </c>
      <c r="B6" s="139" t="s">
        <v>2294</v>
      </c>
      <c r="C6" s="139" t="s">
        <v>278</v>
      </c>
      <c r="D6" s="139">
        <v>169.79</v>
      </c>
      <c r="E6" s="139">
        <v>2</v>
      </c>
      <c r="F6" s="880">
        <v>0.66244800000000004</v>
      </c>
      <c r="G6" s="898">
        <f t="shared" si="0"/>
        <v>112.48</v>
      </c>
      <c r="I6" s="829"/>
    </row>
    <row r="7" spans="1:9" x14ac:dyDescent="0.25">
      <c r="A7" s="897">
        <v>4</v>
      </c>
      <c r="B7" s="139" t="s">
        <v>2294</v>
      </c>
      <c r="C7" s="139" t="s">
        <v>233</v>
      </c>
      <c r="D7" s="139">
        <v>42</v>
      </c>
      <c r="E7" s="139">
        <v>3</v>
      </c>
      <c r="F7" s="880">
        <v>1.4509030000000001</v>
      </c>
      <c r="G7" s="898">
        <f t="shared" si="0"/>
        <v>60.94</v>
      </c>
      <c r="I7" s="829"/>
    </row>
    <row r="8" spans="1:9" x14ac:dyDescent="0.25">
      <c r="A8" s="897">
        <v>5</v>
      </c>
      <c r="B8" s="139" t="s">
        <v>2294</v>
      </c>
      <c r="C8" s="139" t="s">
        <v>236</v>
      </c>
      <c r="D8" s="139">
        <v>886.4</v>
      </c>
      <c r="E8" s="139">
        <v>21</v>
      </c>
      <c r="F8" s="880">
        <v>0.278756</v>
      </c>
      <c r="G8" s="898">
        <f t="shared" si="0"/>
        <v>247.09</v>
      </c>
      <c r="I8" s="829"/>
    </row>
    <row r="9" spans="1:9" x14ac:dyDescent="0.25">
      <c r="A9" s="932">
        <v>6</v>
      </c>
      <c r="B9" s="139" t="s">
        <v>2294</v>
      </c>
      <c r="C9" s="933" t="s">
        <v>189</v>
      </c>
      <c r="D9" s="139">
        <v>71</v>
      </c>
      <c r="E9" s="139">
        <v>1</v>
      </c>
      <c r="F9" s="880">
        <v>0.29985499999999998</v>
      </c>
      <c r="G9" s="898">
        <f t="shared" si="0"/>
        <v>21.29</v>
      </c>
      <c r="I9" s="829"/>
    </row>
    <row r="10" spans="1:9" x14ac:dyDescent="0.25">
      <c r="A10" s="1466" t="s">
        <v>25</v>
      </c>
      <c r="B10" s="1467"/>
      <c r="C10" s="1468"/>
      <c r="D10" s="896">
        <f>SUM(D4:D5)</f>
        <v>1757.7400000000002</v>
      </c>
      <c r="E10" s="896">
        <f>SUM(E4:E5)</f>
        <v>67</v>
      </c>
      <c r="F10" s="899"/>
      <c r="G10" s="899">
        <f>SUM(G4:G9)</f>
        <v>2308.08</v>
      </c>
    </row>
    <row r="11" spans="1:9" x14ac:dyDescent="0.25">
      <c r="G11" s="934">
        <f>ROUNDUP(G10,0)</f>
        <v>2309</v>
      </c>
    </row>
    <row r="12" spans="1:9" ht="51.75" customHeight="1" x14ac:dyDescent="0.25">
      <c r="A12" s="1461" t="s">
        <v>2119</v>
      </c>
      <c r="B12" s="1461"/>
      <c r="C12" s="1461"/>
      <c r="D12" s="1461"/>
      <c r="E12" s="1461"/>
      <c r="F12" s="1461"/>
      <c r="G12" s="1461"/>
    </row>
    <row r="13" spans="1:9" x14ac:dyDescent="0.25">
      <c r="F13" s="831"/>
    </row>
    <row r="14" spans="1:9" x14ac:dyDescent="0.25">
      <c r="F14" s="832"/>
    </row>
  </sheetData>
  <mergeCells count="4">
    <mergeCell ref="A2:G2"/>
    <mergeCell ref="A10:C10"/>
    <mergeCell ref="F1:G1"/>
    <mergeCell ref="A12:G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79998168889431442"/>
  </sheetPr>
  <dimension ref="A1:N16"/>
  <sheetViews>
    <sheetView zoomScale="69" zoomScaleNormal="69" workbookViewId="0">
      <selection activeCell="H1" sqref="H1:J1"/>
    </sheetView>
  </sheetViews>
  <sheetFormatPr defaultColWidth="9.140625" defaultRowHeight="15" x14ac:dyDescent="0.25"/>
  <cols>
    <col min="1" max="1" width="19.85546875" style="823" customWidth="1"/>
    <col min="2" max="2" width="12.42578125" style="823" customWidth="1"/>
    <col min="3" max="3" width="29.28515625" style="823" customWidth="1"/>
    <col min="4" max="10" width="21.85546875" style="823" customWidth="1"/>
    <col min="11" max="16384" width="9.140625" style="823"/>
  </cols>
  <sheetData>
    <row r="1" spans="1:14" ht="63.75" customHeight="1" x14ac:dyDescent="0.25">
      <c r="H1" s="1461" t="s">
        <v>2576</v>
      </c>
      <c r="I1" s="1461"/>
      <c r="J1" s="1461"/>
    </row>
    <row r="2" spans="1:14" ht="16.5" x14ac:dyDescent="0.25">
      <c r="C2" s="919" t="s">
        <v>2318</v>
      </c>
      <c r="D2" s="919"/>
      <c r="E2" s="919"/>
      <c r="F2" s="919"/>
      <c r="G2" s="919"/>
    </row>
    <row r="3" spans="1:14" ht="25.5" x14ac:dyDescent="0.25">
      <c r="A3" s="916"/>
      <c r="B3" s="905" t="s">
        <v>2310</v>
      </c>
      <c r="C3" s="905" t="s">
        <v>2311</v>
      </c>
      <c r="D3" s="901" t="s">
        <v>2283</v>
      </c>
      <c r="E3" s="905" t="s">
        <v>2310</v>
      </c>
      <c r="F3" s="905" t="s">
        <v>2311</v>
      </c>
      <c r="G3" s="901" t="s">
        <v>2283</v>
      </c>
      <c r="H3" s="905" t="s">
        <v>2310</v>
      </c>
      <c r="I3" s="905" t="s">
        <v>2311</v>
      </c>
      <c r="J3" s="901" t="s">
        <v>2283</v>
      </c>
    </row>
    <row r="4" spans="1:14" x14ac:dyDescent="0.25">
      <c r="A4" s="906" t="s">
        <v>231</v>
      </c>
      <c r="B4" s="907" t="s">
        <v>2267</v>
      </c>
      <c r="C4" s="907" t="s">
        <v>2267</v>
      </c>
      <c r="D4" s="907" t="s">
        <v>2267</v>
      </c>
      <c r="E4" s="907" t="s">
        <v>2312</v>
      </c>
      <c r="F4" s="907" t="s">
        <v>2312</v>
      </c>
      <c r="G4" s="907" t="s">
        <v>2312</v>
      </c>
      <c r="H4" s="907" t="s">
        <v>2313</v>
      </c>
      <c r="I4" s="907" t="s">
        <v>2313</v>
      </c>
      <c r="J4" s="907" t="s">
        <v>2313</v>
      </c>
    </row>
    <row r="5" spans="1:14" x14ac:dyDescent="0.25">
      <c r="A5" s="903" t="s">
        <v>2314</v>
      </c>
      <c r="B5" s="904">
        <v>0</v>
      </c>
      <c r="C5" s="904">
        <f>G12</f>
        <v>409.56001739999999</v>
      </c>
      <c r="D5" s="904">
        <f>C5-B5</f>
        <v>409.56001739999999</v>
      </c>
      <c r="E5" s="904">
        <v>0</v>
      </c>
      <c r="F5" s="904">
        <f>G13</f>
        <v>464.20017260000009</v>
      </c>
      <c r="G5" s="904">
        <f>F5-E5</f>
        <v>464.20017260000009</v>
      </c>
      <c r="H5" s="904">
        <v>0</v>
      </c>
      <c r="I5" s="904">
        <f>G14</f>
        <v>105.3599634</v>
      </c>
      <c r="J5" s="904">
        <f>I5-H5</f>
        <v>105.3599634</v>
      </c>
    </row>
    <row r="6" spans="1:14" ht="25.5" x14ac:dyDescent="0.25">
      <c r="C6" s="908" t="s">
        <v>2315</v>
      </c>
      <c r="D6" s="917">
        <f>D5</f>
        <v>409.56001739999999</v>
      </c>
      <c r="E6" s="918"/>
      <c r="F6" s="918"/>
      <c r="G6" s="917">
        <f>G5</f>
        <v>464.20017260000009</v>
      </c>
      <c r="H6" s="918"/>
      <c r="I6" s="918"/>
      <c r="J6" s="917">
        <f>J5</f>
        <v>105.3599634</v>
      </c>
    </row>
    <row r="7" spans="1:14" ht="25.5" x14ac:dyDescent="0.25">
      <c r="C7" s="908" t="s">
        <v>2316</v>
      </c>
      <c r="D7" s="1469">
        <f>J6+G6+D6</f>
        <v>979.12015340000005</v>
      </c>
      <c r="E7" s="1469"/>
      <c r="F7" s="1469"/>
      <c r="G7" s="1469"/>
      <c r="H7" s="1469"/>
      <c r="I7" s="1469"/>
      <c r="J7" s="1469"/>
    </row>
    <row r="9" spans="1:14" s="911" customFormat="1" ht="12.75" customHeight="1" x14ac:dyDescent="0.2">
      <c r="A9" s="909" t="s">
        <v>2317</v>
      </c>
      <c r="B9" s="909"/>
      <c r="C9" s="909"/>
      <c r="D9" s="909"/>
      <c r="E9" s="909"/>
      <c r="F9" s="909"/>
      <c r="G9" s="909"/>
      <c r="H9" s="909"/>
      <c r="I9" s="910"/>
      <c r="J9" s="910"/>
      <c r="K9" s="910"/>
      <c r="L9" s="910"/>
      <c r="M9" s="910"/>
      <c r="N9" s="910"/>
    </row>
    <row r="11" spans="1:14" ht="28.5" x14ac:dyDescent="0.25">
      <c r="A11" s="915" t="s">
        <v>152</v>
      </c>
      <c r="B11" s="915" t="s">
        <v>267</v>
      </c>
      <c r="C11" s="915" t="s">
        <v>268</v>
      </c>
      <c r="D11" s="915" t="s">
        <v>269</v>
      </c>
      <c r="E11" s="915" t="s">
        <v>277</v>
      </c>
      <c r="F11" s="915" t="s">
        <v>2319</v>
      </c>
      <c r="G11" s="915" t="s">
        <v>2320</v>
      </c>
    </row>
    <row r="12" spans="1:14" x14ac:dyDescent="0.25">
      <c r="A12" s="897">
        <v>1</v>
      </c>
      <c r="B12" s="139" t="s">
        <v>2267</v>
      </c>
      <c r="C12" s="139" t="s">
        <v>195</v>
      </c>
      <c r="D12" s="139">
        <v>364.2</v>
      </c>
      <c r="E12" s="139">
        <v>20</v>
      </c>
      <c r="F12" s="880">
        <v>1.124547</v>
      </c>
      <c r="G12" s="898">
        <f>D12*F12</f>
        <v>409.56001739999999</v>
      </c>
    </row>
    <row r="13" spans="1:14" x14ac:dyDescent="0.25">
      <c r="A13" s="897">
        <v>2</v>
      </c>
      <c r="B13" s="139" t="s">
        <v>2312</v>
      </c>
      <c r="C13" s="139" t="s">
        <v>195</v>
      </c>
      <c r="D13" s="139">
        <v>423.16</v>
      </c>
      <c r="E13" s="139">
        <v>20</v>
      </c>
      <c r="F13" s="880">
        <v>1.0969850000000001</v>
      </c>
      <c r="G13" s="898">
        <f t="shared" ref="G13:G14" si="0">D13*F13</f>
        <v>464.20017260000009</v>
      </c>
    </row>
    <row r="14" spans="1:14" x14ac:dyDescent="0.25">
      <c r="A14" s="897">
        <v>3</v>
      </c>
      <c r="B14" s="139" t="s">
        <v>2313</v>
      </c>
      <c r="C14" s="139" t="s">
        <v>195</v>
      </c>
      <c r="D14" s="139">
        <v>93.4</v>
      </c>
      <c r="E14" s="139">
        <v>4</v>
      </c>
      <c r="F14" s="880">
        <v>1.1280509999999999</v>
      </c>
      <c r="G14" s="898">
        <f t="shared" si="0"/>
        <v>105.3599634</v>
      </c>
    </row>
    <row r="15" spans="1:14" x14ac:dyDescent="0.25">
      <c r="A15" s="139"/>
      <c r="B15" s="139"/>
      <c r="C15" s="920" t="s">
        <v>4</v>
      </c>
      <c r="D15" s="139">
        <v>880.76</v>
      </c>
      <c r="E15" s="139">
        <v>44</v>
      </c>
      <c r="F15" s="880">
        <v>1.1165276666666666</v>
      </c>
      <c r="G15" s="921">
        <f>SUM(G12:G14)</f>
        <v>979.12015340000005</v>
      </c>
    </row>
    <row r="16" spans="1:14" x14ac:dyDescent="0.25">
      <c r="G16" s="922">
        <f>ROUNDUP(G15,0)</f>
        <v>980</v>
      </c>
    </row>
  </sheetData>
  <mergeCells count="2">
    <mergeCell ref="D7:J7"/>
    <mergeCell ref="H1:J1"/>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79998168889431442"/>
  </sheetPr>
  <dimension ref="A1:E17"/>
  <sheetViews>
    <sheetView zoomScale="82" zoomScaleNormal="82" workbookViewId="0">
      <selection activeCell="D1" sqref="D1:E1"/>
    </sheetView>
  </sheetViews>
  <sheetFormatPr defaultColWidth="9.140625" defaultRowHeight="15" x14ac:dyDescent="0.25"/>
  <cols>
    <col min="1" max="1" width="9.140625" style="101"/>
    <col min="2" max="2" width="21.140625" style="101" bestFit="1" customWidth="1"/>
    <col min="3" max="3" width="43.28515625" style="101" bestFit="1" customWidth="1"/>
    <col min="4" max="6" width="28.42578125" style="101" customWidth="1"/>
    <col min="7" max="16384" width="9.140625" style="101"/>
  </cols>
  <sheetData>
    <row r="1" spans="1:5" ht="58.5" customHeight="1" x14ac:dyDescent="0.25">
      <c r="D1" s="1465" t="s">
        <v>2577</v>
      </c>
      <c r="E1" s="1465"/>
    </row>
    <row r="2" spans="1:5" ht="42.75" customHeight="1" x14ac:dyDescent="0.25">
      <c r="A2" s="1455" t="s">
        <v>2278</v>
      </c>
      <c r="B2" s="1455"/>
      <c r="C2" s="1455"/>
      <c r="D2" s="1455"/>
      <c r="E2" s="1455"/>
    </row>
    <row r="3" spans="1:5" ht="15.75" thickBot="1" x14ac:dyDescent="0.3"/>
    <row r="4" spans="1:5" ht="29.25" thickBot="1" x14ac:dyDescent="0.3">
      <c r="A4" s="117" t="s">
        <v>152</v>
      </c>
      <c r="B4" s="118" t="s">
        <v>267</v>
      </c>
      <c r="C4" s="119" t="s">
        <v>268</v>
      </c>
      <c r="D4" s="120" t="s">
        <v>277</v>
      </c>
      <c r="E4" s="122" t="s">
        <v>2276</v>
      </c>
    </row>
    <row r="5" spans="1:5" x14ac:dyDescent="0.25">
      <c r="A5" s="133">
        <v>1</v>
      </c>
      <c r="B5" s="123" t="s">
        <v>273</v>
      </c>
      <c r="C5" s="124" t="s">
        <v>280</v>
      </c>
      <c r="D5" s="814">
        <v>24</v>
      </c>
      <c r="E5" s="815">
        <v>1204.8</v>
      </c>
    </row>
    <row r="6" spans="1:5" x14ac:dyDescent="0.25">
      <c r="A6" s="133">
        <v>2</v>
      </c>
      <c r="B6" s="123" t="s">
        <v>273</v>
      </c>
      <c r="C6" s="139" t="s">
        <v>280</v>
      </c>
      <c r="D6" s="814">
        <v>54</v>
      </c>
      <c r="E6" s="815">
        <v>4517.16</v>
      </c>
    </row>
    <row r="7" spans="1:5" x14ac:dyDescent="0.25">
      <c r="A7" s="133">
        <v>3</v>
      </c>
      <c r="B7" s="123" t="s">
        <v>273</v>
      </c>
      <c r="C7" s="139" t="s">
        <v>189</v>
      </c>
      <c r="D7" s="814">
        <v>2</v>
      </c>
      <c r="E7" s="815">
        <v>170.8</v>
      </c>
    </row>
    <row r="8" spans="1:5" x14ac:dyDescent="0.25">
      <c r="A8" s="133">
        <v>4</v>
      </c>
      <c r="B8" s="124" t="s">
        <v>273</v>
      </c>
      <c r="C8" s="142" t="s">
        <v>195</v>
      </c>
      <c r="D8" s="139">
        <v>10</v>
      </c>
      <c r="E8" s="816">
        <v>435.28999999999996</v>
      </c>
    </row>
    <row r="9" spans="1:5" x14ac:dyDescent="0.25">
      <c r="A9" s="133">
        <v>5</v>
      </c>
      <c r="B9" s="124" t="s">
        <v>273</v>
      </c>
      <c r="C9" s="142" t="s">
        <v>185</v>
      </c>
      <c r="D9" s="139">
        <v>2</v>
      </c>
      <c r="E9" s="816">
        <v>304.49</v>
      </c>
    </row>
    <row r="10" spans="1:5" x14ac:dyDescent="0.25">
      <c r="A10" s="133">
        <v>6</v>
      </c>
      <c r="B10" s="124" t="s">
        <v>273</v>
      </c>
      <c r="C10" s="142" t="s">
        <v>281</v>
      </c>
      <c r="D10" s="139">
        <v>8</v>
      </c>
      <c r="E10" s="816">
        <v>870.36</v>
      </c>
    </row>
    <row r="11" spans="1:5" x14ac:dyDescent="0.25">
      <c r="A11" s="133">
        <v>7</v>
      </c>
      <c r="B11" s="124" t="s">
        <v>273</v>
      </c>
      <c r="C11" s="142" t="s">
        <v>184</v>
      </c>
      <c r="D11" s="139">
        <v>1</v>
      </c>
      <c r="E11" s="816">
        <v>100</v>
      </c>
    </row>
    <row r="12" spans="1:5" x14ac:dyDescent="0.25">
      <c r="A12" s="133">
        <v>8</v>
      </c>
      <c r="B12" s="124" t="s">
        <v>273</v>
      </c>
      <c r="C12" s="142" t="s">
        <v>282</v>
      </c>
      <c r="D12" s="139">
        <v>22</v>
      </c>
      <c r="E12" s="816">
        <v>4496.93</v>
      </c>
    </row>
    <row r="13" spans="1:5" x14ac:dyDescent="0.25">
      <c r="A13" s="133">
        <v>9</v>
      </c>
      <c r="B13" s="124" t="s">
        <v>273</v>
      </c>
      <c r="C13" s="142" t="s">
        <v>191</v>
      </c>
      <c r="D13" s="139">
        <v>45</v>
      </c>
      <c r="E13" s="816">
        <v>5326.0599999999995</v>
      </c>
    </row>
    <row r="14" spans="1:5" ht="15.75" thickBot="1" x14ac:dyDescent="0.3">
      <c r="A14" s="133">
        <v>10</v>
      </c>
      <c r="B14" s="124" t="s">
        <v>273</v>
      </c>
      <c r="C14" s="817" t="s">
        <v>259</v>
      </c>
      <c r="D14" s="818">
        <v>3</v>
      </c>
      <c r="E14" s="819">
        <v>145</v>
      </c>
    </row>
    <row r="15" spans="1:5" ht="15.75" thickBot="1" x14ac:dyDescent="0.3">
      <c r="A15" s="1470" t="s">
        <v>25</v>
      </c>
      <c r="B15" s="1471"/>
      <c r="C15" s="1471"/>
      <c r="D15" s="820">
        <f>SUM(D5:D14)</f>
        <v>171</v>
      </c>
      <c r="E15" s="821">
        <f>SUM(E5:E14)</f>
        <v>17570.89</v>
      </c>
    </row>
    <row r="16" spans="1:5" x14ac:dyDescent="0.25">
      <c r="E16" s="875">
        <f>ROUNDUP(E15,0)</f>
        <v>17571</v>
      </c>
    </row>
    <row r="17" spans="1:4" ht="30.75" customHeight="1" x14ac:dyDescent="0.25">
      <c r="A17" s="1465" t="s">
        <v>2277</v>
      </c>
      <c r="B17" s="1465"/>
      <c r="C17" s="1465"/>
      <c r="D17" s="1465"/>
    </row>
  </sheetData>
  <mergeCells count="4">
    <mergeCell ref="A2:E2"/>
    <mergeCell ref="A15:C15"/>
    <mergeCell ref="A17:D17"/>
    <mergeCell ref="D1:E1"/>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79998168889431442"/>
  </sheetPr>
  <dimension ref="A1:F11"/>
  <sheetViews>
    <sheetView zoomScale="73" zoomScaleNormal="73" workbookViewId="0">
      <selection activeCell="E1" sqref="E1:F1"/>
    </sheetView>
  </sheetViews>
  <sheetFormatPr defaultColWidth="9.140625" defaultRowHeight="15" x14ac:dyDescent="0.25"/>
  <cols>
    <col min="1" max="1" width="9.140625" style="823"/>
    <col min="2" max="2" width="21.140625" style="823" bestFit="1" customWidth="1"/>
    <col min="3" max="3" width="43.28515625" style="823" bestFit="1" customWidth="1"/>
    <col min="4" max="7" width="28.42578125" style="823" customWidth="1"/>
    <col min="8" max="16384" width="9.140625" style="823"/>
  </cols>
  <sheetData>
    <row r="1" spans="1:6" ht="59.25" customHeight="1" x14ac:dyDescent="0.25">
      <c r="E1" s="1461" t="s">
        <v>2578</v>
      </c>
      <c r="F1" s="1461"/>
    </row>
    <row r="2" spans="1:6" ht="17.25" thickBot="1" x14ac:dyDescent="0.3">
      <c r="A2" s="1459" t="s">
        <v>2290</v>
      </c>
      <c r="B2" s="1459"/>
      <c r="C2" s="1459"/>
      <c r="D2" s="1459"/>
      <c r="E2" s="1459"/>
      <c r="F2" s="1459"/>
    </row>
    <row r="3" spans="1:6" ht="29.25" thickBot="1" x14ac:dyDescent="0.3">
      <c r="A3" s="117" t="s">
        <v>152</v>
      </c>
      <c r="B3" s="121" t="s">
        <v>267</v>
      </c>
      <c r="C3" s="121" t="s">
        <v>268</v>
      </c>
      <c r="D3" s="121" t="s">
        <v>277</v>
      </c>
      <c r="E3" s="121" t="s">
        <v>271</v>
      </c>
      <c r="F3" s="122" t="s">
        <v>2291</v>
      </c>
    </row>
    <row r="4" spans="1:6" x14ac:dyDescent="0.25">
      <c r="A4" s="133">
        <v>1</v>
      </c>
      <c r="B4" s="124" t="s">
        <v>2281</v>
      </c>
      <c r="C4" s="124" t="s">
        <v>280</v>
      </c>
      <c r="D4" s="124">
        <v>1</v>
      </c>
      <c r="E4" s="124"/>
      <c r="F4" s="815">
        <v>77.97999999999999</v>
      </c>
    </row>
    <row r="5" spans="1:6" x14ac:dyDescent="0.25">
      <c r="A5" s="137">
        <v>2</v>
      </c>
      <c r="B5" s="139" t="s">
        <v>2281</v>
      </c>
      <c r="C5" s="142" t="s">
        <v>195</v>
      </c>
      <c r="D5" s="139">
        <v>14</v>
      </c>
      <c r="E5" s="139">
        <v>2</v>
      </c>
      <c r="F5" s="816">
        <v>1121.4799999999998</v>
      </c>
    </row>
    <row r="6" spans="1:6" x14ac:dyDescent="0.25">
      <c r="A6" s="137">
        <v>3</v>
      </c>
      <c r="B6" s="139" t="s">
        <v>2281</v>
      </c>
      <c r="C6" s="142" t="s">
        <v>191</v>
      </c>
      <c r="D6" s="139">
        <v>3</v>
      </c>
      <c r="E6" s="139"/>
      <c r="F6" s="816">
        <v>347.64</v>
      </c>
    </row>
    <row r="7" spans="1:6" x14ac:dyDescent="0.25">
      <c r="A7" s="872">
        <v>4</v>
      </c>
      <c r="B7" s="139" t="s">
        <v>2281</v>
      </c>
      <c r="C7" s="817" t="s">
        <v>259</v>
      </c>
      <c r="D7" s="818">
        <v>2</v>
      </c>
      <c r="E7" s="818"/>
      <c r="F7" s="819">
        <v>152.6</v>
      </c>
    </row>
    <row r="8" spans="1:6" ht="15.75" thickBot="1" x14ac:dyDescent="0.3">
      <c r="A8" s="872">
        <v>5</v>
      </c>
      <c r="B8" s="818" t="s">
        <v>2281</v>
      </c>
      <c r="C8" s="818" t="s">
        <v>238</v>
      </c>
      <c r="D8" s="818">
        <v>1</v>
      </c>
      <c r="E8" s="818"/>
      <c r="F8" s="819">
        <v>226.47</v>
      </c>
    </row>
    <row r="9" spans="1:6" ht="15.75" thickBot="1" x14ac:dyDescent="0.3">
      <c r="A9" s="1470" t="s">
        <v>25</v>
      </c>
      <c r="B9" s="1471"/>
      <c r="C9" s="1471"/>
      <c r="D9" s="820">
        <f>SUM(D4:D8)</f>
        <v>21</v>
      </c>
      <c r="E9" s="820">
        <f t="shared" ref="E9" si="0">SUM(E4:E8)</f>
        <v>2</v>
      </c>
      <c r="F9" s="873">
        <f>SUM(F4:F8)</f>
        <v>1926.1699999999998</v>
      </c>
    </row>
    <row r="10" spans="1:6" ht="15.75" thickBot="1" x14ac:dyDescent="0.3">
      <c r="F10" s="874">
        <f>ROUNDUP(F9,0)</f>
        <v>1927</v>
      </c>
    </row>
    <row r="11" spans="1:6" x14ac:dyDescent="0.25">
      <c r="A11" s="1472" t="s">
        <v>2277</v>
      </c>
      <c r="B11" s="1472"/>
      <c r="C11" s="1472"/>
      <c r="D11" s="1472"/>
      <c r="E11" s="1472"/>
      <c r="F11" s="1472"/>
    </row>
  </sheetData>
  <mergeCells count="4">
    <mergeCell ref="A2:F2"/>
    <mergeCell ref="A9:C9"/>
    <mergeCell ref="E1:F1"/>
    <mergeCell ref="A11:F1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59999389629810485"/>
  </sheetPr>
  <dimension ref="A1:W84"/>
  <sheetViews>
    <sheetView topLeftCell="B4" zoomScale="78" zoomScaleNormal="78" workbookViewId="0">
      <pane xSplit="2" ySplit="4" topLeftCell="D8" activePane="bottomRight" state="frozen"/>
      <selection activeCell="B4" sqref="B4"/>
      <selection pane="topRight" activeCell="D4" sqref="D4"/>
      <selection pane="bottomLeft" activeCell="B5" sqref="B5"/>
      <selection pane="bottomRight" activeCell="O4" sqref="O4:Q6"/>
    </sheetView>
  </sheetViews>
  <sheetFormatPr defaultColWidth="9.140625" defaultRowHeight="12.75" x14ac:dyDescent="0.2"/>
  <cols>
    <col min="1" max="1" width="4.5703125" style="149" customWidth="1"/>
    <col min="2" max="2" width="16.140625" style="149" customWidth="1"/>
    <col min="3" max="3" width="55.42578125" style="149" customWidth="1"/>
    <col min="4" max="4" width="11.5703125" style="149" customWidth="1"/>
    <col min="5" max="5" width="12" style="149" customWidth="1"/>
    <col min="6" max="6" width="12.28515625" style="149" customWidth="1"/>
    <col min="7" max="7" width="15" style="149" customWidth="1"/>
    <col min="8" max="8" width="18.7109375" style="149" customWidth="1"/>
    <col min="9" max="9" width="14.5703125" style="149" customWidth="1"/>
    <col min="10" max="10" width="18.42578125" style="149" customWidth="1"/>
    <col min="11" max="11" width="15" style="149" customWidth="1"/>
    <col min="12" max="12" width="16.85546875" style="149" customWidth="1"/>
    <col min="13" max="13" width="14.85546875" style="149" customWidth="1"/>
    <col min="14" max="14" width="18.28515625" style="149" customWidth="1"/>
    <col min="15" max="16" width="14.140625" style="149" customWidth="1"/>
    <col min="17" max="17" width="14.85546875" style="149" customWidth="1"/>
    <col min="18" max="18" width="16.28515625" style="149" customWidth="1"/>
    <col min="19" max="19" width="15.5703125" style="149" customWidth="1"/>
    <col min="20" max="21" width="18.42578125" style="149" customWidth="1"/>
    <col min="22" max="22" width="17" style="149" customWidth="1"/>
    <col min="23" max="23" width="12.42578125" style="149" bestFit="1" customWidth="1"/>
    <col min="24" max="16384" width="9.140625" style="149"/>
  </cols>
  <sheetData>
    <row r="1" spans="1:22" ht="64.5" customHeight="1" x14ac:dyDescent="0.2">
      <c r="A1" s="149" t="s">
        <v>2370</v>
      </c>
      <c r="F1" s="1475" t="s">
        <v>2583</v>
      </c>
      <c r="G1" s="1475"/>
      <c r="H1" s="1475"/>
    </row>
    <row r="2" spans="1:22" x14ac:dyDescent="0.2">
      <c r="B2" s="1154" t="s">
        <v>2370</v>
      </c>
      <c r="C2" s="1155"/>
      <c r="D2" s="1155"/>
      <c r="E2" s="1155"/>
      <c r="F2" s="1155"/>
      <c r="G2" s="1155"/>
      <c r="H2" s="1155"/>
    </row>
    <row r="3" spans="1:22" ht="15" customHeight="1" x14ac:dyDescent="0.2">
      <c r="B3" s="1476" t="s">
        <v>2485</v>
      </c>
      <c r="C3" s="1476"/>
      <c r="D3" s="1476"/>
      <c r="E3" s="1476"/>
      <c r="F3" s="1476"/>
      <c r="G3" s="1476"/>
      <c r="H3" s="1476"/>
    </row>
    <row r="4" spans="1:22" ht="15" customHeight="1" x14ac:dyDescent="0.2">
      <c r="B4" s="1323"/>
      <c r="C4" s="1323"/>
      <c r="D4" s="1323"/>
      <c r="E4" s="1323"/>
      <c r="F4" s="1323"/>
      <c r="G4" s="1323"/>
      <c r="H4" s="1323"/>
      <c r="O4" s="1475" t="s">
        <v>2579</v>
      </c>
      <c r="P4" s="1475"/>
      <c r="Q4" s="1475"/>
    </row>
    <row r="5" spans="1:22" ht="15" customHeight="1" x14ac:dyDescent="0.2">
      <c r="B5" s="1323"/>
      <c r="C5" s="1323"/>
      <c r="D5" s="1323"/>
      <c r="E5" s="1323"/>
      <c r="F5" s="1323"/>
      <c r="G5" s="1323"/>
      <c r="H5" s="1323"/>
      <c r="O5" s="1475"/>
      <c r="P5" s="1475"/>
      <c r="Q5" s="1475"/>
    </row>
    <row r="6" spans="1:22" ht="15" customHeight="1" x14ac:dyDescent="0.2">
      <c r="B6" s="1323"/>
      <c r="C6" s="1323"/>
      <c r="D6" s="1323"/>
      <c r="E6" s="1323"/>
      <c r="F6" s="1323"/>
      <c r="G6" s="1323"/>
      <c r="H6" s="1323"/>
      <c r="O6" s="1479"/>
      <c r="P6" s="1479"/>
      <c r="Q6" s="1479"/>
    </row>
    <row r="7" spans="1:22" ht="54" customHeight="1" x14ac:dyDescent="0.2">
      <c r="B7" s="1131" t="s">
        <v>9</v>
      </c>
      <c r="C7" s="1131" t="s">
        <v>10</v>
      </c>
      <c r="D7" s="1132" t="s">
        <v>2486</v>
      </c>
      <c r="E7" s="1133" t="s">
        <v>3</v>
      </c>
      <c r="F7" s="1134" t="s">
        <v>36</v>
      </c>
      <c r="G7" s="1132" t="s">
        <v>2376</v>
      </c>
      <c r="H7" s="1191" t="s">
        <v>2371</v>
      </c>
      <c r="I7" s="1192" t="s">
        <v>2487</v>
      </c>
      <c r="J7" s="1134" t="s">
        <v>36</v>
      </c>
      <c r="K7" s="1132" t="s">
        <v>2376</v>
      </c>
      <c r="L7" s="1191" t="s">
        <v>2371</v>
      </c>
      <c r="M7" s="1193" t="s">
        <v>2488</v>
      </c>
      <c r="N7" s="1134" t="s">
        <v>36</v>
      </c>
      <c r="O7" s="1132" t="s">
        <v>2376</v>
      </c>
      <c r="P7" s="1132" t="s">
        <v>2489</v>
      </c>
      <c r="Q7" s="1132" t="s">
        <v>2371</v>
      </c>
      <c r="R7" s="1192" t="s">
        <v>2490</v>
      </c>
      <c r="S7" s="1134" t="s">
        <v>36</v>
      </c>
      <c r="T7" s="1132" t="s">
        <v>2376</v>
      </c>
      <c r="U7" s="1132" t="s">
        <v>2608</v>
      </c>
      <c r="V7" s="1132" t="s">
        <v>2371</v>
      </c>
    </row>
    <row r="8" spans="1:22" ht="43.5" customHeight="1" x14ac:dyDescent="0.2">
      <c r="B8" s="1135" t="s">
        <v>13</v>
      </c>
      <c r="C8" s="1135" t="s">
        <v>2364</v>
      </c>
      <c r="D8" s="1194">
        <v>67</v>
      </c>
      <c r="E8" s="1136">
        <v>53.9</v>
      </c>
      <c r="F8" s="1137">
        <f>D8*E8</f>
        <v>3611.2999999999997</v>
      </c>
      <c r="G8" s="1136"/>
      <c r="H8" s="1195"/>
      <c r="I8" s="1196">
        <v>149</v>
      </c>
      <c r="J8" s="1137">
        <f>I8*E8</f>
        <v>8031.0999999999995</v>
      </c>
      <c r="K8" s="1136"/>
      <c r="L8" s="1195"/>
      <c r="M8" s="1196">
        <v>213</v>
      </c>
      <c r="N8" s="1137">
        <f>M8*E8</f>
        <v>11480.699999999999</v>
      </c>
      <c r="O8" s="1136"/>
      <c r="P8" s="1136"/>
      <c r="Q8" s="1136"/>
      <c r="R8" s="1196">
        <f>D8+I8+M8</f>
        <v>429</v>
      </c>
      <c r="S8" s="1137">
        <f>N8+J8+F8</f>
        <v>23123.1</v>
      </c>
      <c r="T8" s="1136"/>
      <c r="U8" s="1195"/>
      <c r="V8" s="1136"/>
    </row>
    <row r="9" spans="1:22" ht="22.5" x14ac:dyDescent="0.2">
      <c r="B9" s="1135"/>
      <c r="C9" s="1135" t="s">
        <v>2365</v>
      </c>
      <c r="D9" s="1197">
        <v>6918</v>
      </c>
      <c r="E9" s="1136">
        <v>33.08</v>
      </c>
      <c r="F9" s="1137">
        <f t="shared" ref="F9:F12" si="0">D9*E9</f>
        <v>228847.44</v>
      </c>
      <c r="G9" s="1136"/>
      <c r="H9" s="1195"/>
      <c r="I9" s="1198">
        <v>11535</v>
      </c>
      <c r="J9" s="1137">
        <f t="shared" ref="J9:J12" si="1">I9*E9</f>
        <v>381577.8</v>
      </c>
      <c r="K9" s="1136"/>
      <c r="L9" s="1195"/>
      <c r="M9" s="1198">
        <v>12423</v>
      </c>
      <c r="N9" s="1137">
        <f t="shared" ref="N9:N13" si="2">M9*E9</f>
        <v>410952.83999999997</v>
      </c>
      <c r="O9" s="1136"/>
      <c r="P9" s="1136"/>
      <c r="Q9" s="1136"/>
      <c r="R9" s="1196">
        <f t="shared" ref="R9:R13" si="3">D9+I9+M9</f>
        <v>30876</v>
      </c>
      <c r="S9" s="1137">
        <f t="shared" ref="S9:S13" si="4">N9+J9+F9</f>
        <v>1021378.0799999998</v>
      </c>
      <c r="T9" s="1136"/>
      <c r="U9" s="1195"/>
      <c r="V9" s="1136"/>
    </row>
    <row r="10" spans="1:22" ht="22.5" x14ac:dyDescent="0.2">
      <c r="B10" s="1135"/>
      <c r="C10" s="1135" t="s">
        <v>2366</v>
      </c>
      <c r="D10" s="1197">
        <v>3108</v>
      </c>
      <c r="E10" s="1136">
        <v>38.979999999999997</v>
      </c>
      <c r="F10" s="1137">
        <f>D10*E10</f>
        <v>121149.84</v>
      </c>
      <c r="G10" s="1136"/>
      <c r="H10" s="1195"/>
      <c r="I10" s="1198">
        <v>559</v>
      </c>
      <c r="J10" s="1137">
        <f t="shared" si="1"/>
        <v>21789.82</v>
      </c>
      <c r="K10" s="1136"/>
      <c r="L10" s="1195"/>
      <c r="M10" s="1198">
        <v>76</v>
      </c>
      <c r="N10" s="1137">
        <f>M10*E10</f>
        <v>2962.4799999999996</v>
      </c>
      <c r="O10" s="1136"/>
      <c r="P10" s="1136"/>
      <c r="Q10" s="1136"/>
      <c r="R10" s="1196">
        <f t="shared" si="3"/>
        <v>3743</v>
      </c>
      <c r="S10" s="1137">
        <f t="shared" si="4"/>
        <v>145902.13999999998</v>
      </c>
      <c r="T10" s="1136"/>
      <c r="U10" s="1195"/>
      <c r="V10" s="1136"/>
    </row>
    <row r="11" spans="1:22" ht="22.5" x14ac:dyDescent="0.2">
      <c r="B11" s="1135"/>
      <c r="C11" s="1135" t="s">
        <v>2367</v>
      </c>
      <c r="D11" s="1197">
        <v>2</v>
      </c>
      <c r="E11" s="1136">
        <v>1.86</v>
      </c>
      <c r="F11" s="1137">
        <f t="shared" si="0"/>
        <v>3.72</v>
      </c>
      <c r="G11" s="1136"/>
      <c r="H11" s="1195"/>
      <c r="I11" s="1198">
        <v>4503</v>
      </c>
      <c r="J11" s="1137">
        <f t="shared" si="1"/>
        <v>8375.58</v>
      </c>
      <c r="K11" s="1136"/>
      <c r="L11" s="1195"/>
      <c r="M11" s="1198">
        <v>8500</v>
      </c>
      <c r="N11" s="1137">
        <f t="shared" si="2"/>
        <v>15810</v>
      </c>
      <c r="O11" s="1136"/>
      <c r="P11" s="1136"/>
      <c r="Q11" s="1136"/>
      <c r="R11" s="1196">
        <f t="shared" si="3"/>
        <v>13005</v>
      </c>
      <c r="S11" s="1137">
        <f t="shared" si="4"/>
        <v>24189.300000000003</v>
      </c>
      <c r="T11" s="1136"/>
      <c r="U11" s="1195"/>
      <c r="V11" s="1136"/>
    </row>
    <row r="12" spans="1:22" ht="15" x14ac:dyDescent="0.25">
      <c r="B12" s="1135"/>
      <c r="C12" s="1135" t="s">
        <v>2368</v>
      </c>
      <c r="D12" s="1197">
        <v>10107</v>
      </c>
      <c r="E12" s="1136">
        <v>4.28</v>
      </c>
      <c r="F12" s="1137">
        <f t="shared" si="0"/>
        <v>43257.96</v>
      </c>
      <c r="G12" s="1136"/>
      <c r="H12" s="1195"/>
      <c r="I12" s="1199">
        <v>4566</v>
      </c>
      <c r="J12" s="1137">
        <f t="shared" si="1"/>
        <v>19542.48</v>
      </c>
      <c r="K12" s="1136"/>
      <c r="L12" s="1195"/>
      <c r="M12" s="1200">
        <v>8484</v>
      </c>
      <c r="N12" s="1137">
        <f t="shared" si="2"/>
        <v>36311.520000000004</v>
      </c>
      <c r="O12" s="1136"/>
      <c r="P12" s="1136"/>
      <c r="Q12" s="1136"/>
      <c r="R12" s="1196">
        <f t="shared" si="3"/>
        <v>23157</v>
      </c>
      <c r="S12" s="1137">
        <f t="shared" si="4"/>
        <v>99111.959999999992</v>
      </c>
      <c r="T12" s="1136"/>
      <c r="U12" s="1195"/>
      <c r="V12" s="1136"/>
    </row>
    <row r="13" spans="1:22" ht="15" x14ac:dyDescent="0.25">
      <c r="B13" s="1135"/>
      <c r="C13" s="1135" t="s">
        <v>302</v>
      </c>
      <c r="D13" s="1197"/>
      <c r="E13" s="1136">
        <v>12.56</v>
      </c>
      <c r="F13" s="1137"/>
      <c r="G13" s="1136"/>
      <c r="H13" s="1195"/>
      <c r="I13" s="1199"/>
      <c r="J13" s="1137"/>
      <c r="K13" s="1136"/>
      <c r="L13" s="1195"/>
      <c r="M13" s="1200">
        <v>1</v>
      </c>
      <c r="N13" s="1137">
        <f t="shared" si="2"/>
        <v>12.56</v>
      </c>
      <c r="O13" s="1136"/>
      <c r="P13" s="1136"/>
      <c r="Q13" s="1136"/>
      <c r="R13" s="1196">
        <f t="shared" si="3"/>
        <v>1</v>
      </c>
      <c r="S13" s="1137">
        <f t="shared" si="4"/>
        <v>12.56</v>
      </c>
      <c r="T13" s="1136"/>
      <c r="U13" s="1195"/>
      <c r="V13" s="1136"/>
    </row>
    <row r="14" spans="1:22" ht="15" customHeight="1" x14ac:dyDescent="0.2">
      <c r="B14" s="1138"/>
      <c r="C14" s="1138"/>
      <c r="D14" s="1477" t="s">
        <v>4</v>
      </c>
      <c r="E14" s="1477"/>
      <c r="F14" s="1137">
        <f>SUM(F8:F12)</f>
        <v>396870.25999999995</v>
      </c>
      <c r="G14" s="1136"/>
      <c r="H14" s="1195"/>
      <c r="I14" s="1201" t="s">
        <v>4</v>
      </c>
      <c r="J14" s="1137">
        <f>SUM(J8:J12)</f>
        <v>439316.77999999997</v>
      </c>
      <c r="K14" s="1136"/>
      <c r="L14" s="1195"/>
      <c r="M14" s="1201" t="s">
        <v>4</v>
      </c>
      <c r="N14" s="1137">
        <f>SUM(N8:N13)</f>
        <v>477530.1</v>
      </c>
      <c r="O14" s="1136"/>
      <c r="P14" s="1136"/>
      <c r="Q14" s="1136"/>
      <c r="R14" s="1201" t="s">
        <v>4</v>
      </c>
      <c r="S14" s="1137">
        <f>SUM(S8:S13)</f>
        <v>1313717.1399999999</v>
      </c>
      <c r="T14" s="1136"/>
      <c r="U14" s="1195"/>
      <c r="V14" s="1136"/>
    </row>
    <row r="15" spans="1:22" ht="15" customHeight="1" x14ac:dyDescent="0.2">
      <c r="B15" s="1138"/>
      <c r="C15" s="1138"/>
      <c r="D15" s="1477" t="s">
        <v>15</v>
      </c>
      <c r="E15" s="1477"/>
      <c r="F15" s="1139">
        <v>-55725.599999999999</v>
      </c>
      <c r="G15" s="1136"/>
      <c r="H15" s="1195"/>
      <c r="I15" s="1201" t="s">
        <v>15</v>
      </c>
      <c r="J15" s="1139">
        <v>-44996</v>
      </c>
      <c r="K15" s="1136"/>
      <c r="L15" s="1195"/>
      <c r="M15" s="1201" t="s">
        <v>15</v>
      </c>
      <c r="N15" s="1139">
        <v>-94694.819199999998</v>
      </c>
      <c r="O15" s="1136"/>
      <c r="P15" s="1136"/>
      <c r="Q15" s="1136"/>
      <c r="R15" s="1201" t="s">
        <v>15</v>
      </c>
      <c r="S15" s="1139">
        <f>N15+J15+F15</f>
        <v>-195416.4192</v>
      </c>
      <c r="T15" s="1136"/>
      <c r="U15" s="1195"/>
      <c r="V15" s="1136"/>
    </row>
    <row r="16" spans="1:22" ht="15" customHeight="1" x14ac:dyDescent="0.2">
      <c r="B16" s="1136"/>
      <c r="C16" s="1136"/>
      <c r="D16" s="1478" t="s">
        <v>4</v>
      </c>
      <c r="E16" s="1478"/>
      <c r="F16" s="1140">
        <f>F14+F15</f>
        <v>341144.66</v>
      </c>
      <c r="G16" s="1136"/>
      <c r="H16" s="1202"/>
      <c r="I16" s="1203" t="s">
        <v>4</v>
      </c>
      <c r="J16" s="1140">
        <f>J14+J15</f>
        <v>394320.77999999997</v>
      </c>
      <c r="K16" s="1136"/>
      <c r="L16" s="1202"/>
      <c r="M16" s="1203" t="s">
        <v>4</v>
      </c>
      <c r="N16" s="1140">
        <f>N14+N15</f>
        <v>382835.28079999995</v>
      </c>
      <c r="O16" s="1136"/>
      <c r="P16" s="1136"/>
      <c r="Q16" s="1137"/>
      <c r="R16" s="1203" t="s">
        <v>4</v>
      </c>
      <c r="S16" s="1140">
        <f>S14+S15</f>
        <v>1118300.7207999998</v>
      </c>
      <c r="T16" s="1136"/>
      <c r="U16" s="1195"/>
      <c r="V16" s="1137"/>
    </row>
    <row r="17" spans="2:23" ht="15" customHeight="1" x14ac:dyDescent="0.2">
      <c r="B17" s="1136"/>
      <c r="C17" s="1204" t="s">
        <v>2491</v>
      </c>
      <c r="D17" s="1141"/>
      <c r="E17" s="1141"/>
      <c r="F17" s="1137"/>
      <c r="G17" s="1136"/>
      <c r="H17" s="1195"/>
      <c r="I17" s="1205"/>
      <c r="J17" s="1137"/>
      <c r="K17" s="1136"/>
      <c r="L17" s="1195"/>
      <c r="M17" s="1205"/>
      <c r="N17" s="1137"/>
      <c r="O17" s="1136"/>
      <c r="P17" s="1136"/>
      <c r="Q17" s="1136"/>
      <c r="R17" s="1205"/>
      <c r="S17" s="1137"/>
      <c r="T17" s="1136"/>
      <c r="U17" s="1195"/>
      <c r="V17" s="1136"/>
    </row>
    <row r="18" spans="2:23" ht="44.25" customHeight="1" x14ac:dyDescent="0.2">
      <c r="B18" s="1136"/>
      <c r="C18" s="1247" t="s">
        <v>16</v>
      </c>
      <c r="D18" s="1142">
        <v>140</v>
      </c>
      <c r="E18" s="1142">
        <v>12.92</v>
      </c>
      <c r="F18" s="1139">
        <f>D18*E18</f>
        <v>1808.8</v>
      </c>
      <c r="G18" s="1136"/>
      <c r="H18" s="1195"/>
      <c r="I18" s="1206">
        <v>488</v>
      </c>
      <c r="J18" s="1139">
        <f>I18*E18</f>
        <v>6304.96</v>
      </c>
      <c r="K18" s="1136"/>
      <c r="L18" s="1195"/>
      <c r="M18" s="1206">
        <v>772</v>
      </c>
      <c r="N18" s="1139">
        <f t="shared" ref="N18:N25" si="5">M18*E18</f>
        <v>9974.24</v>
      </c>
      <c r="O18" s="1136"/>
      <c r="P18" s="1136"/>
      <c r="Q18" s="1136"/>
      <c r="R18" s="1206">
        <f t="shared" ref="R18:R25" si="6">D18+I18+M18</f>
        <v>1400</v>
      </c>
      <c r="S18" s="1139">
        <f t="shared" ref="S18:S25" si="7">N18+J18+F18</f>
        <v>18088</v>
      </c>
      <c r="T18" s="1136"/>
      <c r="U18" s="1195"/>
      <c r="V18" s="1136"/>
    </row>
    <row r="19" spans="2:23" ht="41.25" customHeight="1" x14ac:dyDescent="0.2">
      <c r="B19" s="1136"/>
      <c r="C19" s="1207" t="s">
        <v>17</v>
      </c>
      <c r="D19" s="1142">
        <v>128</v>
      </c>
      <c r="E19" s="1142">
        <v>12.92</v>
      </c>
      <c r="F19" s="1139">
        <f t="shared" ref="F19:F22" si="8">D19*E19</f>
        <v>1653.76</v>
      </c>
      <c r="G19" s="1136"/>
      <c r="H19" s="1195"/>
      <c r="I19" s="1206">
        <v>408</v>
      </c>
      <c r="J19" s="1139">
        <f t="shared" ref="J19:J24" si="9">I19*E19</f>
        <v>5271.36</v>
      </c>
      <c r="K19" s="1136"/>
      <c r="L19" s="1195"/>
      <c r="M19" s="1206">
        <v>673</v>
      </c>
      <c r="N19" s="1139">
        <f t="shared" si="5"/>
        <v>8695.16</v>
      </c>
      <c r="O19" s="1136"/>
      <c r="P19" s="1136"/>
      <c r="Q19" s="1136"/>
      <c r="R19" s="1206">
        <f t="shared" si="6"/>
        <v>1209</v>
      </c>
      <c r="S19" s="1139">
        <f t="shared" si="7"/>
        <v>15620.28</v>
      </c>
      <c r="T19" s="1136"/>
      <c r="U19" s="1195"/>
      <c r="V19" s="1136"/>
    </row>
    <row r="20" spans="2:23" ht="42" customHeight="1" x14ac:dyDescent="0.2">
      <c r="B20" s="1136"/>
      <c r="C20" s="1207" t="s">
        <v>2369</v>
      </c>
      <c r="D20" s="1142">
        <v>17</v>
      </c>
      <c r="E20" s="1142">
        <v>20.079999999999998</v>
      </c>
      <c r="F20" s="1139">
        <f t="shared" si="8"/>
        <v>341.35999999999996</v>
      </c>
      <c r="G20" s="1136"/>
      <c r="H20" s="1195"/>
      <c r="I20" s="1206">
        <v>91</v>
      </c>
      <c r="J20" s="1139">
        <f t="shared" si="9"/>
        <v>1827.2799999999997</v>
      </c>
      <c r="K20" s="1136"/>
      <c r="L20" s="1195"/>
      <c r="M20" s="1206">
        <v>243</v>
      </c>
      <c r="N20" s="1139">
        <f t="shared" si="5"/>
        <v>4879.4399999999996</v>
      </c>
      <c r="O20" s="1136"/>
      <c r="P20" s="1136"/>
      <c r="Q20" s="1136"/>
      <c r="R20" s="1206">
        <f t="shared" si="6"/>
        <v>351</v>
      </c>
      <c r="S20" s="1139">
        <f t="shared" si="7"/>
        <v>7048.079999999999</v>
      </c>
      <c r="T20" s="1136"/>
      <c r="U20" s="1195"/>
      <c r="V20" s="1136"/>
    </row>
    <row r="21" spans="2:23" ht="43.5" customHeight="1" x14ac:dyDescent="0.2">
      <c r="B21" s="1136"/>
      <c r="C21" s="1207" t="s">
        <v>18</v>
      </c>
      <c r="D21" s="1142">
        <v>27</v>
      </c>
      <c r="E21" s="1142">
        <v>6.39</v>
      </c>
      <c r="F21" s="1139">
        <f t="shared" si="8"/>
        <v>172.53</v>
      </c>
      <c r="G21" s="1136"/>
      <c r="H21" s="1195"/>
      <c r="I21" s="1206">
        <v>63</v>
      </c>
      <c r="J21" s="1139">
        <f t="shared" si="9"/>
        <v>402.57</v>
      </c>
      <c r="K21" s="1136"/>
      <c r="L21" s="1195"/>
      <c r="M21" s="1206">
        <v>55</v>
      </c>
      <c r="N21" s="1139">
        <f t="shared" si="5"/>
        <v>351.45</v>
      </c>
      <c r="O21" s="1136"/>
      <c r="P21" s="1136"/>
      <c r="Q21" s="1136"/>
      <c r="R21" s="1206">
        <f t="shared" si="6"/>
        <v>145</v>
      </c>
      <c r="S21" s="1139">
        <f t="shared" si="7"/>
        <v>926.55</v>
      </c>
      <c r="T21" s="1136"/>
      <c r="U21" s="1195"/>
      <c r="V21" s="1136"/>
    </row>
    <row r="22" spans="2:23" ht="50.25" customHeight="1" x14ac:dyDescent="0.2">
      <c r="B22" s="1136"/>
      <c r="C22" s="1208" t="s">
        <v>33</v>
      </c>
      <c r="D22" s="1142">
        <v>181</v>
      </c>
      <c r="E22" s="1142">
        <v>169.2</v>
      </c>
      <c r="F22" s="1139">
        <f t="shared" si="8"/>
        <v>30625.199999999997</v>
      </c>
      <c r="G22" s="1136"/>
      <c r="H22" s="1195"/>
      <c r="I22" s="1206">
        <v>159</v>
      </c>
      <c r="J22" s="1139">
        <f t="shared" si="9"/>
        <v>26902.799999999999</v>
      </c>
      <c r="K22" s="1136"/>
      <c r="L22" s="1195"/>
      <c r="M22" s="1206">
        <v>110</v>
      </c>
      <c r="N22" s="1139">
        <f t="shared" si="5"/>
        <v>18612</v>
      </c>
      <c r="O22" s="1136"/>
      <c r="P22" s="1136"/>
      <c r="Q22" s="1136"/>
      <c r="R22" s="1206">
        <f t="shared" si="6"/>
        <v>450</v>
      </c>
      <c r="S22" s="1139">
        <f t="shared" si="7"/>
        <v>76140</v>
      </c>
      <c r="T22" s="1136"/>
      <c r="U22" s="1195"/>
      <c r="V22" s="1136"/>
    </row>
    <row r="23" spans="2:23" ht="40.5" customHeight="1" x14ac:dyDescent="0.2">
      <c r="B23" s="1136"/>
      <c r="C23" s="1208" t="s">
        <v>35</v>
      </c>
      <c r="D23" s="1142"/>
      <c r="E23" s="1142">
        <v>12.92</v>
      </c>
      <c r="F23" s="1139"/>
      <c r="G23" s="1136"/>
      <c r="H23" s="1195"/>
      <c r="I23" s="1206">
        <v>7</v>
      </c>
      <c r="J23" s="1139">
        <f t="shared" si="9"/>
        <v>90.44</v>
      </c>
      <c r="K23" s="1136"/>
      <c r="L23" s="1195"/>
      <c r="M23" s="1206">
        <v>52</v>
      </c>
      <c r="N23" s="1139">
        <f t="shared" si="5"/>
        <v>671.84</v>
      </c>
      <c r="O23" s="1136"/>
      <c r="P23" s="1136"/>
      <c r="Q23" s="1136"/>
      <c r="R23" s="1206">
        <f t="shared" si="6"/>
        <v>59</v>
      </c>
      <c r="S23" s="1139">
        <f t="shared" si="7"/>
        <v>762.28</v>
      </c>
      <c r="T23" s="1136"/>
      <c r="U23" s="1195"/>
      <c r="V23" s="1136"/>
    </row>
    <row r="24" spans="2:23" ht="39" customHeight="1" x14ac:dyDescent="0.2">
      <c r="B24" s="1136"/>
      <c r="C24" s="1208" t="s">
        <v>34</v>
      </c>
      <c r="D24" s="1142"/>
      <c r="E24" s="1142">
        <v>1.1000000000000001</v>
      </c>
      <c r="F24" s="1139"/>
      <c r="G24" s="1136"/>
      <c r="H24" s="1195"/>
      <c r="I24" s="1206">
        <v>442</v>
      </c>
      <c r="J24" s="1139">
        <f t="shared" si="9"/>
        <v>486.20000000000005</v>
      </c>
      <c r="K24" s="1136"/>
      <c r="L24" s="1195"/>
      <c r="M24" s="1206">
        <v>515</v>
      </c>
      <c r="N24" s="1139">
        <f t="shared" si="5"/>
        <v>566.5</v>
      </c>
      <c r="O24" s="1136"/>
      <c r="P24" s="1136"/>
      <c r="Q24" s="1136"/>
      <c r="R24" s="1206">
        <f t="shared" si="6"/>
        <v>957</v>
      </c>
      <c r="S24" s="1139">
        <f t="shared" si="7"/>
        <v>1052.7</v>
      </c>
      <c r="T24" s="1136"/>
      <c r="U24" s="1195"/>
      <c r="V24" s="1136"/>
    </row>
    <row r="25" spans="2:23" ht="39" customHeight="1" x14ac:dyDescent="0.2">
      <c r="B25" s="1136"/>
      <c r="C25" s="1208" t="s">
        <v>302</v>
      </c>
      <c r="D25" s="1142"/>
      <c r="E25" s="1142">
        <v>12.56</v>
      </c>
      <c r="F25" s="1139"/>
      <c r="G25" s="1136"/>
      <c r="H25" s="1195"/>
      <c r="I25" s="1206"/>
      <c r="J25" s="1139"/>
      <c r="K25" s="1136"/>
      <c r="L25" s="1195"/>
      <c r="M25" s="1206">
        <v>1</v>
      </c>
      <c r="N25" s="1139">
        <f t="shared" si="5"/>
        <v>12.56</v>
      </c>
      <c r="O25" s="1136"/>
      <c r="P25" s="1136"/>
      <c r="Q25" s="1136"/>
      <c r="R25" s="1206">
        <f t="shared" si="6"/>
        <v>1</v>
      </c>
      <c r="S25" s="1139">
        <f t="shared" si="7"/>
        <v>12.56</v>
      </c>
      <c r="T25" s="1136"/>
      <c r="U25" s="1195"/>
      <c r="V25" s="1136"/>
    </row>
    <row r="26" spans="2:23" ht="15" customHeight="1" x14ac:dyDescent="0.2">
      <c r="B26" s="1136"/>
      <c r="C26" s="1136"/>
      <c r="D26" s="1190" t="s">
        <v>4</v>
      </c>
      <c r="E26" s="1190"/>
      <c r="F26" s="1143">
        <f>SUM(F18:F22)</f>
        <v>34601.649999999994</v>
      </c>
      <c r="G26" s="1136"/>
      <c r="H26" s="1195"/>
      <c r="I26" s="1203" t="s">
        <v>4</v>
      </c>
      <c r="J26" s="1143">
        <f>SUM(J18:J25)</f>
        <v>41285.61</v>
      </c>
      <c r="K26" s="1136"/>
      <c r="L26" s="1195"/>
      <c r="M26" s="1203" t="s">
        <v>4</v>
      </c>
      <c r="N26" s="1143">
        <f>SUM(N18:N25)</f>
        <v>43763.189999999995</v>
      </c>
      <c r="O26" s="1136"/>
      <c r="P26" s="1136"/>
      <c r="Q26" s="1136"/>
      <c r="R26" s="1203" t="s">
        <v>4</v>
      </c>
      <c r="S26" s="1143">
        <f>SUM(S18:S25)</f>
        <v>119650.45</v>
      </c>
      <c r="T26" s="1136"/>
      <c r="U26" s="1195"/>
      <c r="V26" s="1136"/>
    </row>
    <row r="27" spans="2:23" ht="15" customHeight="1" x14ac:dyDescent="0.2">
      <c r="B27" s="1136"/>
      <c r="C27" s="1136"/>
      <c r="D27" s="1474" t="s">
        <v>2372</v>
      </c>
      <c r="E27" s="1474"/>
      <c r="F27" s="1144">
        <f>F16+F26</f>
        <v>375746.30999999994</v>
      </c>
      <c r="G27" s="1152">
        <v>346748.39</v>
      </c>
      <c r="H27" s="1209">
        <f>F27-G27</f>
        <v>28997.919999999925</v>
      </c>
      <c r="I27" s="1210" t="s">
        <v>2372</v>
      </c>
      <c r="J27" s="1144">
        <f>J16+J26</f>
        <v>435606.38999999996</v>
      </c>
      <c r="K27" s="1211">
        <v>439106.38</v>
      </c>
      <c r="L27" s="1212">
        <f>J27-K27</f>
        <v>-3499.9900000000489</v>
      </c>
      <c r="M27" s="1210" t="s">
        <v>2372</v>
      </c>
      <c r="N27" s="1144">
        <f>N16+N26</f>
        <v>426598.47079999995</v>
      </c>
      <c r="O27" s="1211">
        <v>277206</v>
      </c>
      <c r="P27" s="1212">
        <v>39881</v>
      </c>
      <c r="Q27" s="1212">
        <f>N27-O27-P27</f>
        <v>109511.47079999995</v>
      </c>
      <c r="R27" s="1210" t="s">
        <v>2372</v>
      </c>
      <c r="S27" s="1144">
        <f>S16+S26</f>
        <v>1237951.1707999997</v>
      </c>
      <c r="T27" s="1211">
        <f>G27+K27+O27</f>
        <v>1063060.77</v>
      </c>
      <c r="U27" s="1212">
        <f>P27</f>
        <v>39881</v>
      </c>
      <c r="V27" s="1211">
        <f>S27-T27-U27</f>
        <v>135009.40079999971</v>
      </c>
      <c r="W27" s="1124">
        <f>S27-T27-U27</f>
        <v>135009.40079999971</v>
      </c>
    </row>
    <row r="28" spans="2:23" ht="27" customHeight="1" x14ac:dyDescent="0.2">
      <c r="B28" s="1145" t="s">
        <v>9</v>
      </c>
      <c r="C28" s="1145" t="s">
        <v>10</v>
      </c>
      <c r="D28" s="1146" t="s">
        <v>2363</v>
      </c>
      <c r="E28" s="1147" t="s">
        <v>3</v>
      </c>
      <c r="F28" s="1148" t="s">
        <v>36</v>
      </c>
      <c r="G28" s="1136"/>
      <c r="H28" s="1213"/>
      <c r="I28" s="1214" t="s">
        <v>2492</v>
      </c>
      <c r="J28" s="1148" t="s">
        <v>36</v>
      </c>
      <c r="K28" s="1136"/>
      <c r="L28" s="1213"/>
      <c r="M28" s="1215" t="s">
        <v>2493</v>
      </c>
      <c r="N28" s="1148" t="s">
        <v>36</v>
      </c>
      <c r="O28" s="1136"/>
      <c r="P28" s="1195"/>
      <c r="Q28" s="1213"/>
      <c r="R28" s="1214" t="s">
        <v>2492</v>
      </c>
      <c r="S28" s="1148" t="s">
        <v>36</v>
      </c>
      <c r="T28" s="1136"/>
      <c r="U28" s="1195"/>
      <c r="V28" s="1319"/>
    </row>
    <row r="29" spans="2:23" ht="59.25" customHeight="1" x14ac:dyDescent="0.2">
      <c r="B29" s="1135" t="s">
        <v>12</v>
      </c>
      <c r="C29" s="1317" t="s">
        <v>2368</v>
      </c>
      <c r="D29" s="1316">
        <v>3352</v>
      </c>
      <c r="E29" s="1136">
        <v>4.28</v>
      </c>
      <c r="F29" s="1137">
        <f>ROUND(E29*D29,2)</f>
        <v>14346.56</v>
      </c>
      <c r="G29" s="1136"/>
      <c r="H29" s="1213"/>
      <c r="I29" s="1318">
        <v>4950</v>
      </c>
      <c r="J29" s="1137">
        <f>I29*E29</f>
        <v>21186</v>
      </c>
      <c r="K29" s="1136"/>
      <c r="L29" s="1213"/>
      <c r="M29" s="1216">
        <v>9602</v>
      </c>
      <c r="N29" s="1137">
        <f t="shared" ref="N29:N32" si="10">M29*E29</f>
        <v>41096.560000000005</v>
      </c>
      <c r="O29" s="1136"/>
      <c r="P29" s="1195"/>
      <c r="Q29" s="1213"/>
      <c r="R29" s="1217">
        <f>D29+I29+M29</f>
        <v>17904</v>
      </c>
      <c r="S29" s="1137">
        <f>N29+J29+F29</f>
        <v>76629.12000000001</v>
      </c>
      <c r="T29" s="1136"/>
      <c r="U29" s="1195"/>
      <c r="V29" s="1319"/>
    </row>
    <row r="30" spans="2:23" ht="25.5" x14ac:dyDescent="0.2">
      <c r="B30" s="1135"/>
      <c r="C30" s="1317" t="s">
        <v>2366</v>
      </c>
      <c r="D30" s="1316">
        <v>257</v>
      </c>
      <c r="E30" s="1136">
        <v>38.979999999999997</v>
      </c>
      <c r="F30" s="1137">
        <f>ROUND(E30*D30,2)</f>
        <v>10017.86</v>
      </c>
      <c r="G30" s="1136"/>
      <c r="H30" s="1213"/>
      <c r="I30" s="1216">
        <v>1100</v>
      </c>
      <c r="J30" s="1137">
        <f>I30*38.98</f>
        <v>42878</v>
      </c>
      <c r="K30" s="1136"/>
      <c r="L30" s="1213"/>
      <c r="M30" s="1216">
        <v>2448</v>
      </c>
      <c r="N30" s="1137">
        <f>M30*38.98</f>
        <v>95423.039999999994</v>
      </c>
      <c r="O30" s="1136"/>
      <c r="P30" s="1195"/>
      <c r="Q30" s="1213"/>
      <c r="R30" s="1217">
        <f t="shared" ref="R30:R32" si="11">D30+I30+M30</f>
        <v>3805</v>
      </c>
      <c r="S30" s="1137">
        <f t="shared" ref="S30:S32" si="12">N30+J30+F30</f>
        <v>148318.89999999997</v>
      </c>
      <c r="T30" s="1136"/>
      <c r="U30" s="1195"/>
      <c r="V30" s="1319"/>
    </row>
    <row r="31" spans="2:23" ht="25.5" x14ac:dyDescent="0.2">
      <c r="B31" s="1135"/>
      <c r="C31" s="1317" t="s">
        <v>2367</v>
      </c>
      <c r="D31" s="1316">
        <v>3352</v>
      </c>
      <c r="E31" s="1136">
        <v>1.86</v>
      </c>
      <c r="F31" s="1137">
        <f t="shared" ref="F31:F32" si="13">ROUND(E31*D31,2)</f>
        <v>6234.72</v>
      </c>
      <c r="G31" s="1136"/>
      <c r="H31" s="1213"/>
      <c r="I31" s="1216">
        <v>4950</v>
      </c>
      <c r="J31" s="1137">
        <f t="shared" ref="J31" si="14">I31*E31</f>
        <v>9207</v>
      </c>
      <c r="K31" s="1136"/>
      <c r="L31" s="1213"/>
      <c r="M31" s="1216">
        <v>9602</v>
      </c>
      <c r="N31" s="1137">
        <f t="shared" si="10"/>
        <v>17859.72</v>
      </c>
      <c r="O31" s="1136"/>
      <c r="P31" s="1195"/>
      <c r="Q31" s="1213"/>
      <c r="R31" s="1217">
        <f t="shared" si="11"/>
        <v>17904</v>
      </c>
      <c r="S31" s="1137">
        <f t="shared" si="12"/>
        <v>33301.440000000002</v>
      </c>
      <c r="T31" s="1136"/>
      <c r="U31" s="1195"/>
      <c r="V31" s="1319"/>
    </row>
    <row r="32" spans="2:23" ht="25.5" x14ac:dyDescent="0.2">
      <c r="B32" s="1135"/>
      <c r="C32" s="1317" t="s">
        <v>2365</v>
      </c>
      <c r="D32" s="1316">
        <v>3095</v>
      </c>
      <c r="E32" s="1136">
        <v>33.08</v>
      </c>
      <c r="F32" s="1137">
        <f t="shared" si="13"/>
        <v>102382.6</v>
      </c>
      <c r="G32" s="1136"/>
      <c r="H32" s="1213"/>
      <c r="I32" s="1216">
        <v>3850</v>
      </c>
      <c r="J32" s="1137">
        <f>I32*E32</f>
        <v>127358</v>
      </c>
      <c r="K32" s="1136"/>
      <c r="L32" s="1213"/>
      <c r="M32" s="1216">
        <v>7154</v>
      </c>
      <c r="N32" s="1137">
        <f t="shared" si="10"/>
        <v>236654.31999999998</v>
      </c>
      <c r="O32" s="1136"/>
      <c r="P32" s="1195"/>
      <c r="Q32" s="1213"/>
      <c r="R32" s="1217">
        <f t="shared" si="11"/>
        <v>14099</v>
      </c>
      <c r="S32" s="1137">
        <f t="shared" si="12"/>
        <v>466394.91999999993</v>
      </c>
      <c r="T32" s="1136"/>
      <c r="U32" s="1195"/>
      <c r="V32" s="1319"/>
    </row>
    <row r="33" spans="2:23" x14ac:dyDescent="0.2">
      <c r="B33" s="1150"/>
      <c r="C33" s="1150"/>
      <c r="D33" s="1189" t="s">
        <v>4</v>
      </c>
      <c r="E33" s="1189"/>
      <c r="F33" s="1144">
        <f>SUM(F29:F32)</f>
        <v>132981.74</v>
      </c>
      <c r="G33" s="1152">
        <v>129243.37</v>
      </c>
      <c r="H33" s="1209">
        <f>F33-G33</f>
        <v>3738.3699999999953</v>
      </c>
      <c r="I33" s="1210" t="s">
        <v>4</v>
      </c>
      <c r="J33" s="1144">
        <f>SUM(J29:J32)</f>
        <v>200629</v>
      </c>
      <c r="K33" s="1152">
        <v>131276.1</v>
      </c>
      <c r="L33" s="1209">
        <f>J33-K33</f>
        <v>69352.899999999994</v>
      </c>
      <c r="M33" s="1210" t="s">
        <v>4</v>
      </c>
      <c r="N33" s="1144">
        <f>SUM(N29:N32)</f>
        <v>391033.64</v>
      </c>
      <c r="O33" s="1152">
        <v>0</v>
      </c>
      <c r="P33" s="1209">
        <v>0</v>
      </c>
      <c r="Q33" s="1209">
        <f>N33-O33-P33</f>
        <v>391033.64</v>
      </c>
      <c r="R33" s="1210" t="s">
        <v>4</v>
      </c>
      <c r="S33" s="1144">
        <f>SUM(S29:S32)</f>
        <v>724644.37999999989</v>
      </c>
      <c r="T33" s="1152">
        <f>K33+O33+G33</f>
        <v>260519.47</v>
      </c>
      <c r="U33" s="1209">
        <f>P33</f>
        <v>0</v>
      </c>
      <c r="V33" s="1211">
        <f>S33-T33-U33</f>
        <v>464124.90999999992</v>
      </c>
      <c r="W33" s="1124">
        <f>S33-T33</f>
        <v>464124.90999999992</v>
      </c>
    </row>
    <row r="34" spans="2:23" x14ac:dyDescent="0.2">
      <c r="B34" s="1136"/>
      <c r="C34" s="1136"/>
      <c r="D34" s="1189"/>
      <c r="E34" s="1189"/>
      <c r="F34" s="1144">
        <f>ROUNDUP(F33,0)</f>
        <v>132982</v>
      </c>
      <c r="G34" s="1136"/>
      <c r="H34" s="1213"/>
      <c r="I34" s="1210"/>
      <c r="J34" s="1144"/>
      <c r="K34" s="1136"/>
      <c r="L34" s="1213"/>
      <c r="M34" s="1210"/>
      <c r="N34" s="1144"/>
      <c r="O34" s="1136"/>
      <c r="P34" s="1195"/>
      <c r="Q34" s="1213"/>
      <c r="R34" s="1210"/>
      <c r="S34" s="1144"/>
      <c r="T34" s="1136"/>
      <c r="U34" s="1195"/>
      <c r="V34" s="1320"/>
    </row>
    <row r="35" spans="2:23" ht="29.25" customHeight="1" x14ac:dyDescent="0.2">
      <c r="B35" s="1136"/>
      <c r="C35" s="1151"/>
      <c r="D35" s="1189"/>
      <c r="E35" s="1189"/>
      <c r="F35" s="1144"/>
      <c r="G35" s="1153"/>
      <c r="H35" s="1213"/>
      <c r="I35" s="1210"/>
      <c r="J35" s="1144"/>
      <c r="K35" s="1153"/>
      <c r="L35" s="1213"/>
      <c r="M35" s="1210"/>
      <c r="N35" s="1144"/>
      <c r="O35" s="1153"/>
      <c r="P35" s="1218"/>
      <c r="Q35" s="1213"/>
      <c r="R35" s="1210"/>
      <c r="S35" s="1144"/>
      <c r="T35" s="1153"/>
      <c r="U35" s="1218"/>
      <c r="V35" s="1320"/>
    </row>
    <row r="36" spans="2:23" ht="29.25" customHeight="1" x14ac:dyDescent="0.2">
      <c r="B36" s="1145" t="s">
        <v>9</v>
      </c>
      <c r="C36" s="1145" t="s">
        <v>10</v>
      </c>
      <c r="D36" s="1146" t="s">
        <v>2363</v>
      </c>
      <c r="E36" s="1147" t="s">
        <v>3</v>
      </c>
      <c r="F36" s="1148" t="s">
        <v>36</v>
      </c>
      <c r="G36" s="1136"/>
      <c r="H36" s="1213"/>
      <c r="I36" s="1214" t="s">
        <v>2492</v>
      </c>
      <c r="J36" s="1148"/>
      <c r="K36" s="1136"/>
      <c r="L36" s="1213"/>
      <c r="M36" s="1215" t="s">
        <v>2493</v>
      </c>
      <c r="N36" s="1148"/>
      <c r="O36" s="1136"/>
      <c r="P36" s="1195"/>
      <c r="Q36" s="1213"/>
      <c r="R36" s="1214" t="s">
        <v>786</v>
      </c>
      <c r="S36" s="1148"/>
      <c r="T36" s="1136"/>
      <c r="U36" s="1195"/>
      <c r="V36" s="1320"/>
    </row>
    <row r="37" spans="2:23" ht="22.5" x14ac:dyDescent="0.2">
      <c r="B37" s="1135" t="s">
        <v>2494</v>
      </c>
      <c r="C37" s="1248" t="s">
        <v>2367</v>
      </c>
      <c r="D37" s="1316">
        <v>534</v>
      </c>
      <c r="E37" s="1136">
        <v>1.86</v>
      </c>
      <c r="F37" s="1137">
        <f>D37*E37</f>
        <v>993.24</v>
      </c>
      <c r="G37" s="1136"/>
      <c r="H37" s="1213"/>
      <c r="I37" s="1216">
        <v>3152</v>
      </c>
      <c r="J37" s="1137">
        <f t="shared" ref="J37:J40" si="15">I37*E37</f>
        <v>5862.72</v>
      </c>
      <c r="K37" s="1136"/>
      <c r="L37" s="1213"/>
      <c r="M37" s="1216">
        <v>8422</v>
      </c>
      <c r="N37" s="1137">
        <f>M37*E37</f>
        <v>15664.92</v>
      </c>
      <c r="O37" s="1136"/>
      <c r="P37" s="1195"/>
      <c r="Q37" s="1213"/>
      <c r="R37" s="1217">
        <f t="shared" ref="R37:R40" si="16">D37+I37+M37</f>
        <v>12108</v>
      </c>
      <c r="S37" s="1137">
        <f t="shared" ref="S37:S41" si="17">N37+J37+F37</f>
        <v>22520.880000000001</v>
      </c>
      <c r="T37" s="1136"/>
      <c r="U37" s="1195"/>
      <c r="V37" s="1320"/>
    </row>
    <row r="38" spans="2:23" x14ac:dyDescent="0.2">
      <c r="B38" s="1138"/>
      <c r="C38" s="1248" t="s">
        <v>2368</v>
      </c>
      <c r="D38" s="1316">
        <v>534</v>
      </c>
      <c r="E38" s="1136">
        <v>4.28</v>
      </c>
      <c r="F38" s="1137">
        <f>D38*E38</f>
        <v>2285.52</v>
      </c>
      <c r="G38" s="1136"/>
      <c r="H38" s="1213"/>
      <c r="I38" s="1216">
        <v>3152</v>
      </c>
      <c r="J38" s="1137">
        <f t="shared" si="15"/>
        <v>13490.560000000001</v>
      </c>
      <c r="K38" s="1136"/>
      <c r="L38" s="1213"/>
      <c r="M38" s="1216">
        <v>8422</v>
      </c>
      <c r="N38" s="1137">
        <f t="shared" ref="N38:N39" si="18">M38*E38</f>
        <v>36046.160000000003</v>
      </c>
      <c r="O38" s="1136"/>
      <c r="P38" s="1195"/>
      <c r="Q38" s="1213"/>
      <c r="R38" s="1217">
        <f t="shared" si="16"/>
        <v>12108</v>
      </c>
      <c r="S38" s="1137">
        <f t="shared" si="17"/>
        <v>51822.239999999998</v>
      </c>
      <c r="T38" s="1136"/>
      <c r="U38" s="1195"/>
      <c r="V38" s="1320"/>
    </row>
    <row r="39" spans="2:23" ht="22.5" x14ac:dyDescent="0.2">
      <c r="B39" s="1138"/>
      <c r="C39" s="1248" t="s">
        <v>2366</v>
      </c>
      <c r="D39" s="1316">
        <v>1</v>
      </c>
      <c r="E39" s="1136">
        <v>38.97</v>
      </c>
      <c r="F39" s="1137">
        <f>D39*E39</f>
        <v>38.97</v>
      </c>
      <c r="G39" s="1136"/>
      <c r="H39" s="1213"/>
      <c r="I39" s="1216">
        <v>15</v>
      </c>
      <c r="J39" s="1137">
        <f>I39*38.98</f>
        <v>584.69999999999993</v>
      </c>
      <c r="K39" s="1136"/>
      <c r="L39" s="1213"/>
      <c r="M39" s="1216">
        <v>25</v>
      </c>
      <c r="N39" s="1137">
        <f t="shared" si="18"/>
        <v>974.25</v>
      </c>
      <c r="O39" s="1136"/>
      <c r="P39" s="1195"/>
      <c r="Q39" s="1213"/>
      <c r="R39" s="1217">
        <f t="shared" si="16"/>
        <v>41</v>
      </c>
      <c r="S39" s="1137">
        <f t="shared" si="17"/>
        <v>1597.9199999999998</v>
      </c>
      <c r="T39" s="1136"/>
      <c r="U39" s="1195"/>
      <c r="V39" s="1320"/>
    </row>
    <row r="40" spans="2:23" ht="22.5" x14ac:dyDescent="0.2">
      <c r="B40" s="1138"/>
      <c r="C40" s="1248" t="s">
        <v>2365</v>
      </c>
      <c r="D40" s="1316">
        <v>534</v>
      </c>
      <c r="E40" s="1136">
        <v>33.08</v>
      </c>
      <c r="F40" s="1137">
        <f>D40*E40</f>
        <v>17664.719999999998</v>
      </c>
      <c r="G40" s="1136"/>
      <c r="H40" s="1213"/>
      <c r="I40" s="1216">
        <v>3152</v>
      </c>
      <c r="J40" s="1137">
        <f t="shared" si="15"/>
        <v>104268.15999999999</v>
      </c>
      <c r="K40" s="1136"/>
      <c r="L40" s="1213"/>
      <c r="M40" s="1216">
        <v>8422</v>
      </c>
      <c r="N40" s="1137">
        <f>M40*E40</f>
        <v>278599.76</v>
      </c>
      <c r="O40" s="1136"/>
      <c r="P40" s="1195"/>
      <c r="Q40" s="1213"/>
      <c r="R40" s="1217">
        <f t="shared" si="16"/>
        <v>12108</v>
      </c>
      <c r="S40" s="1137">
        <f t="shared" si="17"/>
        <v>400532.63999999996</v>
      </c>
      <c r="T40" s="1136"/>
      <c r="U40" s="1195"/>
      <c r="V40" s="1320"/>
    </row>
    <row r="41" spans="2:23" x14ac:dyDescent="0.2">
      <c r="B41" s="1136"/>
      <c r="C41" s="1136"/>
      <c r="D41" s="1189" t="s">
        <v>4</v>
      </c>
      <c r="E41" s="1189"/>
      <c r="F41" s="1144">
        <f>SUM(F37:F40)</f>
        <v>20982.449999999997</v>
      </c>
      <c r="G41" s="1152">
        <v>20982.449999999997</v>
      </c>
      <c r="H41" s="1219">
        <f>F41-G41</f>
        <v>0</v>
      </c>
      <c r="I41" s="1210" t="s">
        <v>4</v>
      </c>
      <c r="J41" s="1144">
        <f>SUM(J37:J40)</f>
        <v>124206.13999999998</v>
      </c>
      <c r="K41" s="1152">
        <v>124206.14</v>
      </c>
      <c r="L41" s="1219">
        <f>J41-K41</f>
        <v>0</v>
      </c>
      <c r="M41" s="1210" t="s">
        <v>4</v>
      </c>
      <c r="N41" s="1144">
        <f>SUM(N37:N40)</f>
        <v>331285.09000000003</v>
      </c>
      <c r="O41" s="1152">
        <v>0</v>
      </c>
      <c r="P41" s="1209">
        <v>0</v>
      </c>
      <c r="Q41" s="1209">
        <f>N41-O41-P41</f>
        <v>331285.09000000003</v>
      </c>
      <c r="R41" s="1210" t="s">
        <v>4</v>
      </c>
      <c r="S41" s="1144">
        <f t="shared" si="17"/>
        <v>476473.68</v>
      </c>
      <c r="T41" s="1152">
        <f>K41+O41+G41</f>
        <v>145188.59</v>
      </c>
      <c r="U41" s="1209">
        <f>P41</f>
        <v>0</v>
      </c>
      <c r="V41" s="1321">
        <f>S41-T41-U41</f>
        <v>331285.08999999997</v>
      </c>
      <c r="W41" s="1124">
        <f>S41-T41</f>
        <v>331285.08999999997</v>
      </c>
    </row>
    <row r="42" spans="2:23" x14ac:dyDescent="0.2">
      <c r="B42" s="1136"/>
      <c r="C42" s="1136"/>
      <c r="D42" s="1189"/>
      <c r="E42" s="1189"/>
      <c r="F42" s="1144">
        <f>ROUNDUP(F41,0)</f>
        <v>20983</v>
      </c>
      <c r="G42" s="1136"/>
      <c r="H42" s="1213"/>
      <c r="I42" s="1210"/>
      <c r="J42" s="1144"/>
      <c r="K42" s="1136"/>
      <c r="L42" s="1213"/>
      <c r="M42" s="1210"/>
      <c r="N42" s="1144"/>
      <c r="O42" s="1136"/>
      <c r="P42" s="1195"/>
      <c r="Q42" s="1213"/>
      <c r="R42" s="1210"/>
      <c r="S42" s="1144"/>
      <c r="T42" s="1136"/>
      <c r="U42" s="1195"/>
      <c r="V42" s="1320"/>
    </row>
    <row r="43" spans="2:23" ht="25.5" x14ac:dyDescent="0.2">
      <c r="B43" s="1145" t="s">
        <v>9</v>
      </c>
      <c r="C43" s="1145" t="s">
        <v>10</v>
      </c>
      <c r="D43" s="1146" t="s">
        <v>2363</v>
      </c>
      <c r="E43" s="1147" t="s">
        <v>3</v>
      </c>
      <c r="F43" s="1148" t="s">
        <v>36</v>
      </c>
      <c r="G43" s="1136"/>
      <c r="H43" s="1213"/>
      <c r="I43" s="1214" t="s">
        <v>2492</v>
      </c>
      <c r="J43" s="1148"/>
      <c r="K43" s="1136"/>
      <c r="L43" s="1213"/>
      <c r="M43" s="1215" t="s">
        <v>2493</v>
      </c>
      <c r="N43" s="1148"/>
      <c r="O43" s="1136"/>
      <c r="P43" s="1195"/>
      <c r="Q43" s="1213"/>
      <c r="R43" s="1214" t="s">
        <v>786</v>
      </c>
      <c r="S43" s="1148"/>
      <c r="T43" s="1136"/>
      <c r="U43" s="1195"/>
      <c r="V43" s="1320"/>
    </row>
    <row r="44" spans="2:23" ht="22.5" x14ac:dyDescent="0.2">
      <c r="B44" s="1135" t="s">
        <v>11</v>
      </c>
      <c r="C44" s="1248" t="s">
        <v>2368</v>
      </c>
      <c r="D44" s="1149">
        <v>186</v>
      </c>
      <c r="E44" s="1136">
        <v>4.28</v>
      </c>
      <c r="F44" s="1137">
        <f>D44*E44</f>
        <v>796.08</v>
      </c>
      <c r="G44" s="1136"/>
      <c r="H44" s="1213"/>
      <c r="I44" s="1216">
        <v>1012</v>
      </c>
      <c r="J44" s="1137">
        <f t="shared" ref="J44:J47" si="19">I44*E44</f>
        <v>4331.3600000000006</v>
      </c>
      <c r="K44" s="1136"/>
      <c r="L44" s="1213"/>
      <c r="M44" s="1216">
        <v>1520</v>
      </c>
      <c r="N44" s="1137">
        <f>M44*E44</f>
        <v>6505.6</v>
      </c>
      <c r="O44" s="1136"/>
      <c r="P44" s="1195"/>
      <c r="Q44" s="1213"/>
      <c r="R44" s="1217">
        <f t="shared" ref="R44:R49" si="20">D44+I44+M44</f>
        <v>2718</v>
      </c>
      <c r="S44" s="1137">
        <f t="shared" ref="S44:S50" si="21">N44+J44+F44</f>
        <v>11633.04</v>
      </c>
      <c r="T44" s="1136"/>
      <c r="U44" s="1195"/>
      <c r="V44" s="1320"/>
    </row>
    <row r="45" spans="2:23" ht="22.5" x14ac:dyDescent="0.2">
      <c r="B45" s="1138"/>
      <c r="C45" s="1248" t="s">
        <v>2364</v>
      </c>
      <c r="D45" s="1149">
        <v>64</v>
      </c>
      <c r="E45" s="1136">
        <v>53.9</v>
      </c>
      <c r="F45" s="1137">
        <f t="shared" ref="F45:F48" si="22">D45*E45</f>
        <v>3449.6</v>
      </c>
      <c r="G45" s="1136"/>
      <c r="H45" s="1213"/>
      <c r="I45" s="1216">
        <v>199</v>
      </c>
      <c r="J45" s="1137">
        <f t="shared" si="19"/>
        <v>10726.1</v>
      </c>
      <c r="K45" s="1136"/>
      <c r="L45" s="1213"/>
      <c r="M45" s="1216">
        <v>312</v>
      </c>
      <c r="N45" s="1137">
        <f t="shared" ref="N45:N47" si="23">M45*E45</f>
        <v>16816.8</v>
      </c>
      <c r="O45" s="1136"/>
      <c r="P45" s="1195"/>
      <c r="Q45" s="1213"/>
      <c r="R45" s="1217">
        <f t="shared" si="20"/>
        <v>575</v>
      </c>
      <c r="S45" s="1137">
        <f t="shared" si="21"/>
        <v>30992.5</v>
      </c>
      <c r="T45" s="1136"/>
      <c r="U45" s="1195"/>
      <c r="V45" s="1320"/>
    </row>
    <row r="46" spans="2:23" ht="22.5" x14ac:dyDescent="0.2">
      <c r="B46" s="1138"/>
      <c r="C46" s="1248" t="s">
        <v>2365</v>
      </c>
      <c r="D46" s="1149">
        <v>398</v>
      </c>
      <c r="E46" s="1136">
        <v>33.08</v>
      </c>
      <c r="F46" s="1137">
        <f t="shared" si="22"/>
        <v>13165.84</v>
      </c>
      <c r="G46" s="1136"/>
      <c r="H46" s="1213"/>
      <c r="I46" s="1216">
        <v>1778</v>
      </c>
      <c r="J46" s="1137">
        <f t="shared" si="19"/>
        <v>58816.24</v>
      </c>
      <c r="K46" s="1136"/>
      <c r="L46" s="1213"/>
      <c r="M46" s="1216">
        <v>3001</v>
      </c>
      <c r="N46" s="1137">
        <f t="shared" si="23"/>
        <v>99273.08</v>
      </c>
      <c r="O46" s="1136"/>
      <c r="P46" s="1195"/>
      <c r="Q46" s="1213"/>
      <c r="R46" s="1217">
        <f t="shared" si="20"/>
        <v>5177</v>
      </c>
      <c r="S46" s="1137">
        <f t="shared" si="21"/>
        <v>171255.16</v>
      </c>
      <c r="T46" s="1136"/>
      <c r="U46" s="1195"/>
      <c r="V46" s="1320"/>
    </row>
    <row r="47" spans="2:23" ht="22.5" x14ac:dyDescent="0.2">
      <c r="B47" s="1138"/>
      <c r="C47" s="1248" t="s">
        <v>2367</v>
      </c>
      <c r="D47" s="1149">
        <v>165</v>
      </c>
      <c r="E47" s="1136">
        <v>1.86</v>
      </c>
      <c r="F47" s="1137">
        <f t="shared" si="22"/>
        <v>306.90000000000003</v>
      </c>
      <c r="G47" s="1136"/>
      <c r="H47" s="1213"/>
      <c r="I47" s="1216">
        <v>1068</v>
      </c>
      <c r="J47" s="1137">
        <f t="shared" si="19"/>
        <v>1986.48</v>
      </c>
      <c r="K47" s="1136"/>
      <c r="L47" s="1213"/>
      <c r="M47" s="1216">
        <v>1605</v>
      </c>
      <c r="N47" s="1137">
        <f t="shared" si="23"/>
        <v>2985.3</v>
      </c>
      <c r="O47" s="1136"/>
      <c r="P47" s="1195"/>
      <c r="Q47" s="1213"/>
      <c r="R47" s="1217">
        <f t="shared" si="20"/>
        <v>2838</v>
      </c>
      <c r="S47" s="1137">
        <f t="shared" si="21"/>
        <v>5278.68</v>
      </c>
      <c r="T47" s="1136"/>
      <c r="U47" s="1195"/>
      <c r="V47" s="1320"/>
    </row>
    <row r="48" spans="2:23" ht="22.5" x14ac:dyDescent="0.2">
      <c r="B48" s="1138"/>
      <c r="C48" s="1248" t="s">
        <v>2366</v>
      </c>
      <c r="D48" s="1149">
        <v>5</v>
      </c>
      <c r="E48" s="1136">
        <v>38.979999999999997</v>
      </c>
      <c r="F48" s="1137">
        <f t="shared" si="22"/>
        <v>194.89999999999998</v>
      </c>
      <c r="G48" s="1136"/>
      <c r="H48" s="1213"/>
      <c r="I48" s="1216"/>
      <c r="J48" s="1137"/>
      <c r="K48" s="1136"/>
      <c r="L48" s="1213"/>
      <c r="M48" s="1216"/>
      <c r="N48" s="1137">
        <f>M48*E49</f>
        <v>0</v>
      </c>
      <c r="O48" s="1136"/>
      <c r="P48" s="1195"/>
      <c r="Q48" s="1213"/>
      <c r="R48" s="1217">
        <f t="shared" si="20"/>
        <v>5</v>
      </c>
      <c r="S48" s="1137">
        <f t="shared" si="21"/>
        <v>194.89999999999998</v>
      </c>
      <c r="T48" s="1136"/>
      <c r="U48" s="1195"/>
      <c r="V48" s="1320"/>
    </row>
    <row r="49" spans="2:23" x14ac:dyDescent="0.2">
      <c r="B49" s="1138"/>
      <c r="C49" s="1248" t="s">
        <v>2373</v>
      </c>
      <c r="D49" s="1149"/>
      <c r="E49" s="1136">
        <v>25.83</v>
      </c>
      <c r="F49" s="1137"/>
      <c r="G49" s="1136"/>
      <c r="H49" s="1213"/>
      <c r="I49" s="1216"/>
      <c r="J49" s="1137"/>
      <c r="K49" s="1136"/>
      <c r="L49" s="1213"/>
      <c r="M49" s="1216">
        <v>4</v>
      </c>
      <c r="N49" s="1137">
        <f>M49*E49</f>
        <v>103.32</v>
      </c>
      <c r="O49" s="1136"/>
      <c r="P49" s="1195"/>
      <c r="Q49" s="1213"/>
      <c r="R49" s="1217">
        <f t="shared" si="20"/>
        <v>4</v>
      </c>
      <c r="S49" s="1137">
        <f t="shared" si="21"/>
        <v>103.32</v>
      </c>
      <c r="T49" s="1136"/>
      <c r="U49" s="1195"/>
      <c r="V49" s="1320"/>
    </row>
    <row r="50" spans="2:23" x14ac:dyDescent="0.2">
      <c r="B50" s="1136"/>
      <c r="C50" s="1136"/>
      <c r="D50" s="1189" t="s">
        <v>4</v>
      </c>
      <c r="E50" s="1189"/>
      <c r="F50" s="1144">
        <f>SUM(F44:F48)</f>
        <v>17913.320000000003</v>
      </c>
      <c r="G50" s="1152">
        <v>17913.27</v>
      </c>
      <c r="H50" s="1219">
        <f>F50-G50</f>
        <v>5.0000000002910383E-2</v>
      </c>
      <c r="I50" s="1210" t="s">
        <v>4</v>
      </c>
      <c r="J50" s="1144">
        <f>SUM(J44:J48)</f>
        <v>75860.179999999993</v>
      </c>
      <c r="K50" s="1152">
        <v>75860.179999999993</v>
      </c>
      <c r="L50" s="1219">
        <f>J50-K50</f>
        <v>0</v>
      </c>
      <c r="M50" s="1210" t="s">
        <v>4</v>
      </c>
      <c r="N50" s="1144">
        <f>SUM(N44:N49)</f>
        <v>125684.10000000002</v>
      </c>
      <c r="O50" s="1152">
        <v>0</v>
      </c>
      <c r="P50" s="1209">
        <v>0</v>
      </c>
      <c r="Q50" s="1209">
        <f>N50-O50-P50</f>
        <v>125684.10000000002</v>
      </c>
      <c r="R50" s="1210" t="s">
        <v>4</v>
      </c>
      <c r="S50" s="1144">
        <f t="shared" si="21"/>
        <v>219457.60000000003</v>
      </c>
      <c r="T50" s="1152">
        <f>K50+O50+G50</f>
        <v>93773.45</v>
      </c>
      <c r="U50" s="1209">
        <f>P50</f>
        <v>0</v>
      </c>
      <c r="V50" s="1321">
        <f>S50-T50-U50</f>
        <v>125684.15000000004</v>
      </c>
      <c r="W50" s="1124">
        <f>S50-T50</f>
        <v>125684.15000000004</v>
      </c>
    </row>
    <row r="51" spans="2:23" x14ac:dyDescent="0.2">
      <c r="B51" s="1136"/>
      <c r="C51" s="1136"/>
      <c r="D51" s="1189"/>
      <c r="E51" s="1189"/>
      <c r="F51" s="1144">
        <f>ROUNDUP(F50,0)</f>
        <v>17914</v>
      </c>
      <c r="G51" s="1136"/>
      <c r="H51" s="1213"/>
      <c r="I51" s="1210"/>
      <c r="J51" s="1144"/>
      <c r="K51" s="1136"/>
      <c r="L51" s="1213"/>
      <c r="M51" s="1210"/>
      <c r="N51" s="1144"/>
      <c r="O51" s="1136"/>
      <c r="P51" s="1195"/>
      <c r="Q51" s="1213"/>
      <c r="R51" s="1210"/>
      <c r="S51" s="1144"/>
      <c r="T51" s="1136"/>
      <c r="U51" s="1195"/>
      <c r="V51" s="1320"/>
    </row>
    <row r="52" spans="2:23" ht="25.5" x14ac:dyDescent="0.2">
      <c r="B52" s="1145" t="s">
        <v>9</v>
      </c>
      <c r="C52" s="1145" t="s">
        <v>10</v>
      </c>
      <c r="D52" s="1146" t="s">
        <v>2363</v>
      </c>
      <c r="E52" s="1147" t="s">
        <v>3</v>
      </c>
      <c r="F52" s="1148" t="s">
        <v>36</v>
      </c>
      <c r="G52" s="1136"/>
      <c r="H52" s="1213"/>
      <c r="I52" s="1215" t="s">
        <v>2492</v>
      </c>
      <c r="J52" s="1148"/>
      <c r="K52" s="1136"/>
      <c r="L52" s="1213"/>
      <c r="M52" s="1215" t="s">
        <v>2493</v>
      </c>
      <c r="N52" s="1148"/>
      <c r="O52" s="1136"/>
      <c r="P52" s="1195"/>
      <c r="Q52" s="1213"/>
      <c r="R52" s="1214" t="s">
        <v>786</v>
      </c>
      <c r="S52" s="1148"/>
      <c r="T52" s="1136"/>
      <c r="U52" s="1195"/>
      <c r="V52" s="1320"/>
    </row>
    <row r="53" spans="2:23" ht="45" x14ac:dyDescent="0.2">
      <c r="B53" s="1135" t="s">
        <v>2495</v>
      </c>
      <c r="C53" s="1248" t="s">
        <v>2365</v>
      </c>
      <c r="D53" s="1149">
        <v>44459</v>
      </c>
      <c r="E53" s="1136">
        <v>33.08</v>
      </c>
      <c r="F53" s="1137">
        <f>D53*E53</f>
        <v>1470703.72</v>
      </c>
      <c r="G53" s="1136"/>
      <c r="H53" s="1213"/>
      <c r="I53" s="1216">
        <v>52124</v>
      </c>
      <c r="J53" s="1137">
        <f t="shared" ref="J53:J59" si="24">I53*E53</f>
        <v>1724261.92</v>
      </c>
      <c r="K53" s="1136"/>
      <c r="L53" s="1213"/>
      <c r="M53" s="1216">
        <v>70283</v>
      </c>
      <c r="N53" s="1137">
        <f t="shared" ref="N53:N59" si="25">M53*E53</f>
        <v>2324961.6399999997</v>
      </c>
      <c r="O53" s="1136"/>
      <c r="P53" s="1195"/>
      <c r="Q53" s="1213"/>
      <c r="R53" s="1217">
        <f t="shared" ref="R53:R59" si="26">D53+I53+M53</f>
        <v>166866</v>
      </c>
      <c r="S53" s="1137">
        <f t="shared" ref="S53:S60" si="27">N53+J53+F53</f>
        <v>5519927.2799999993</v>
      </c>
      <c r="T53" s="1136"/>
      <c r="U53" s="1195"/>
      <c r="V53" s="1320"/>
    </row>
    <row r="54" spans="2:23" x14ac:dyDescent="0.2">
      <c r="B54" s="1138"/>
      <c r="C54" s="1248" t="s">
        <v>2373</v>
      </c>
      <c r="D54" s="1149">
        <v>7134</v>
      </c>
      <c r="E54" s="1136">
        <v>25.83</v>
      </c>
      <c r="F54" s="1137">
        <f t="shared" ref="F54:F56" si="28">D54*E54</f>
        <v>184271.22</v>
      </c>
      <c r="G54" s="1136"/>
      <c r="H54" s="1213"/>
      <c r="I54" s="1216">
        <v>2955</v>
      </c>
      <c r="J54" s="1137">
        <f t="shared" si="24"/>
        <v>76327.649999999994</v>
      </c>
      <c r="K54" s="1136"/>
      <c r="L54" s="1213"/>
      <c r="M54" s="1216">
        <v>5431</v>
      </c>
      <c r="N54" s="1137">
        <f t="shared" si="25"/>
        <v>140282.72999999998</v>
      </c>
      <c r="O54" s="1136"/>
      <c r="P54" s="1195"/>
      <c r="Q54" s="1213"/>
      <c r="R54" s="1217">
        <f t="shared" si="26"/>
        <v>15520</v>
      </c>
      <c r="S54" s="1137">
        <f t="shared" si="27"/>
        <v>400881.6</v>
      </c>
      <c r="T54" s="1136"/>
      <c r="U54" s="1195"/>
      <c r="V54" s="1320"/>
    </row>
    <row r="55" spans="2:23" x14ac:dyDescent="0.2">
      <c r="B55" s="1138"/>
      <c r="C55" s="1248" t="s">
        <v>2368</v>
      </c>
      <c r="D55" s="1149">
        <v>27504</v>
      </c>
      <c r="E55" s="1136">
        <v>4.28</v>
      </c>
      <c r="F55" s="1137">
        <f t="shared" si="28"/>
        <v>117717.12000000001</v>
      </c>
      <c r="G55" s="1136"/>
      <c r="H55" s="1213"/>
      <c r="I55" s="1216">
        <v>36512</v>
      </c>
      <c r="J55" s="1137">
        <f t="shared" si="24"/>
        <v>156271.36000000002</v>
      </c>
      <c r="K55" s="1136"/>
      <c r="L55" s="1213"/>
      <c r="M55" s="1216">
        <v>46229</v>
      </c>
      <c r="N55" s="1137">
        <f t="shared" si="25"/>
        <v>197860.12000000002</v>
      </c>
      <c r="O55" s="1136"/>
      <c r="P55" s="1195"/>
      <c r="Q55" s="1213"/>
      <c r="R55" s="1217">
        <f t="shared" si="26"/>
        <v>110245</v>
      </c>
      <c r="S55" s="1137">
        <f t="shared" si="27"/>
        <v>471848.60000000003</v>
      </c>
      <c r="T55" s="1136"/>
      <c r="U55" s="1195"/>
      <c r="V55" s="1320"/>
    </row>
    <row r="56" spans="2:23" ht="22.5" x14ac:dyDescent="0.2">
      <c r="B56" s="1138"/>
      <c r="C56" s="1248" t="s">
        <v>2367</v>
      </c>
      <c r="D56" s="1149">
        <v>9882</v>
      </c>
      <c r="E56" s="1136">
        <v>1.86</v>
      </c>
      <c r="F56" s="1137">
        <f t="shared" si="28"/>
        <v>18380.52</v>
      </c>
      <c r="G56" s="1136"/>
      <c r="H56" s="1213"/>
      <c r="I56" s="1216">
        <v>52129</v>
      </c>
      <c r="J56" s="1137">
        <f t="shared" si="24"/>
        <v>96959.94</v>
      </c>
      <c r="K56" s="1136"/>
      <c r="L56" s="1213"/>
      <c r="M56" s="1216">
        <v>70286</v>
      </c>
      <c r="N56" s="1137">
        <f t="shared" si="25"/>
        <v>130731.96</v>
      </c>
      <c r="O56" s="1136"/>
      <c r="P56" s="1195"/>
      <c r="Q56" s="1213"/>
      <c r="R56" s="1217">
        <f t="shared" si="26"/>
        <v>132297</v>
      </c>
      <c r="S56" s="1137">
        <f t="shared" si="27"/>
        <v>246072.42</v>
      </c>
      <c r="T56" s="1136"/>
      <c r="U56" s="1195"/>
      <c r="V56" s="1320"/>
    </row>
    <row r="57" spans="2:23" ht="22.5" x14ac:dyDescent="0.2">
      <c r="B57" s="1138"/>
      <c r="C57" s="1248" t="s">
        <v>2366</v>
      </c>
      <c r="D57" s="1149">
        <v>1045</v>
      </c>
      <c r="E57" s="1136">
        <v>38.979999999999997</v>
      </c>
      <c r="F57" s="1137">
        <f>D57*E57</f>
        <v>40734.1</v>
      </c>
      <c r="G57" s="1136"/>
      <c r="H57" s="1213"/>
      <c r="I57" s="1216">
        <v>3312</v>
      </c>
      <c r="J57" s="1137">
        <f t="shared" si="24"/>
        <v>129101.75999999999</v>
      </c>
      <c r="K57" s="1136"/>
      <c r="L57" s="1213"/>
      <c r="M57" s="1216">
        <v>7508</v>
      </c>
      <c r="N57" s="1137">
        <f t="shared" si="25"/>
        <v>292661.83999999997</v>
      </c>
      <c r="O57" s="1136"/>
      <c r="P57" s="1195"/>
      <c r="Q57" s="1213"/>
      <c r="R57" s="1217">
        <f t="shared" si="26"/>
        <v>11865</v>
      </c>
      <c r="S57" s="1137">
        <f t="shared" si="27"/>
        <v>462497.69999999995</v>
      </c>
      <c r="T57" s="1136"/>
      <c r="U57" s="1195"/>
      <c r="V57" s="1320"/>
    </row>
    <row r="58" spans="2:23" ht="22.5" x14ac:dyDescent="0.2">
      <c r="B58" s="1138"/>
      <c r="C58" s="1248" t="s">
        <v>2374</v>
      </c>
      <c r="D58" s="1149"/>
      <c r="E58" s="1136">
        <v>7.21</v>
      </c>
      <c r="F58" s="1137"/>
      <c r="G58" s="1136"/>
      <c r="H58" s="1213"/>
      <c r="I58" s="1216">
        <v>216</v>
      </c>
      <c r="J58" s="1137">
        <f t="shared" si="24"/>
        <v>1557.36</v>
      </c>
      <c r="K58" s="1136"/>
      <c r="L58" s="1213"/>
      <c r="M58" s="1216">
        <v>8909</v>
      </c>
      <c r="N58" s="1137">
        <f t="shared" si="25"/>
        <v>64233.89</v>
      </c>
      <c r="O58" s="1136"/>
      <c r="P58" s="1195"/>
      <c r="Q58" s="1213"/>
      <c r="R58" s="1217">
        <f t="shared" si="26"/>
        <v>9125</v>
      </c>
      <c r="S58" s="1137">
        <f t="shared" si="27"/>
        <v>65791.25</v>
      </c>
      <c r="T58" s="1136"/>
      <c r="U58" s="1195"/>
      <c r="V58" s="1320"/>
    </row>
    <row r="59" spans="2:23" ht="22.5" x14ac:dyDescent="0.2">
      <c r="B59" s="1138"/>
      <c r="C59" s="1248" t="s">
        <v>2496</v>
      </c>
      <c r="D59" s="1149"/>
      <c r="E59" s="1136">
        <v>3.36</v>
      </c>
      <c r="F59" s="1137"/>
      <c r="G59" s="1136"/>
      <c r="H59" s="1213"/>
      <c r="I59" s="1216">
        <v>216</v>
      </c>
      <c r="J59" s="1137">
        <f t="shared" si="24"/>
        <v>725.76</v>
      </c>
      <c r="K59" s="1136"/>
      <c r="L59" s="1213"/>
      <c r="M59" s="1216">
        <v>8909</v>
      </c>
      <c r="N59" s="1137">
        <f t="shared" si="25"/>
        <v>29934.239999999998</v>
      </c>
      <c r="O59" s="1136"/>
      <c r="P59" s="1195"/>
      <c r="Q59" s="1213"/>
      <c r="R59" s="1217">
        <f t="shared" si="26"/>
        <v>9125</v>
      </c>
      <c r="S59" s="1137">
        <f t="shared" si="27"/>
        <v>30659.999999999996</v>
      </c>
      <c r="T59" s="1136"/>
      <c r="U59" s="1195"/>
      <c r="V59" s="1320"/>
    </row>
    <row r="60" spans="2:23" x14ac:dyDescent="0.2">
      <c r="B60" s="1136"/>
      <c r="C60" s="1136"/>
      <c r="D60" s="1189" t="s">
        <v>4</v>
      </c>
      <c r="E60" s="1189"/>
      <c r="F60" s="1144">
        <f>SUM(F53:F57)</f>
        <v>1831806.6800000002</v>
      </c>
      <c r="G60" s="1152">
        <v>1831796.23</v>
      </c>
      <c r="H60" s="1219">
        <f>F60-G60</f>
        <v>10.450000000186265</v>
      </c>
      <c r="I60" s="1210" t="s">
        <v>4</v>
      </c>
      <c r="J60" s="1144">
        <f>SUM(J53:J59)</f>
        <v>2185205.7499999995</v>
      </c>
      <c r="K60" s="1152">
        <v>2185205.75</v>
      </c>
      <c r="L60" s="1219">
        <f>J60-K60</f>
        <v>0</v>
      </c>
      <c r="M60" s="1210" t="s">
        <v>4</v>
      </c>
      <c r="N60" s="1144">
        <f>SUM(N53:N59)</f>
        <v>3180666.42</v>
      </c>
      <c r="O60" s="1152">
        <v>1379511</v>
      </c>
      <c r="P60" s="1209">
        <v>198465</v>
      </c>
      <c r="Q60" s="1209">
        <f>N60-O60-P60</f>
        <v>1602690.42</v>
      </c>
      <c r="R60" s="1210" t="s">
        <v>4</v>
      </c>
      <c r="S60" s="1144">
        <f t="shared" si="27"/>
        <v>7197678.8499999996</v>
      </c>
      <c r="T60" s="1152">
        <f>K60+O60+G60</f>
        <v>5396512.9800000004</v>
      </c>
      <c r="U60" s="1209">
        <f>P60</f>
        <v>198465</v>
      </c>
      <c r="V60" s="1321">
        <f>S60-T60-U60</f>
        <v>1602700.8699999992</v>
      </c>
      <c r="W60" s="1124">
        <f>S60-T60-U60</f>
        <v>1602700.8699999992</v>
      </c>
    </row>
    <row r="61" spans="2:23" x14ac:dyDescent="0.2">
      <c r="B61" s="1136"/>
      <c r="C61" s="1136"/>
      <c r="D61" s="1189"/>
      <c r="E61" s="1189"/>
      <c r="F61" s="1144">
        <f>ROUNDUP(F60,0)</f>
        <v>1831807</v>
      </c>
      <c r="G61" s="1136"/>
      <c r="H61" s="1213"/>
      <c r="I61" s="1210"/>
      <c r="J61" s="1144"/>
      <c r="K61" s="1136"/>
      <c r="L61" s="1213"/>
      <c r="M61" s="1210"/>
      <c r="N61" s="1144"/>
      <c r="O61" s="1136"/>
      <c r="P61" s="1195"/>
      <c r="Q61" s="1213"/>
      <c r="R61" s="1210"/>
      <c r="S61" s="1144"/>
      <c r="T61" s="1136"/>
      <c r="U61" s="1195"/>
      <c r="V61" s="1320"/>
    </row>
    <row r="62" spans="2:23" ht="25.5" x14ac:dyDescent="0.2">
      <c r="B62" s="1145" t="s">
        <v>9</v>
      </c>
      <c r="C62" s="1145" t="s">
        <v>10</v>
      </c>
      <c r="D62" s="1146" t="s">
        <v>2363</v>
      </c>
      <c r="E62" s="1147" t="s">
        <v>3</v>
      </c>
      <c r="F62" s="1148" t="s">
        <v>36</v>
      </c>
      <c r="G62" s="1136"/>
      <c r="H62" s="1213"/>
      <c r="I62" s="1215" t="s">
        <v>2492</v>
      </c>
      <c r="J62" s="1148"/>
      <c r="K62" s="1136"/>
      <c r="L62" s="1213"/>
      <c r="M62" s="1215" t="s">
        <v>2492</v>
      </c>
      <c r="N62" s="1148"/>
      <c r="O62" s="1136"/>
      <c r="P62" s="1195"/>
      <c r="Q62" s="1213"/>
      <c r="R62" s="1214" t="s">
        <v>786</v>
      </c>
      <c r="S62" s="1148"/>
      <c r="T62" s="1136"/>
      <c r="U62" s="1195"/>
      <c r="V62" s="1320"/>
    </row>
    <row r="63" spans="2:23" ht="45" x14ac:dyDescent="0.2">
      <c r="B63" s="1135" t="s">
        <v>2497</v>
      </c>
      <c r="C63" s="1248" t="s">
        <v>2366</v>
      </c>
      <c r="D63" s="1149">
        <v>2324</v>
      </c>
      <c r="E63" s="1136">
        <v>38.979999999999997</v>
      </c>
      <c r="F63" s="1137">
        <f>D63*E63</f>
        <v>90589.51999999999</v>
      </c>
      <c r="G63" s="1136"/>
      <c r="H63" s="1213"/>
      <c r="I63" s="1216">
        <v>6443</v>
      </c>
      <c r="J63" s="1137">
        <f t="shared" ref="J63:J69" si="29">I63*E63</f>
        <v>251148.13999999998</v>
      </c>
      <c r="K63" s="1136"/>
      <c r="L63" s="1213"/>
      <c r="M63" s="1216">
        <v>10966</v>
      </c>
      <c r="N63" s="1137">
        <f>M63*E63</f>
        <v>427454.68</v>
      </c>
      <c r="O63" s="1136"/>
      <c r="P63" s="1195"/>
      <c r="Q63" s="1213"/>
      <c r="R63" s="1217">
        <f t="shared" ref="R63:R69" si="30">D63+I63+M63</f>
        <v>19733</v>
      </c>
      <c r="S63" s="1137">
        <f t="shared" ref="S63:S69" si="31">N63+J63+F63</f>
        <v>769192.34</v>
      </c>
      <c r="T63" s="1136"/>
      <c r="U63" s="1195"/>
      <c r="V63" s="1320"/>
    </row>
    <row r="64" spans="2:23" ht="22.5" x14ac:dyDescent="0.2">
      <c r="B64" s="1138"/>
      <c r="C64" s="1248" t="s">
        <v>2365</v>
      </c>
      <c r="D64" s="1149">
        <v>41946</v>
      </c>
      <c r="E64" s="1136">
        <v>33.08</v>
      </c>
      <c r="F64" s="1137">
        <f t="shared" ref="F64:F68" si="32">D64*E64</f>
        <v>1387573.68</v>
      </c>
      <c r="G64" s="1136"/>
      <c r="H64" s="1213"/>
      <c r="I64" s="1216">
        <v>46832</v>
      </c>
      <c r="J64" s="1137">
        <f t="shared" si="29"/>
        <v>1549202.5599999998</v>
      </c>
      <c r="K64" s="1136"/>
      <c r="L64" s="1213"/>
      <c r="M64" s="1216">
        <v>57453</v>
      </c>
      <c r="N64" s="1137">
        <f t="shared" ref="N64:N69" si="33">M64*E64</f>
        <v>1900545.24</v>
      </c>
      <c r="O64" s="1136"/>
      <c r="P64" s="1195"/>
      <c r="Q64" s="1213"/>
      <c r="R64" s="1217">
        <f t="shared" si="30"/>
        <v>146231</v>
      </c>
      <c r="S64" s="1137">
        <f t="shared" si="31"/>
        <v>4837321.4799999995</v>
      </c>
      <c r="T64" s="1136"/>
      <c r="U64" s="1195"/>
      <c r="V64" s="1320"/>
    </row>
    <row r="65" spans="2:23" ht="22.5" x14ac:dyDescent="0.2">
      <c r="B65" s="1138"/>
      <c r="C65" s="1248" t="s">
        <v>2367</v>
      </c>
      <c r="D65" s="1149">
        <v>10762</v>
      </c>
      <c r="E65" s="1136">
        <v>1.86</v>
      </c>
      <c r="F65" s="1137">
        <f t="shared" si="32"/>
        <v>20017.32</v>
      </c>
      <c r="G65" s="1136"/>
      <c r="H65" s="1213"/>
      <c r="I65" s="1216">
        <v>12533</v>
      </c>
      <c r="J65" s="1137">
        <f t="shared" si="29"/>
        <v>23311.38</v>
      </c>
      <c r="K65" s="1136"/>
      <c r="L65" s="1213"/>
      <c r="M65" s="1216">
        <v>13603</v>
      </c>
      <c r="N65" s="1137">
        <f t="shared" si="33"/>
        <v>25301.58</v>
      </c>
      <c r="O65" s="1136"/>
      <c r="P65" s="1195"/>
      <c r="Q65" s="1213"/>
      <c r="R65" s="1217">
        <f t="shared" si="30"/>
        <v>36898</v>
      </c>
      <c r="S65" s="1137">
        <f t="shared" si="31"/>
        <v>68630.28</v>
      </c>
      <c r="T65" s="1136"/>
      <c r="U65" s="1195"/>
      <c r="V65" s="1320"/>
    </row>
    <row r="66" spans="2:23" ht="22.5" x14ac:dyDescent="0.2">
      <c r="B66" s="1138"/>
      <c r="C66" s="1248" t="s">
        <v>2374</v>
      </c>
      <c r="D66" s="1149">
        <v>14638</v>
      </c>
      <c r="E66" s="1136">
        <v>7.21</v>
      </c>
      <c r="F66" s="1137">
        <f t="shared" si="32"/>
        <v>105539.98</v>
      </c>
      <c r="G66" s="1136"/>
      <c r="H66" s="1213"/>
      <c r="I66" s="1216">
        <v>3080</v>
      </c>
      <c r="J66" s="1137">
        <f t="shared" si="29"/>
        <v>22206.799999999999</v>
      </c>
      <c r="K66" s="1136"/>
      <c r="L66" s="1213"/>
      <c r="M66" s="1216">
        <v>0</v>
      </c>
      <c r="N66" s="1137">
        <f t="shared" si="33"/>
        <v>0</v>
      </c>
      <c r="O66" s="1136"/>
      <c r="P66" s="1195"/>
      <c r="Q66" s="1213"/>
      <c r="R66" s="1217">
        <f t="shared" si="30"/>
        <v>17718</v>
      </c>
      <c r="S66" s="1137">
        <f t="shared" si="31"/>
        <v>127746.78</v>
      </c>
      <c r="T66" s="1136"/>
      <c r="U66" s="1195"/>
      <c r="V66" s="1320"/>
    </row>
    <row r="67" spans="2:23" ht="26.25" customHeight="1" x14ac:dyDescent="0.2">
      <c r="B67" s="1138"/>
      <c r="C67" s="1248" t="s">
        <v>2368</v>
      </c>
      <c r="D67" s="1149">
        <v>31184</v>
      </c>
      <c r="E67" s="1136">
        <v>4.28</v>
      </c>
      <c r="F67" s="1137">
        <f t="shared" si="32"/>
        <v>133467.52000000002</v>
      </c>
      <c r="G67" s="1136"/>
      <c r="H67" s="1213"/>
      <c r="I67" s="1216">
        <v>25969</v>
      </c>
      <c r="J67" s="1137">
        <f t="shared" si="29"/>
        <v>111147.32</v>
      </c>
      <c r="K67" s="1136"/>
      <c r="L67" s="1213"/>
      <c r="M67" s="1216">
        <v>29562</v>
      </c>
      <c r="N67" s="1137">
        <f t="shared" si="33"/>
        <v>126525.36</v>
      </c>
      <c r="O67" s="1136"/>
      <c r="P67" s="1195"/>
      <c r="Q67" s="1213"/>
      <c r="R67" s="1217">
        <f t="shared" si="30"/>
        <v>86715</v>
      </c>
      <c r="S67" s="1137">
        <f t="shared" si="31"/>
        <v>371140.2</v>
      </c>
      <c r="T67" s="1136"/>
      <c r="U67" s="1195"/>
      <c r="V67" s="1320"/>
    </row>
    <row r="68" spans="2:23" ht="22.5" x14ac:dyDescent="0.2">
      <c r="B68" s="1138"/>
      <c r="C68" s="1248" t="s">
        <v>2375</v>
      </c>
      <c r="D68" s="1149">
        <v>14638</v>
      </c>
      <c r="E68" s="1136">
        <v>3.36</v>
      </c>
      <c r="F68" s="1137">
        <f t="shared" si="32"/>
        <v>49183.68</v>
      </c>
      <c r="G68" s="1136"/>
      <c r="H68" s="1213"/>
      <c r="I68" s="1216">
        <v>42086</v>
      </c>
      <c r="J68" s="1137">
        <f t="shared" si="29"/>
        <v>141408.95999999999</v>
      </c>
      <c r="K68" s="1136"/>
      <c r="L68" s="1213"/>
      <c r="M68" s="1216">
        <v>69975</v>
      </c>
      <c r="N68" s="1137">
        <f t="shared" si="33"/>
        <v>235116</v>
      </c>
      <c r="O68" s="1136"/>
      <c r="P68" s="1195"/>
      <c r="Q68" s="1213"/>
      <c r="R68" s="1217">
        <f t="shared" si="30"/>
        <v>126699</v>
      </c>
      <c r="S68" s="1137">
        <f t="shared" si="31"/>
        <v>425708.63999999996</v>
      </c>
      <c r="T68" s="1136"/>
      <c r="U68" s="1195"/>
      <c r="V68" s="1319"/>
    </row>
    <row r="69" spans="2:23" ht="22.5" x14ac:dyDescent="0.2">
      <c r="B69" s="1138"/>
      <c r="C69" s="1248" t="s">
        <v>2498</v>
      </c>
      <c r="D69" s="1149"/>
      <c r="E69" s="1136">
        <v>10.08</v>
      </c>
      <c r="F69" s="1137"/>
      <c r="G69" s="1136"/>
      <c r="H69" s="1213"/>
      <c r="I69" s="1216">
        <v>39006</v>
      </c>
      <c r="J69" s="1137">
        <f t="shared" si="29"/>
        <v>393180.48</v>
      </c>
      <c r="K69" s="1136"/>
      <c r="L69" s="1213"/>
      <c r="M69" s="1216">
        <v>69975</v>
      </c>
      <c r="N69" s="1137">
        <f t="shared" si="33"/>
        <v>705348</v>
      </c>
      <c r="O69" s="1136"/>
      <c r="P69" s="1195"/>
      <c r="Q69" s="1213"/>
      <c r="R69" s="1217">
        <f t="shared" si="30"/>
        <v>108981</v>
      </c>
      <c r="S69" s="1137">
        <f t="shared" si="31"/>
        <v>1098528.48</v>
      </c>
      <c r="T69" s="1136"/>
      <c r="U69" s="1195"/>
      <c r="V69" s="1319"/>
    </row>
    <row r="70" spans="2:23" x14ac:dyDescent="0.2">
      <c r="B70" s="1136"/>
      <c r="C70" s="1136"/>
      <c r="D70" s="1189" t="s">
        <v>4</v>
      </c>
      <c r="E70" s="1189"/>
      <c r="F70" s="1144">
        <f>SUM(F63:F68)</f>
        <v>1786371.7</v>
      </c>
      <c r="G70" s="1152">
        <v>1786348.46</v>
      </c>
      <c r="H70" s="1219">
        <f>F70-G70</f>
        <v>23.239999999990687</v>
      </c>
      <c r="I70" s="1210" t="s">
        <v>4</v>
      </c>
      <c r="J70" s="1144">
        <f>SUM(J63:J69)</f>
        <v>2491605.6399999997</v>
      </c>
      <c r="K70" s="1152">
        <v>2491605.64</v>
      </c>
      <c r="L70" s="1219">
        <f>J70-K70</f>
        <v>0</v>
      </c>
      <c r="M70" s="1210" t="s">
        <v>4</v>
      </c>
      <c r="N70" s="1144">
        <f>SUM(N63:N69)</f>
        <v>3420290.86</v>
      </c>
      <c r="O70" s="1152">
        <v>1572940</v>
      </c>
      <c r="P70" s="1209">
        <v>226179.83</v>
      </c>
      <c r="Q70" s="1219">
        <f>N70-O70-P70</f>
        <v>1621171.0299999998</v>
      </c>
      <c r="R70" s="1210" t="s">
        <v>4</v>
      </c>
      <c r="S70" s="1144">
        <f>SUM(S63:S69)</f>
        <v>7698268.1999999993</v>
      </c>
      <c r="T70" s="1152">
        <f>K70+O70+G70</f>
        <v>5850894.0999999996</v>
      </c>
      <c r="U70" s="1209">
        <f>P70</f>
        <v>226179.83</v>
      </c>
      <c r="V70" s="1321">
        <f>S70-T70-U70</f>
        <v>1621194.2699999996</v>
      </c>
      <c r="W70" s="1124">
        <f>S70-T70-U70</f>
        <v>1621194.2699999996</v>
      </c>
    </row>
    <row r="71" spans="2:23" x14ac:dyDescent="0.2">
      <c r="B71" s="1136"/>
      <c r="C71" s="1136"/>
      <c r="D71" s="1189"/>
      <c r="E71" s="1189"/>
      <c r="F71" s="1144">
        <f>ROUNDUP(F70,0)</f>
        <v>1786372</v>
      </c>
      <c r="G71" s="1136"/>
      <c r="H71" s="1213"/>
      <c r="I71" s="1210"/>
      <c r="J71" s="1144"/>
      <c r="K71" s="1136"/>
      <c r="L71" s="1213"/>
      <c r="M71" s="1210"/>
      <c r="N71" s="1144"/>
      <c r="O71" s="1136"/>
      <c r="P71" s="1195"/>
      <c r="Q71" s="1213"/>
      <c r="R71" s="1210"/>
      <c r="S71" s="1144"/>
      <c r="T71" s="1136"/>
      <c r="U71" s="1195"/>
      <c r="V71" s="1319"/>
    </row>
    <row r="72" spans="2:23" x14ac:dyDescent="0.2">
      <c r="F72" s="1124"/>
      <c r="G72" s="1124"/>
      <c r="H72" s="1125"/>
      <c r="R72" s="149" t="s">
        <v>214</v>
      </c>
      <c r="S72" s="1220">
        <f>S70+S60+S50+S41+S33+S27</f>
        <v>17554473.880799998</v>
      </c>
      <c r="T72" s="1220">
        <f t="shared" ref="T72:V72" si="34">T70+T60+T50+T41+T33+T27</f>
        <v>12809949.359999999</v>
      </c>
      <c r="U72" s="1220">
        <f t="shared" si="34"/>
        <v>464525.82999999996</v>
      </c>
      <c r="V72" s="1220">
        <f t="shared" si="34"/>
        <v>4279998.6907999981</v>
      </c>
      <c r="W72" s="1124">
        <f>S72-T72-U72</f>
        <v>4279998.6907999981</v>
      </c>
    </row>
    <row r="73" spans="2:23" ht="95.25" customHeight="1" x14ac:dyDescent="0.2">
      <c r="B73" s="1322"/>
      <c r="C73" s="1322"/>
      <c r="D73" s="1322"/>
      <c r="E73" s="1322"/>
      <c r="F73" s="1322"/>
      <c r="G73" s="1322"/>
      <c r="H73" s="1473" t="s">
        <v>2611</v>
      </c>
      <c r="I73" s="1473"/>
      <c r="J73" s="1473"/>
      <c r="K73" s="1473"/>
      <c r="L73" s="1473"/>
      <c r="M73" s="1473"/>
      <c r="N73" s="1473"/>
      <c r="O73" s="1473"/>
      <c r="P73" s="1473"/>
      <c r="Q73" s="1473"/>
    </row>
    <row r="74" spans="2:23" ht="105" customHeight="1" x14ac:dyDescent="0.2">
      <c r="F74" s="149" t="s">
        <v>4</v>
      </c>
      <c r="G74" s="1124"/>
      <c r="H74" s="1473" t="s">
        <v>2626</v>
      </c>
      <c r="I74" s="1473"/>
      <c r="J74" s="1473"/>
      <c r="K74" s="1473"/>
      <c r="L74" s="1473"/>
      <c r="M74" s="1473"/>
      <c r="N74" s="1473"/>
      <c r="O74" s="1473"/>
      <c r="P74" s="1473"/>
      <c r="Q74" s="1473"/>
    </row>
    <row r="75" spans="2:23" ht="25.5" x14ac:dyDescent="0.2">
      <c r="E75" s="1155" t="s">
        <v>2511</v>
      </c>
      <c r="F75" s="1124">
        <f>F16+F33+F41+F50+F60+F70</f>
        <v>4131200.55</v>
      </c>
      <c r="H75" s="1124"/>
      <c r="J75" s="1124">
        <f>J16+J33+J41+J50+J60+J70</f>
        <v>5471827.4899999993</v>
      </c>
      <c r="M75" s="1226"/>
      <c r="N75" s="1124">
        <f>N16+N33+N41+N50+N60+N70</f>
        <v>7831795.3907999992</v>
      </c>
      <c r="Q75" s="1124">
        <f>Q27+Q33+Q41+Q50+Q60+Q70</f>
        <v>4181375.7507999996</v>
      </c>
    </row>
    <row r="76" spans="2:23" x14ac:dyDescent="0.2">
      <c r="E76" s="1155" t="s">
        <v>2512</v>
      </c>
      <c r="F76" s="1124">
        <f>F26</f>
        <v>34601.649999999994</v>
      </c>
      <c r="J76" s="1124">
        <f>J26</f>
        <v>41285.61</v>
      </c>
      <c r="L76" s="150">
        <f>L16+L27+L33+L41+L50+L60+L70</f>
        <v>65852.909999999945</v>
      </c>
      <c r="N76" s="1124">
        <f>N26</f>
        <v>43763.189999999995</v>
      </c>
      <c r="Q76" s="1124"/>
    </row>
    <row r="77" spans="2:23" x14ac:dyDescent="0.2">
      <c r="F77" s="1124">
        <f>F75+F76</f>
        <v>4165802.1999999997</v>
      </c>
      <c r="H77" s="150">
        <f>H27+H33+H41+H50+H60+H70</f>
        <v>32770.030000000101</v>
      </c>
      <c r="J77" s="1124">
        <f>J75+J76</f>
        <v>5513113.0999999996</v>
      </c>
      <c r="N77" s="1124">
        <f>N75+N76</f>
        <v>7875558.5807999996</v>
      </c>
      <c r="S77" s="1124">
        <f>N77+J77+F77</f>
        <v>17554473.880799998</v>
      </c>
      <c r="V77" s="150">
        <f>H77+L76+Q75</f>
        <v>4279998.6908</v>
      </c>
    </row>
    <row r="78" spans="2:23" x14ac:dyDescent="0.2">
      <c r="H78" s="1130"/>
    </row>
    <row r="84" spans="4:14" x14ac:dyDescent="0.2">
      <c r="D84" s="1226">
        <f>D8+D9+D10+D11+D13+D1+D30+D31+D32+D37+D39+D40+D45+D46+D47+D48+D53+D56+D57+D58+D63+D64+D65+D66+D69</f>
        <v>143556</v>
      </c>
      <c r="E84" s="1226"/>
      <c r="F84" s="1226">
        <f>F8+F9+F10+F11+F13+F30+F31+F32+F37+F39+F40+F45+F46+F47+F48+F53+F56+F57+F58+F63+F64+F65+F66+F69</f>
        <v>3641600.4899999993</v>
      </c>
      <c r="I84" s="1226"/>
      <c r="J84" s="1226"/>
      <c r="M84" s="1226"/>
      <c r="N84" s="1226"/>
    </row>
  </sheetData>
  <mergeCells count="9">
    <mergeCell ref="H74:Q74"/>
    <mergeCell ref="H73:Q73"/>
    <mergeCell ref="D27:E27"/>
    <mergeCell ref="F1:H1"/>
    <mergeCell ref="B3:H3"/>
    <mergeCell ref="D14:E14"/>
    <mergeCell ref="D15:E15"/>
    <mergeCell ref="D16:E16"/>
    <mergeCell ref="O4:Q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H74"/>
  <sheetViews>
    <sheetView zoomScale="73" zoomScaleNormal="73" workbookViewId="0">
      <selection activeCell="D1" sqref="D1:F1"/>
    </sheetView>
  </sheetViews>
  <sheetFormatPr defaultColWidth="9.140625" defaultRowHeight="12.75" x14ac:dyDescent="0.2"/>
  <cols>
    <col min="1" max="1" width="6.5703125" style="151" customWidth="1"/>
    <col min="2" max="2" width="33.85546875" style="151" customWidth="1"/>
    <col min="3" max="3" width="12.28515625" style="151" customWidth="1"/>
    <col min="4" max="5" width="15.7109375" style="151" customWidth="1"/>
    <col min="6" max="6" width="18" style="151" customWidth="1"/>
    <col min="7" max="7" width="2.7109375" style="151" customWidth="1"/>
    <col min="8" max="8" width="14.7109375" style="151" customWidth="1"/>
    <col min="9" max="16384" width="9.140625" style="151"/>
  </cols>
  <sheetData>
    <row r="1" spans="2:8" ht="51.75" customHeight="1" x14ac:dyDescent="0.2">
      <c r="D1" s="1487" t="s">
        <v>2580</v>
      </c>
      <c r="E1" s="1487"/>
      <c r="F1" s="1487"/>
    </row>
    <row r="2" spans="2:8" ht="35.25" customHeight="1" thickBot="1" x14ac:dyDescent="0.25">
      <c r="B2" s="1488" t="s">
        <v>2300</v>
      </c>
      <c r="C2" s="1488"/>
      <c r="D2" s="1488"/>
      <c r="E2" s="1488"/>
      <c r="F2" s="1488"/>
    </row>
    <row r="3" spans="2:8" ht="25.5" x14ac:dyDescent="0.2">
      <c r="B3" s="152" t="s">
        <v>2084</v>
      </c>
      <c r="C3" s="153" t="s">
        <v>2101</v>
      </c>
      <c r="D3" s="153" t="s">
        <v>2098</v>
      </c>
      <c r="E3" s="153" t="s">
        <v>2100</v>
      </c>
      <c r="F3" s="154" t="s">
        <v>2099</v>
      </c>
    </row>
    <row r="4" spans="2:8" x14ac:dyDescent="0.2">
      <c r="B4" s="155" t="s">
        <v>2086</v>
      </c>
      <c r="C4" s="156">
        <v>28</v>
      </c>
      <c r="D4" s="156">
        <v>16</v>
      </c>
      <c r="E4" s="157">
        <v>5</v>
      </c>
      <c r="F4" s="158">
        <f>C4*D4+E4*C4/2</f>
        <v>518</v>
      </c>
    </row>
    <row r="5" spans="2:8" x14ac:dyDescent="0.2">
      <c r="B5" s="155" t="s">
        <v>2087</v>
      </c>
      <c r="C5" s="156">
        <v>140</v>
      </c>
      <c r="D5" s="156">
        <v>1</v>
      </c>
      <c r="E5" s="157"/>
      <c r="F5" s="158">
        <f>C5*D5+E5*C5/2</f>
        <v>140</v>
      </c>
    </row>
    <row r="6" spans="2:8" x14ac:dyDescent="0.2">
      <c r="B6" s="155" t="s">
        <v>2095</v>
      </c>
      <c r="C6" s="159">
        <v>100</v>
      </c>
      <c r="D6" s="160">
        <v>0</v>
      </c>
      <c r="E6" s="161">
        <v>5</v>
      </c>
      <c r="F6" s="158">
        <f t="shared" ref="F6" si="0">C6*D6+E6*C6/2</f>
        <v>250</v>
      </c>
    </row>
    <row r="7" spans="2:8" x14ac:dyDescent="0.2">
      <c r="B7" s="1480" t="s">
        <v>25</v>
      </c>
      <c r="C7" s="1481"/>
      <c r="D7" s="1481"/>
      <c r="E7" s="162"/>
      <c r="F7" s="163">
        <f>SUM(F4:F6)</f>
        <v>908</v>
      </c>
    </row>
    <row r="8" spans="2:8" x14ac:dyDescent="0.2">
      <c r="B8" s="164"/>
      <c r="C8" s="165"/>
      <c r="D8" s="165" t="s">
        <v>2088</v>
      </c>
      <c r="E8" s="166"/>
      <c r="F8" s="167">
        <f>F7*21%</f>
        <v>190.68</v>
      </c>
    </row>
    <row r="9" spans="2:8" x14ac:dyDescent="0.2">
      <c r="B9" s="168"/>
      <c r="C9" s="169"/>
      <c r="D9" s="169" t="s">
        <v>25</v>
      </c>
      <c r="E9" s="170"/>
      <c r="F9" s="171">
        <f>SUM(F7:F8)</f>
        <v>1098.68</v>
      </c>
    </row>
    <row r="10" spans="2:8" ht="9" customHeight="1" x14ac:dyDescent="0.2">
      <c r="B10" s="172"/>
      <c r="F10" s="173"/>
    </row>
    <row r="11" spans="2:8" x14ac:dyDescent="0.2">
      <c r="B11" s="174" t="s">
        <v>2084</v>
      </c>
      <c r="C11" s="175" t="s">
        <v>2089</v>
      </c>
      <c r="D11" s="176" t="s">
        <v>21</v>
      </c>
      <c r="E11" s="177" t="s">
        <v>21</v>
      </c>
      <c r="F11" s="178" t="s">
        <v>2090</v>
      </c>
    </row>
    <row r="12" spans="2:8" x14ac:dyDescent="0.2">
      <c r="B12" s="179" t="s">
        <v>2091</v>
      </c>
      <c r="C12" s="180">
        <v>1000</v>
      </c>
      <c r="D12" s="181">
        <v>1</v>
      </c>
      <c r="E12" s="182">
        <v>1</v>
      </c>
      <c r="F12" s="183">
        <f>C12*D12+E12*C12/2</f>
        <v>1500</v>
      </c>
    </row>
    <row r="13" spans="2:8" x14ac:dyDescent="0.2">
      <c r="B13" s="179" t="s">
        <v>2092</v>
      </c>
      <c r="C13" s="180">
        <v>880</v>
      </c>
      <c r="D13" s="181">
        <v>15</v>
      </c>
      <c r="E13" s="182">
        <v>4</v>
      </c>
      <c r="F13" s="183">
        <f>C13*D13+E13*C13/2</f>
        <v>14960</v>
      </c>
    </row>
    <row r="14" spans="2:8" x14ac:dyDescent="0.2">
      <c r="B14" s="164"/>
      <c r="C14" s="184"/>
      <c r="D14" s="165" t="s">
        <v>25</v>
      </c>
      <c r="E14" s="166"/>
      <c r="F14" s="185">
        <f>SUM(F12:F13)</f>
        <v>16460</v>
      </c>
    </row>
    <row r="15" spans="2:8" x14ac:dyDescent="0.2">
      <c r="B15" s="164"/>
      <c r="C15" s="184"/>
      <c r="D15" s="165" t="s">
        <v>2096</v>
      </c>
      <c r="E15" s="166" t="s">
        <v>2097</v>
      </c>
      <c r="F15" s="183">
        <f>ROUND(F14*0.2409,0)</f>
        <v>3965</v>
      </c>
      <c r="H15" s="186"/>
    </row>
    <row r="16" spans="2:8" x14ac:dyDescent="0.2">
      <c r="B16" s="168"/>
      <c r="C16" s="184"/>
      <c r="D16" s="169" t="s">
        <v>25</v>
      </c>
      <c r="E16" s="170"/>
      <c r="F16" s="187">
        <f>F15+F14</f>
        <v>20425</v>
      </c>
    </row>
    <row r="17" spans="2:6" ht="9" customHeight="1" x14ac:dyDescent="0.2">
      <c r="B17" s="172"/>
      <c r="F17" s="173"/>
    </row>
    <row r="18" spans="2:6" ht="25.5" x14ac:dyDescent="0.2">
      <c r="B18" s="174" t="s">
        <v>2084</v>
      </c>
      <c r="C18" s="188" t="s">
        <v>2085</v>
      </c>
      <c r="D18" s="188" t="s">
        <v>21</v>
      </c>
      <c r="E18" s="189" t="s">
        <v>21</v>
      </c>
      <c r="F18" s="190" t="s">
        <v>2093</v>
      </c>
    </row>
    <row r="19" spans="2:6" x14ac:dyDescent="0.2">
      <c r="B19" s="179" t="s">
        <v>2094</v>
      </c>
      <c r="C19" s="191">
        <v>61.89</v>
      </c>
      <c r="D19" s="184">
        <v>16</v>
      </c>
      <c r="E19" s="192">
        <v>5</v>
      </c>
      <c r="F19" s="193">
        <f>C19*D19+E19*C19/2</f>
        <v>1144.9649999999999</v>
      </c>
    </row>
    <row r="20" spans="2:6" x14ac:dyDescent="0.2">
      <c r="B20" s="179"/>
      <c r="C20" s="184"/>
      <c r="D20" s="169" t="s">
        <v>25</v>
      </c>
      <c r="E20" s="170"/>
      <c r="F20" s="194">
        <f>F19</f>
        <v>1144.9649999999999</v>
      </c>
    </row>
    <row r="21" spans="2:6" ht="8.25" customHeight="1" x14ac:dyDescent="0.2">
      <c r="B21" s="172"/>
      <c r="F21" s="173"/>
    </row>
    <row r="22" spans="2:6" x14ac:dyDescent="0.2">
      <c r="B22" s="174" t="s">
        <v>2084</v>
      </c>
      <c r="C22" s="188"/>
      <c r="D22" s="188"/>
      <c r="E22" s="189"/>
      <c r="F22" s="190" t="s">
        <v>2093</v>
      </c>
    </row>
    <row r="23" spans="2:6" ht="18" customHeight="1" x14ac:dyDescent="0.2">
      <c r="B23" s="1482" t="s">
        <v>2102</v>
      </c>
      <c r="C23" s="1483"/>
      <c r="D23" s="1483"/>
      <c r="E23" s="195"/>
      <c r="F23" s="196">
        <v>80</v>
      </c>
    </row>
    <row r="24" spans="2:6" ht="14.25" customHeight="1" x14ac:dyDescent="0.2">
      <c r="B24" s="172"/>
      <c r="F24" s="173"/>
    </row>
    <row r="25" spans="2:6" ht="15.75" customHeight="1" thickBot="1" x14ac:dyDescent="0.25">
      <c r="B25" s="1484" t="s">
        <v>216</v>
      </c>
      <c r="C25" s="1485"/>
      <c r="D25" s="1485"/>
      <c r="E25" s="197"/>
      <c r="F25" s="883">
        <f>F9+F16+F20+F23</f>
        <v>22748.645</v>
      </c>
    </row>
    <row r="26" spans="2:6" x14ac:dyDescent="0.2">
      <c r="F26" s="884"/>
    </row>
    <row r="27" spans="2:6" ht="30.75" customHeight="1" x14ac:dyDescent="0.2">
      <c r="B27" s="1486" t="s">
        <v>2301</v>
      </c>
      <c r="C27" s="1486"/>
      <c r="D27" s="1486"/>
      <c r="E27" s="1486"/>
      <c r="F27" s="1486"/>
    </row>
    <row r="28" spans="2:6" ht="13.5" thickBot="1" x14ac:dyDescent="0.25">
      <c r="B28" s="885"/>
    </row>
    <row r="29" spans="2:6" ht="25.5" x14ac:dyDescent="0.2">
      <c r="B29" s="152" t="s">
        <v>2084</v>
      </c>
      <c r="C29" s="153" t="s">
        <v>2085</v>
      </c>
      <c r="D29" s="153" t="s">
        <v>21</v>
      </c>
      <c r="E29" s="154" t="s">
        <v>2296</v>
      </c>
    </row>
    <row r="30" spans="2:6" x14ac:dyDescent="0.2">
      <c r="B30" s="155" t="s">
        <v>2086</v>
      </c>
      <c r="C30" s="156">
        <v>28</v>
      </c>
      <c r="D30" s="156">
        <v>16</v>
      </c>
      <c r="E30" s="158">
        <f>C30*D30</f>
        <v>448</v>
      </c>
    </row>
    <row r="31" spans="2:6" x14ac:dyDescent="0.2">
      <c r="B31" s="155" t="s">
        <v>2087</v>
      </c>
      <c r="C31" s="156">
        <v>140</v>
      </c>
      <c r="D31" s="156">
        <v>1</v>
      </c>
      <c r="E31" s="158">
        <v>140</v>
      </c>
    </row>
    <row r="32" spans="2:6" x14ac:dyDescent="0.2">
      <c r="B32" s="1480" t="s">
        <v>25</v>
      </c>
      <c r="C32" s="1481"/>
      <c r="D32" s="1481"/>
      <c r="E32" s="886">
        <f>SUM(E30:E31)</f>
        <v>588</v>
      </c>
    </row>
    <row r="33" spans="2:5" x14ac:dyDescent="0.2">
      <c r="B33" s="164"/>
      <c r="C33" s="165"/>
      <c r="D33" s="165" t="s">
        <v>2088</v>
      </c>
      <c r="E33" s="167">
        <f>E32*21%</f>
        <v>123.47999999999999</v>
      </c>
    </row>
    <row r="34" spans="2:5" x14ac:dyDescent="0.2">
      <c r="B34" s="168"/>
      <c r="C34" s="169"/>
      <c r="D34" s="169" t="s">
        <v>25</v>
      </c>
      <c r="E34" s="171">
        <f>SUM(E32:E33)</f>
        <v>711.48</v>
      </c>
    </row>
    <row r="35" spans="2:5" x14ac:dyDescent="0.2">
      <c r="B35" s="172"/>
      <c r="E35" s="173"/>
    </row>
    <row r="36" spans="2:5" x14ac:dyDescent="0.2">
      <c r="B36" s="174" t="s">
        <v>2084</v>
      </c>
      <c r="C36" s="175" t="s">
        <v>2089</v>
      </c>
      <c r="D36" s="887" t="s">
        <v>21</v>
      </c>
      <c r="E36" s="178" t="s">
        <v>2090</v>
      </c>
    </row>
    <row r="37" spans="2:5" x14ac:dyDescent="0.2">
      <c r="B37" s="179" t="s">
        <v>2091</v>
      </c>
      <c r="C37" s="180">
        <v>1000</v>
      </c>
      <c r="D37" s="888">
        <v>1</v>
      </c>
      <c r="E37" s="889">
        <v>1000</v>
      </c>
    </row>
    <row r="38" spans="2:5" x14ac:dyDescent="0.2">
      <c r="B38" s="179" t="s">
        <v>2092</v>
      </c>
      <c r="C38" s="180">
        <v>880</v>
      </c>
      <c r="D38" s="888">
        <v>15</v>
      </c>
      <c r="E38" s="889">
        <f>C38*D38</f>
        <v>13200</v>
      </c>
    </row>
    <row r="39" spans="2:5" x14ac:dyDescent="0.2">
      <c r="B39" s="164"/>
      <c r="C39" s="184"/>
      <c r="D39" s="165" t="s">
        <v>25</v>
      </c>
      <c r="E39" s="185">
        <f>SUM(E37:E38)</f>
        <v>14200</v>
      </c>
    </row>
    <row r="40" spans="2:5" ht="25.5" x14ac:dyDescent="0.2">
      <c r="B40" s="164" t="s">
        <v>2297</v>
      </c>
      <c r="C40" s="184"/>
      <c r="D40" s="165"/>
      <c r="E40" s="889">
        <f>ROUND(E39*0.2409,0)</f>
        <v>3421</v>
      </c>
    </row>
    <row r="41" spans="2:5" x14ac:dyDescent="0.2">
      <c r="B41" s="168"/>
      <c r="C41" s="184"/>
      <c r="D41" s="169" t="s">
        <v>25</v>
      </c>
      <c r="E41" s="890">
        <f>E40+E39</f>
        <v>17621</v>
      </c>
    </row>
    <row r="42" spans="2:5" x14ac:dyDescent="0.2">
      <c r="B42" s="172"/>
      <c r="E42" s="173"/>
    </row>
    <row r="43" spans="2:5" ht="25.5" x14ac:dyDescent="0.2">
      <c r="B43" s="174" t="s">
        <v>2084</v>
      </c>
      <c r="C43" s="188" t="s">
        <v>2085</v>
      </c>
      <c r="D43" s="188" t="s">
        <v>21</v>
      </c>
      <c r="E43" s="190" t="s">
        <v>2093</v>
      </c>
    </row>
    <row r="44" spans="2:5" x14ac:dyDescent="0.2">
      <c r="B44" s="179" t="s">
        <v>2094</v>
      </c>
      <c r="C44" s="180">
        <v>61.89</v>
      </c>
      <c r="D44" s="184">
        <v>16</v>
      </c>
      <c r="E44" s="891">
        <f>C44*D44</f>
        <v>990.24</v>
      </c>
    </row>
    <row r="45" spans="2:5" x14ac:dyDescent="0.2">
      <c r="B45" s="179"/>
      <c r="C45" s="184"/>
      <c r="D45" s="169" t="s">
        <v>25</v>
      </c>
      <c r="E45" s="892">
        <f>E44</f>
        <v>990.24</v>
      </c>
    </row>
    <row r="46" spans="2:5" x14ac:dyDescent="0.2">
      <c r="B46" s="172"/>
      <c r="E46" s="173"/>
    </row>
    <row r="47" spans="2:5" x14ac:dyDescent="0.2">
      <c r="B47" s="174" t="s">
        <v>2084</v>
      </c>
      <c r="C47" s="188"/>
      <c r="D47" s="188"/>
      <c r="E47" s="190" t="s">
        <v>2093</v>
      </c>
    </row>
    <row r="48" spans="2:5" x14ac:dyDescent="0.2">
      <c r="B48" s="1482" t="s">
        <v>2298</v>
      </c>
      <c r="C48" s="1483"/>
      <c r="D48" s="1483"/>
      <c r="E48" s="196">
        <v>200</v>
      </c>
    </row>
    <row r="49" spans="2:6" ht="13.5" thickBot="1" x14ac:dyDescent="0.25">
      <c r="B49" s="1484" t="s">
        <v>2299</v>
      </c>
      <c r="C49" s="1485"/>
      <c r="D49" s="1485"/>
      <c r="E49" s="883">
        <f>E34+E41+E45+E48</f>
        <v>19522.72</v>
      </c>
    </row>
    <row r="52" spans="2:6" ht="31.5" customHeight="1" x14ac:dyDescent="0.2">
      <c r="B52" s="1486" t="s">
        <v>2302</v>
      </c>
      <c r="C52" s="1486"/>
      <c r="D52" s="1486"/>
      <c r="E52" s="1486"/>
      <c r="F52" s="1486"/>
    </row>
    <row r="53" spans="2:6" ht="13.5" thickBot="1" x14ac:dyDescent="0.25">
      <c r="B53" s="885"/>
    </row>
    <row r="54" spans="2:6" ht="25.5" x14ac:dyDescent="0.2">
      <c r="B54" s="152" t="s">
        <v>2084</v>
      </c>
      <c r="C54" s="153" t="s">
        <v>2085</v>
      </c>
      <c r="D54" s="153" t="s">
        <v>21</v>
      </c>
      <c r="E54" s="154" t="s">
        <v>2296</v>
      </c>
    </row>
    <row r="55" spans="2:6" x14ac:dyDescent="0.2">
      <c r="B55" s="155" t="s">
        <v>2086</v>
      </c>
      <c r="C55" s="156">
        <v>28</v>
      </c>
      <c r="D55" s="156">
        <v>16</v>
      </c>
      <c r="E55" s="158">
        <f>C55*D55</f>
        <v>448</v>
      </c>
    </row>
    <row r="56" spans="2:6" x14ac:dyDescent="0.2">
      <c r="B56" s="155" t="s">
        <v>2087</v>
      </c>
      <c r="C56" s="156">
        <v>140</v>
      </c>
      <c r="D56" s="156">
        <v>1</v>
      </c>
      <c r="E56" s="158">
        <v>140</v>
      </c>
    </row>
    <row r="57" spans="2:6" x14ac:dyDescent="0.2">
      <c r="B57" s="1480" t="s">
        <v>25</v>
      </c>
      <c r="C57" s="1481"/>
      <c r="D57" s="1481"/>
      <c r="E57" s="886">
        <f>SUM(E55:E56)</f>
        <v>588</v>
      </c>
    </row>
    <row r="58" spans="2:6" x14ac:dyDescent="0.2">
      <c r="B58" s="164"/>
      <c r="C58" s="165"/>
      <c r="D58" s="165" t="s">
        <v>2088</v>
      </c>
      <c r="E58" s="167">
        <f>E57*21%</f>
        <v>123.47999999999999</v>
      </c>
    </row>
    <row r="59" spans="2:6" x14ac:dyDescent="0.2">
      <c r="B59" s="168"/>
      <c r="C59" s="169"/>
      <c r="D59" s="169" t="s">
        <v>25</v>
      </c>
      <c r="E59" s="171">
        <f>SUM(E57:E58)</f>
        <v>711.48</v>
      </c>
    </row>
    <row r="60" spans="2:6" x14ac:dyDescent="0.2">
      <c r="B60" s="172"/>
      <c r="E60" s="173"/>
    </row>
    <row r="61" spans="2:6" x14ac:dyDescent="0.2">
      <c r="B61" s="174" t="s">
        <v>2084</v>
      </c>
      <c r="C61" s="175" t="s">
        <v>2089</v>
      </c>
      <c r="D61" s="887" t="s">
        <v>21</v>
      </c>
      <c r="E61" s="178" t="s">
        <v>2090</v>
      </c>
    </row>
    <row r="62" spans="2:6" x14ac:dyDescent="0.2">
      <c r="B62" s="179" t="s">
        <v>2091</v>
      </c>
      <c r="C62" s="180">
        <v>1000</v>
      </c>
      <c r="D62" s="888">
        <v>1</v>
      </c>
      <c r="E62" s="889">
        <v>1000</v>
      </c>
    </row>
    <row r="63" spans="2:6" x14ac:dyDescent="0.2">
      <c r="B63" s="179" t="s">
        <v>2092</v>
      </c>
      <c r="C63" s="180">
        <v>880</v>
      </c>
      <c r="D63" s="888">
        <v>15</v>
      </c>
      <c r="E63" s="889">
        <f>C63*D63</f>
        <v>13200</v>
      </c>
    </row>
    <row r="64" spans="2:6" x14ac:dyDescent="0.2">
      <c r="B64" s="164"/>
      <c r="C64" s="184"/>
      <c r="D64" s="165" t="s">
        <v>25</v>
      </c>
      <c r="E64" s="185">
        <f>SUM(E62:E63)</f>
        <v>14200</v>
      </c>
    </row>
    <row r="65" spans="2:5" ht="25.5" x14ac:dyDescent="0.2">
      <c r="B65" s="164" t="s">
        <v>2297</v>
      </c>
      <c r="C65" s="184"/>
      <c r="D65" s="165"/>
      <c r="E65" s="889">
        <f>ROUND(E64*0.2409,0)</f>
        <v>3421</v>
      </c>
    </row>
    <row r="66" spans="2:5" x14ac:dyDescent="0.2">
      <c r="B66" s="168"/>
      <c r="C66" s="184"/>
      <c r="D66" s="169" t="s">
        <v>25</v>
      </c>
      <c r="E66" s="890">
        <f>E65+E64</f>
        <v>17621</v>
      </c>
    </row>
    <row r="67" spans="2:5" x14ac:dyDescent="0.2">
      <c r="B67" s="172"/>
      <c r="E67" s="173"/>
    </row>
    <row r="68" spans="2:5" ht="25.5" x14ac:dyDescent="0.2">
      <c r="B68" s="174" t="s">
        <v>2084</v>
      </c>
      <c r="C68" s="188" t="s">
        <v>2085</v>
      </c>
      <c r="D68" s="188" t="s">
        <v>21</v>
      </c>
      <c r="E68" s="190" t="s">
        <v>2093</v>
      </c>
    </row>
    <row r="69" spans="2:5" x14ac:dyDescent="0.2">
      <c r="B69" s="179" t="s">
        <v>2094</v>
      </c>
      <c r="C69" s="180">
        <v>61.89</v>
      </c>
      <c r="D69" s="184">
        <v>16</v>
      </c>
      <c r="E69" s="891">
        <f>C69*D69</f>
        <v>990.24</v>
      </c>
    </row>
    <row r="70" spans="2:5" x14ac:dyDescent="0.2">
      <c r="B70" s="179"/>
      <c r="C70" s="184"/>
      <c r="D70" s="169" t="s">
        <v>25</v>
      </c>
      <c r="E70" s="892">
        <f>E69</f>
        <v>990.24</v>
      </c>
    </row>
    <row r="71" spans="2:5" x14ac:dyDescent="0.2">
      <c r="B71" s="172"/>
      <c r="E71" s="173"/>
    </row>
    <row r="72" spans="2:5" x14ac:dyDescent="0.2">
      <c r="B72" s="174" t="s">
        <v>2084</v>
      </c>
      <c r="C72" s="188"/>
      <c r="D72" s="188"/>
      <c r="E72" s="190" t="s">
        <v>2093</v>
      </c>
    </row>
    <row r="73" spans="2:5" x14ac:dyDescent="0.2">
      <c r="B73" s="1482" t="s">
        <v>2298</v>
      </c>
      <c r="C73" s="1483"/>
      <c r="D73" s="1483"/>
      <c r="E73" s="196">
        <v>200</v>
      </c>
    </row>
    <row r="74" spans="2:5" ht="13.5" thickBot="1" x14ac:dyDescent="0.25">
      <c r="B74" s="1484" t="s">
        <v>2303</v>
      </c>
      <c r="C74" s="1485"/>
      <c r="D74" s="1485"/>
      <c r="E74" s="883">
        <f>E59+E66+E70+E73</f>
        <v>19522.72</v>
      </c>
    </row>
  </sheetData>
  <mergeCells count="13">
    <mergeCell ref="B27:F27"/>
    <mergeCell ref="B52:F52"/>
    <mergeCell ref="D1:F1"/>
    <mergeCell ref="B7:D7"/>
    <mergeCell ref="B23:D23"/>
    <mergeCell ref="B25:D25"/>
    <mergeCell ref="B2:F2"/>
    <mergeCell ref="B57:D57"/>
    <mergeCell ref="B73:D73"/>
    <mergeCell ref="B74:D74"/>
    <mergeCell ref="B32:D32"/>
    <mergeCell ref="B48:D48"/>
    <mergeCell ref="B49:D4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79998168889431442"/>
  </sheetPr>
  <dimension ref="B1:D7"/>
  <sheetViews>
    <sheetView workbookViewId="0">
      <selection activeCell="F24" sqref="F24"/>
    </sheetView>
  </sheetViews>
  <sheetFormatPr defaultColWidth="9.140625" defaultRowHeight="12.75" x14ac:dyDescent="0.2"/>
  <cols>
    <col min="1" max="1" width="5.140625" style="1117" customWidth="1"/>
    <col min="2" max="2" width="24.140625" style="1117" customWidth="1"/>
    <col min="3" max="3" width="23.42578125" style="1117" customWidth="1"/>
    <col min="4" max="4" width="11.140625" style="1117" customWidth="1"/>
    <col min="5" max="16384" width="9.140625" style="1117"/>
  </cols>
  <sheetData>
    <row r="1" spans="2:4" ht="46.5" customHeight="1" x14ac:dyDescent="0.2">
      <c r="C1" s="1489" t="s">
        <v>2581</v>
      </c>
      <c r="D1" s="1489"/>
    </row>
    <row r="2" spans="2:4" x14ac:dyDescent="0.2">
      <c r="B2" s="1116" t="s">
        <v>38</v>
      </c>
      <c r="C2" s="1116"/>
    </row>
    <row r="3" spans="2:4" x14ac:dyDescent="0.2">
      <c r="B3" s="1116" t="s">
        <v>39</v>
      </c>
      <c r="C3" s="1116"/>
    </row>
    <row r="5" spans="2:4" ht="13.5" thickBot="1" x14ac:dyDescent="0.25">
      <c r="B5" s="1118" t="s">
        <v>40</v>
      </c>
      <c r="C5" s="1118" t="s">
        <v>41</v>
      </c>
      <c r="D5" s="1118" t="s">
        <v>6</v>
      </c>
    </row>
    <row r="6" spans="2:4" ht="13.5" thickTop="1" x14ac:dyDescent="0.2">
      <c r="B6" s="1119" t="s">
        <v>42</v>
      </c>
      <c r="C6" s="1119" t="s">
        <v>43</v>
      </c>
      <c r="D6" s="1120">
        <v>1108.6300000000001</v>
      </c>
    </row>
    <row r="7" spans="2:4" x14ac:dyDescent="0.2">
      <c r="B7" s="1121"/>
      <c r="C7" s="1122" t="s">
        <v>4</v>
      </c>
      <c r="D7" s="1123">
        <f>ROUNDUP(D6,0)</f>
        <v>1109</v>
      </c>
    </row>
  </sheetData>
  <mergeCells count="1">
    <mergeCell ref="C1:D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1:R100"/>
  <sheetViews>
    <sheetView showGridLines="0" zoomScale="77" zoomScaleNormal="77" workbookViewId="0">
      <selection activeCell="G1" sqref="G1:I1"/>
    </sheetView>
  </sheetViews>
  <sheetFormatPr defaultColWidth="9.140625" defaultRowHeight="15" x14ac:dyDescent="0.25"/>
  <cols>
    <col min="1" max="1" width="6.42578125" style="215" customWidth="1"/>
    <col min="2" max="2" width="15.85546875" style="215" customWidth="1"/>
    <col min="3" max="3" width="30.7109375" style="215" bestFit="1" customWidth="1"/>
    <col min="4" max="4" width="16.42578125" style="259" customWidth="1"/>
    <col min="5" max="5" width="14" style="215" customWidth="1"/>
    <col min="6" max="6" width="25.7109375" style="200" customWidth="1"/>
    <col min="7" max="7" width="24" style="215" customWidth="1"/>
    <col min="8" max="8" width="18.140625" style="215" customWidth="1"/>
    <col min="9" max="9" width="13.7109375" style="215" customWidth="1"/>
    <col min="10" max="10" width="9.140625" style="215"/>
    <col min="11" max="11" width="11.85546875" style="215" customWidth="1"/>
    <col min="12" max="12" width="7.140625" style="215" customWidth="1"/>
    <col min="13" max="13" width="18.85546875" style="215" customWidth="1"/>
    <col min="14" max="14" width="18.42578125" style="343" customWidth="1"/>
    <col min="15" max="15" width="4.140625" style="215" customWidth="1"/>
    <col min="16" max="16384" width="9.140625" style="215"/>
  </cols>
  <sheetData>
    <row r="1" spans="2:14" ht="39" customHeight="1" x14ac:dyDescent="0.25">
      <c r="G1" s="1490" t="s">
        <v>2582</v>
      </c>
      <c r="H1" s="1490"/>
      <c r="I1" s="1490"/>
    </row>
    <row r="3" spans="2:14" ht="18.75" x14ac:dyDescent="0.3">
      <c r="B3" s="255" t="s">
        <v>2122</v>
      </c>
      <c r="C3" s="256"/>
      <c r="D3" s="257"/>
      <c r="E3" s="256"/>
      <c r="F3" s="204"/>
      <c r="G3" s="258"/>
    </row>
    <row r="4" spans="2:14" x14ac:dyDescent="0.25">
      <c r="J4" s="298"/>
      <c r="K4" s="298"/>
    </row>
    <row r="5" spans="2:14" ht="93" customHeight="1" x14ac:dyDescent="0.25">
      <c r="B5" s="261" t="s">
        <v>40</v>
      </c>
      <c r="C5" s="262" t="s">
        <v>92</v>
      </c>
      <c r="D5" s="263" t="s">
        <v>93</v>
      </c>
      <c r="E5" s="262" t="s">
        <v>94</v>
      </c>
      <c r="F5" s="262" t="s">
        <v>95</v>
      </c>
      <c r="G5" s="262" t="s">
        <v>97</v>
      </c>
      <c r="H5" s="262" t="s">
        <v>2123</v>
      </c>
      <c r="I5" s="262" t="s">
        <v>99</v>
      </c>
      <c r="J5" s="298"/>
      <c r="K5" s="333"/>
    </row>
    <row r="6" spans="2:14" x14ac:dyDescent="0.25">
      <c r="B6" s="260">
        <v>44166</v>
      </c>
      <c r="C6" s="214">
        <v>6</v>
      </c>
      <c r="D6" s="213">
        <f>((8/3)*C6)</f>
        <v>16</v>
      </c>
      <c r="E6" s="214">
        <v>16</v>
      </c>
      <c r="F6" s="208">
        <v>6</v>
      </c>
      <c r="G6" s="213">
        <f>((C6*8)/3)</f>
        <v>16</v>
      </c>
      <c r="H6" s="214">
        <f>((C6*8*3))</f>
        <v>144</v>
      </c>
      <c r="I6" s="213">
        <f>((C6*8)/3)</f>
        <v>16</v>
      </c>
    </row>
    <row r="7" spans="2:14" x14ac:dyDescent="0.25">
      <c r="B7" s="260">
        <v>44167</v>
      </c>
      <c r="C7" s="214">
        <v>6</v>
      </c>
      <c r="D7" s="213">
        <f t="shared" ref="D7:D36" si="0">((8/3)*C7)</f>
        <v>16</v>
      </c>
      <c r="E7" s="214">
        <v>16</v>
      </c>
      <c r="F7" s="208"/>
      <c r="G7" s="213">
        <f t="shared" ref="G7:G36" si="1">((C7*8)/3)</f>
        <v>16</v>
      </c>
      <c r="H7" s="214">
        <f t="shared" ref="H7:H36" si="2">((C7*8*3))</f>
        <v>144</v>
      </c>
      <c r="I7" s="213">
        <f t="shared" ref="I7:I36" si="3">((C7*8)/3)</f>
        <v>16</v>
      </c>
    </row>
    <row r="8" spans="2:14" x14ac:dyDescent="0.25">
      <c r="B8" s="260">
        <v>44168</v>
      </c>
      <c r="C8" s="214">
        <v>6</v>
      </c>
      <c r="D8" s="213">
        <f t="shared" si="0"/>
        <v>16</v>
      </c>
      <c r="E8" s="214">
        <v>16</v>
      </c>
      <c r="F8" s="208"/>
      <c r="G8" s="213">
        <f t="shared" si="1"/>
        <v>16</v>
      </c>
      <c r="H8" s="214">
        <f t="shared" si="2"/>
        <v>144</v>
      </c>
      <c r="I8" s="213">
        <f t="shared" si="3"/>
        <v>16</v>
      </c>
    </row>
    <row r="9" spans="2:14" x14ac:dyDescent="0.25">
      <c r="B9" s="260">
        <v>44169</v>
      </c>
      <c r="C9" s="214">
        <v>6</v>
      </c>
      <c r="D9" s="213">
        <f t="shared" si="0"/>
        <v>16</v>
      </c>
      <c r="E9" s="214">
        <v>16</v>
      </c>
      <c r="F9" s="208"/>
      <c r="G9" s="213">
        <f t="shared" si="1"/>
        <v>16</v>
      </c>
      <c r="H9" s="214">
        <f t="shared" si="2"/>
        <v>144</v>
      </c>
      <c r="I9" s="213">
        <f t="shared" si="3"/>
        <v>16</v>
      </c>
    </row>
    <row r="10" spans="2:14" x14ac:dyDescent="0.25">
      <c r="B10" s="260">
        <v>44170</v>
      </c>
      <c r="C10" s="214">
        <v>6</v>
      </c>
      <c r="D10" s="213">
        <f t="shared" si="0"/>
        <v>16</v>
      </c>
      <c r="E10" s="214">
        <v>16</v>
      </c>
      <c r="F10" s="208"/>
      <c r="G10" s="213">
        <f t="shared" si="1"/>
        <v>16</v>
      </c>
      <c r="H10" s="214">
        <f t="shared" si="2"/>
        <v>144</v>
      </c>
      <c r="I10" s="213">
        <f t="shared" si="3"/>
        <v>16</v>
      </c>
      <c r="M10" s="287"/>
      <c r="N10" s="288"/>
    </row>
    <row r="11" spans="2:14" x14ac:dyDescent="0.25">
      <c r="B11" s="260">
        <v>44171</v>
      </c>
      <c r="C11" s="214">
        <v>6</v>
      </c>
      <c r="D11" s="213">
        <f t="shared" si="0"/>
        <v>16</v>
      </c>
      <c r="E11" s="214">
        <v>16</v>
      </c>
      <c r="F11" s="208"/>
      <c r="G11" s="213">
        <f t="shared" si="1"/>
        <v>16</v>
      </c>
      <c r="H11" s="214">
        <f t="shared" si="2"/>
        <v>144</v>
      </c>
      <c r="I11" s="213">
        <f t="shared" si="3"/>
        <v>16</v>
      </c>
      <c r="M11" s="287"/>
      <c r="N11" s="290"/>
    </row>
    <row r="12" spans="2:14" x14ac:dyDescent="0.25">
      <c r="B12" s="260">
        <v>44172</v>
      </c>
      <c r="C12" s="214">
        <v>6</v>
      </c>
      <c r="D12" s="213">
        <f t="shared" si="0"/>
        <v>16</v>
      </c>
      <c r="E12" s="214">
        <v>16</v>
      </c>
      <c r="F12" s="208"/>
      <c r="G12" s="213">
        <f t="shared" si="1"/>
        <v>16</v>
      </c>
      <c r="H12" s="214">
        <f t="shared" si="2"/>
        <v>144</v>
      </c>
      <c r="I12" s="213">
        <f t="shared" si="3"/>
        <v>16</v>
      </c>
      <c r="M12" s="287"/>
      <c r="N12" s="290"/>
    </row>
    <row r="13" spans="2:14" x14ac:dyDescent="0.25">
      <c r="B13" s="260">
        <v>44173</v>
      </c>
      <c r="C13" s="214">
        <v>6</v>
      </c>
      <c r="D13" s="213">
        <f t="shared" si="0"/>
        <v>16</v>
      </c>
      <c r="E13" s="214">
        <v>16</v>
      </c>
      <c r="F13" s="208">
        <v>6</v>
      </c>
      <c r="G13" s="213">
        <f t="shared" si="1"/>
        <v>16</v>
      </c>
      <c r="H13" s="214">
        <f t="shared" si="2"/>
        <v>144</v>
      </c>
      <c r="I13" s="213">
        <f t="shared" si="3"/>
        <v>16</v>
      </c>
      <c r="M13" s="287"/>
      <c r="N13" s="1059"/>
    </row>
    <row r="14" spans="2:14" x14ac:dyDescent="0.25">
      <c r="B14" s="260">
        <v>44174</v>
      </c>
      <c r="C14" s="214">
        <v>6</v>
      </c>
      <c r="D14" s="213">
        <f t="shared" si="0"/>
        <v>16</v>
      </c>
      <c r="E14" s="214">
        <v>16</v>
      </c>
      <c r="F14" s="208"/>
      <c r="G14" s="213">
        <f t="shared" si="1"/>
        <v>16</v>
      </c>
      <c r="H14" s="214">
        <f t="shared" si="2"/>
        <v>144</v>
      </c>
      <c r="I14" s="213">
        <f t="shared" si="3"/>
        <v>16</v>
      </c>
      <c r="M14" s="287"/>
      <c r="N14" s="290"/>
    </row>
    <row r="15" spans="2:14" x14ac:dyDescent="0.25">
      <c r="B15" s="260">
        <v>44175</v>
      </c>
      <c r="C15" s="214">
        <v>6</v>
      </c>
      <c r="D15" s="213">
        <f t="shared" si="0"/>
        <v>16</v>
      </c>
      <c r="E15" s="214">
        <v>16</v>
      </c>
      <c r="F15" s="208"/>
      <c r="G15" s="213">
        <f t="shared" si="1"/>
        <v>16</v>
      </c>
      <c r="H15" s="214">
        <f t="shared" si="2"/>
        <v>144</v>
      </c>
      <c r="I15" s="213">
        <f t="shared" si="3"/>
        <v>16</v>
      </c>
      <c r="M15" s="287"/>
      <c r="N15" s="1060"/>
    </row>
    <row r="16" spans="2:14" x14ac:dyDescent="0.25">
      <c r="B16" s="260">
        <v>44176</v>
      </c>
      <c r="C16" s="214">
        <v>6</v>
      </c>
      <c r="D16" s="213">
        <f t="shared" si="0"/>
        <v>16</v>
      </c>
      <c r="E16" s="214">
        <v>16</v>
      </c>
      <c r="F16" s="217"/>
      <c r="G16" s="213">
        <f t="shared" si="1"/>
        <v>16</v>
      </c>
      <c r="H16" s="214">
        <f t="shared" si="2"/>
        <v>144</v>
      </c>
      <c r="I16" s="213">
        <f t="shared" si="3"/>
        <v>16</v>
      </c>
      <c r="M16" s="287"/>
      <c r="N16" s="1060"/>
    </row>
    <row r="17" spans="2:14" x14ac:dyDescent="0.25">
      <c r="B17" s="260">
        <v>44177</v>
      </c>
      <c r="C17" s="214">
        <v>6</v>
      </c>
      <c r="D17" s="213">
        <f t="shared" si="0"/>
        <v>16</v>
      </c>
      <c r="E17" s="214">
        <v>16</v>
      </c>
      <c r="F17" s="217"/>
      <c r="G17" s="213">
        <f t="shared" si="1"/>
        <v>16</v>
      </c>
      <c r="H17" s="214">
        <f t="shared" si="2"/>
        <v>144</v>
      </c>
      <c r="I17" s="213">
        <f t="shared" si="3"/>
        <v>16</v>
      </c>
      <c r="M17" s="298"/>
      <c r="N17" s="1060"/>
    </row>
    <row r="18" spans="2:14" x14ac:dyDescent="0.25">
      <c r="B18" s="260">
        <v>44178</v>
      </c>
      <c r="C18" s="214">
        <v>6</v>
      </c>
      <c r="D18" s="213">
        <f t="shared" si="0"/>
        <v>16</v>
      </c>
      <c r="E18" s="214">
        <v>16</v>
      </c>
      <c r="F18" s="217"/>
      <c r="G18" s="213">
        <f t="shared" si="1"/>
        <v>16</v>
      </c>
      <c r="H18" s="214">
        <f t="shared" si="2"/>
        <v>144</v>
      </c>
      <c r="I18" s="213">
        <f t="shared" si="3"/>
        <v>16</v>
      </c>
    </row>
    <row r="19" spans="2:14" x14ac:dyDescent="0.25">
      <c r="B19" s="260">
        <v>44179</v>
      </c>
      <c r="C19" s="214">
        <v>6</v>
      </c>
      <c r="D19" s="213">
        <f t="shared" si="0"/>
        <v>16</v>
      </c>
      <c r="E19" s="214">
        <v>16</v>
      </c>
      <c r="F19" s="217"/>
      <c r="G19" s="213">
        <f t="shared" si="1"/>
        <v>16</v>
      </c>
      <c r="H19" s="214">
        <f t="shared" si="2"/>
        <v>144</v>
      </c>
      <c r="I19" s="213">
        <f t="shared" si="3"/>
        <v>16</v>
      </c>
    </row>
    <row r="20" spans="2:14" x14ac:dyDescent="0.25">
      <c r="B20" s="260">
        <v>44180</v>
      </c>
      <c r="C20" s="214">
        <v>6</v>
      </c>
      <c r="D20" s="213">
        <f t="shared" si="0"/>
        <v>16</v>
      </c>
      <c r="E20" s="214">
        <v>16</v>
      </c>
      <c r="F20" s="217">
        <v>6</v>
      </c>
      <c r="G20" s="213">
        <f t="shared" si="1"/>
        <v>16</v>
      </c>
      <c r="H20" s="214">
        <f t="shared" si="2"/>
        <v>144</v>
      </c>
      <c r="I20" s="214">
        <f t="shared" si="3"/>
        <v>16</v>
      </c>
    </row>
    <row r="21" spans="2:14" x14ac:dyDescent="0.25">
      <c r="B21" s="260">
        <v>44181</v>
      </c>
      <c r="C21" s="214">
        <v>6</v>
      </c>
      <c r="D21" s="213">
        <f t="shared" si="0"/>
        <v>16</v>
      </c>
      <c r="E21" s="214">
        <v>16</v>
      </c>
      <c r="F21" s="217"/>
      <c r="G21" s="213">
        <f t="shared" si="1"/>
        <v>16</v>
      </c>
      <c r="H21" s="214">
        <f t="shared" si="2"/>
        <v>144</v>
      </c>
      <c r="I21" s="214">
        <f t="shared" si="3"/>
        <v>16</v>
      </c>
    </row>
    <row r="22" spans="2:14" x14ac:dyDescent="0.25">
      <c r="B22" s="260">
        <v>44182</v>
      </c>
      <c r="C22" s="214">
        <v>6</v>
      </c>
      <c r="D22" s="213">
        <f t="shared" si="0"/>
        <v>16</v>
      </c>
      <c r="E22" s="214">
        <v>16</v>
      </c>
      <c r="F22" s="217"/>
      <c r="G22" s="213">
        <f t="shared" si="1"/>
        <v>16</v>
      </c>
      <c r="H22" s="214">
        <f t="shared" si="2"/>
        <v>144</v>
      </c>
      <c r="I22" s="214">
        <f t="shared" si="3"/>
        <v>16</v>
      </c>
    </row>
    <row r="23" spans="2:14" x14ac:dyDescent="0.25">
      <c r="B23" s="260">
        <v>44183</v>
      </c>
      <c r="C23" s="214">
        <v>6</v>
      </c>
      <c r="D23" s="213">
        <f t="shared" si="0"/>
        <v>16</v>
      </c>
      <c r="E23" s="214">
        <v>16</v>
      </c>
      <c r="F23" s="217"/>
      <c r="G23" s="213">
        <f t="shared" si="1"/>
        <v>16</v>
      </c>
      <c r="H23" s="214">
        <f t="shared" si="2"/>
        <v>144</v>
      </c>
      <c r="I23" s="214">
        <f t="shared" si="3"/>
        <v>16</v>
      </c>
    </row>
    <row r="24" spans="2:14" x14ac:dyDescent="0.25">
      <c r="B24" s="260">
        <v>44184</v>
      </c>
      <c r="C24" s="214">
        <v>6</v>
      </c>
      <c r="D24" s="213">
        <f t="shared" si="0"/>
        <v>16</v>
      </c>
      <c r="E24" s="214">
        <v>16</v>
      </c>
      <c r="F24" s="217"/>
      <c r="G24" s="213">
        <f t="shared" si="1"/>
        <v>16</v>
      </c>
      <c r="H24" s="214">
        <f t="shared" si="2"/>
        <v>144</v>
      </c>
      <c r="I24" s="214">
        <f t="shared" si="3"/>
        <v>16</v>
      </c>
    </row>
    <row r="25" spans="2:14" x14ac:dyDescent="0.25">
      <c r="B25" s="260">
        <v>44185</v>
      </c>
      <c r="C25" s="214">
        <v>6</v>
      </c>
      <c r="D25" s="213">
        <f t="shared" si="0"/>
        <v>16</v>
      </c>
      <c r="E25" s="214">
        <v>16</v>
      </c>
      <c r="F25" s="217"/>
      <c r="G25" s="213">
        <f t="shared" si="1"/>
        <v>16</v>
      </c>
      <c r="H25" s="214">
        <f t="shared" si="2"/>
        <v>144</v>
      </c>
      <c r="I25" s="214">
        <f t="shared" si="3"/>
        <v>16</v>
      </c>
    </row>
    <row r="26" spans="2:14" x14ac:dyDescent="0.25">
      <c r="B26" s="260">
        <v>44186</v>
      </c>
      <c r="C26" s="214">
        <v>6</v>
      </c>
      <c r="D26" s="213">
        <f t="shared" si="0"/>
        <v>16</v>
      </c>
      <c r="E26" s="214">
        <v>16</v>
      </c>
      <c r="F26" s="217"/>
      <c r="G26" s="213">
        <f t="shared" si="1"/>
        <v>16</v>
      </c>
      <c r="H26" s="214">
        <f t="shared" si="2"/>
        <v>144</v>
      </c>
      <c r="I26" s="214">
        <f t="shared" si="3"/>
        <v>16</v>
      </c>
    </row>
    <row r="27" spans="2:14" x14ac:dyDescent="0.25">
      <c r="B27" s="260">
        <v>44187</v>
      </c>
      <c r="C27" s="214">
        <v>6</v>
      </c>
      <c r="D27" s="213">
        <f t="shared" si="0"/>
        <v>16</v>
      </c>
      <c r="E27" s="214">
        <v>16</v>
      </c>
      <c r="F27" s="217"/>
      <c r="G27" s="213">
        <f t="shared" si="1"/>
        <v>16</v>
      </c>
      <c r="H27" s="214">
        <f t="shared" si="2"/>
        <v>144</v>
      </c>
      <c r="I27" s="214">
        <f t="shared" si="3"/>
        <v>16</v>
      </c>
    </row>
    <row r="28" spans="2:14" x14ac:dyDescent="0.25">
      <c r="B28" s="260">
        <v>44188</v>
      </c>
      <c r="C28" s="214">
        <v>6</v>
      </c>
      <c r="D28" s="213">
        <f t="shared" si="0"/>
        <v>16</v>
      </c>
      <c r="E28" s="214">
        <v>16</v>
      </c>
      <c r="F28" s="217">
        <v>6</v>
      </c>
      <c r="G28" s="213">
        <f t="shared" si="1"/>
        <v>16</v>
      </c>
      <c r="H28" s="214">
        <f t="shared" si="2"/>
        <v>144</v>
      </c>
      <c r="I28" s="214">
        <f t="shared" si="3"/>
        <v>16</v>
      </c>
    </row>
    <row r="29" spans="2:14" x14ac:dyDescent="0.25">
      <c r="B29" s="260">
        <v>44189</v>
      </c>
      <c r="C29" s="214">
        <v>6</v>
      </c>
      <c r="D29" s="213">
        <f t="shared" si="0"/>
        <v>16</v>
      </c>
      <c r="E29" s="214">
        <v>16</v>
      </c>
      <c r="F29" s="217"/>
      <c r="G29" s="213">
        <f t="shared" si="1"/>
        <v>16</v>
      </c>
      <c r="H29" s="214">
        <f t="shared" si="2"/>
        <v>144</v>
      </c>
      <c r="I29" s="214">
        <f t="shared" si="3"/>
        <v>16</v>
      </c>
    </row>
    <row r="30" spans="2:14" x14ac:dyDescent="0.25">
      <c r="B30" s="260">
        <v>44190</v>
      </c>
      <c r="C30" s="214">
        <v>6</v>
      </c>
      <c r="D30" s="213">
        <f t="shared" si="0"/>
        <v>16</v>
      </c>
      <c r="E30" s="214">
        <v>16</v>
      </c>
      <c r="F30" s="217"/>
      <c r="G30" s="213">
        <f t="shared" si="1"/>
        <v>16</v>
      </c>
      <c r="H30" s="214">
        <f t="shared" si="2"/>
        <v>144</v>
      </c>
      <c r="I30" s="214">
        <f t="shared" si="3"/>
        <v>16</v>
      </c>
      <c r="K30" s="1061" t="s">
        <v>20</v>
      </c>
      <c r="L30" s="336" t="s">
        <v>21</v>
      </c>
      <c r="M30" s="336" t="s">
        <v>22</v>
      </c>
    </row>
    <row r="31" spans="2:14" x14ac:dyDescent="0.25">
      <c r="B31" s="260">
        <v>44191</v>
      </c>
      <c r="C31" s="214">
        <v>6</v>
      </c>
      <c r="D31" s="213">
        <f t="shared" si="0"/>
        <v>16</v>
      </c>
      <c r="E31" s="214">
        <v>16</v>
      </c>
      <c r="F31" s="217"/>
      <c r="G31" s="213">
        <f t="shared" si="1"/>
        <v>16</v>
      </c>
      <c r="H31" s="214">
        <f t="shared" si="2"/>
        <v>144</v>
      </c>
      <c r="I31" s="214">
        <f t="shared" si="3"/>
        <v>16</v>
      </c>
      <c r="K31" s="337" t="s">
        <v>23</v>
      </c>
      <c r="L31" s="338">
        <v>119</v>
      </c>
      <c r="M31" s="339">
        <f>L31/L33</f>
        <v>1.0623103017318336E-2</v>
      </c>
    </row>
    <row r="32" spans="2:14" x14ac:dyDescent="0.25">
      <c r="B32" s="260">
        <v>44192</v>
      </c>
      <c r="C32" s="214">
        <v>6</v>
      </c>
      <c r="D32" s="213">
        <f t="shared" si="0"/>
        <v>16</v>
      </c>
      <c r="E32" s="214">
        <v>16</v>
      </c>
      <c r="F32" s="217"/>
      <c r="G32" s="213">
        <f t="shared" si="1"/>
        <v>16</v>
      </c>
      <c r="H32" s="214">
        <f t="shared" si="2"/>
        <v>144</v>
      </c>
      <c r="I32" s="214">
        <f t="shared" si="3"/>
        <v>16</v>
      </c>
      <c r="K32" s="305" t="s">
        <v>24</v>
      </c>
      <c r="L32" s="306">
        <v>11083</v>
      </c>
      <c r="M32" s="340">
        <f>L32/L33</f>
        <v>0.98937689698268172</v>
      </c>
    </row>
    <row r="33" spans="1:18" x14ac:dyDescent="0.25">
      <c r="B33" s="260">
        <v>44193</v>
      </c>
      <c r="C33" s="214">
        <v>6</v>
      </c>
      <c r="D33" s="213">
        <f t="shared" si="0"/>
        <v>16</v>
      </c>
      <c r="E33" s="214">
        <v>16</v>
      </c>
      <c r="F33" s="217"/>
      <c r="G33" s="213">
        <f t="shared" si="1"/>
        <v>16</v>
      </c>
      <c r="H33" s="214">
        <f t="shared" si="2"/>
        <v>144</v>
      </c>
      <c r="I33" s="214">
        <f t="shared" si="3"/>
        <v>16</v>
      </c>
      <c r="K33" s="337" t="s">
        <v>4</v>
      </c>
      <c r="L33" s="306">
        <f>L31+L32</f>
        <v>11202</v>
      </c>
      <c r="M33" s="341">
        <v>1</v>
      </c>
    </row>
    <row r="34" spans="1:18" x14ac:dyDescent="0.25">
      <c r="B34" s="260">
        <v>44194</v>
      </c>
      <c r="C34" s="214">
        <v>6</v>
      </c>
      <c r="D34" s="213">
        <f t="shared" si="0"/>
        <v>16</v>
      </c>
      <c r="E34" s="214">
        <v>16</v>
      </c>
      <c r="F34" s="217"/>
      <c r="G34" s="213">
        <f t="shared" si="1"/>
        <v>16</v>
      </c>
      <c r="H34" s="214">
        <f t="shared" si="2"/>
        <v>144</v>
      </c>
      <c r="I34" s="214">
        <f t="shared" si="3"/>
        <v>16</v>
      </c>
    </row>
    <row r="35" spans="1:18" x14ac:dyDescent="0.25">
      <c r="B35" s="260">
        <v>44195</v>
      </c>
      <c r="C35" s="214">
        <v>6</v>
      </c>
      <c r="D35" s="213">
        <f t="shared" si="0"/>
        <v>16</v>
      </c>
      <c r="E35" s="214">
        <v>16</v>
      </c>
      <c r="F35" s="217">
        <v>6</v>
      </c>
      <c r="G35" s="213">
        <f t="shared" si="1"/>
        <v>16</v>
      </c>
      <c r="H35" s="214">
        <f t="shared" si="2"/>
        <v>144</v>
      </c>
      <c r="I35" s="214">
        <f t="shared" si="3"/>
        <v>16</v>
      </c>
    </row>
    <row r="36" spans="1:18" x14ac:dyDescent="0.25">
      <c r="B36" s="260">
        <v>44196</v>
      </c>
      <c r="C36" s="214">
        <v>6</v>
      </c>
      <c r="D36" s="213">
        <f t="shared" si="0"/>
        <v>16</v>
      </c>
      <c r="E36" s="214">
        <v>16</v>
      </c>
      <c r="F36" s="217">
        <v>6</v>
      </c>
      <c r="G36" s="213">
        <f t="shared" si="1"/>
        <v>16</v>
      </c>
      <c r="H36" s="214">
        <f t="shared" si="2"/>
        <v>144</v>
      </c>
      <c r="I36" s="214">
        <f t="shared" si="3"/>
        <v>16</v>
      </c>
    </row>
    <row r="37" spans="1:18" x14ac:dyDescent="0.25">
      <c r="B37" s="343"/>
      <c r="C37" s="344"/>
      <c r="D37" s="345">
        <f>SUM(D6:D36)</f>
        <v>496</v>
      </c>
      <c r="E37" s="228">
        <f t="shared" ref="E37:I37" si="4">SUM(E6:E36)</f>
        <v>496</v>
      </c>
      <c r="F37" s="228">
        <f t="shared" si="4"/>
        <v>36</v>
      </c>
      <c r="G37" s="345">
        <f t="shared" si="4"/>
        <v>496</v>
      </c>
      <c r="H37" s="344">
        <f t="shared" si="4"/>
        <v>4464</v>
      </c>
      <c r="I37" s="345">
        <f t="shared" si="4"/>
        <v>496</v>
      </c>
      <c r="N37" s="1062"/>
      <c r="R37" s="215" t="s">
        <v>44</v>
      </c>
    </row>
    <row r="38" spans="1:18" x14ac:dyDescent="0.25">
      <c r="A38" s="347"/>
      <c r="B38" s="230" t="s">
        <v>45</v>
      </c>
      <c r="C38" s="231">
        <f>D38+F38+G38+H38+I38+E38</f>
        <v>11201.6</v>
      </c>
      <c r="D38" s="232">
        <f>D37*E44</f>
        <v>4265.5999999999995</v>
      </c>
      <c r="E38" s="232">
        <f>E37*E41</f>
        <v>5555.2</v>
      </c>
      <c r="F38" s="233">
        <f>F37*E42</f>
        <v>522.72</v>
      </c>
      <c r="G38" s="233">
        <f>G37*E46</f>
        <v>83.328000000000003</v>
      </c>
      <c r="H38" s="233">
        <f>H37*E46</f>
        <v>749.952</v>
      </c>
      <c r="I38" s="233">
        <f>I37*E45</f>
        <v>24.8</v>
      </c>
      <c r="J38" s="348"/>
      <c r="K38" s="349"/>
      <c r="L38" s="1063"/>
      <c r="M38" s="1063"/>
      <c r="N38" s="1063"/>
      <c r="O38" s="298"/>
      <c r="P38" s="298"/>
      <c r="Q38" s="298"/>
    </row>
    <row r="39" spans="1:18" x14ac:dyDescent="0.25">
      <c r="L39" s="360"/>
      <c r="M39" s="361"/>
      <c r="N39" s="362"/>
      <c r="O39" s="298"/>
      <c r="P39" s="298"/>
      <c r="Q39" s="298"/>
    </row>
    <row r="40" spans="1:18" ht="15.75" x14ac:dyDescent="0.25">
      <c r="C40" s="1029"/>
      <c r="D40" s="1030" t="s">
        <v>46</v>
      </c>
      <c r="E40" s="1031" t="s">
        <v>47</v>
      </c>
      <c r="H40" s="283" t="s">
        <v>48</v>
      </c>
      <c r="I40" s="1064">
        <f>C38*M32</f>
        <v>11082.604249241207</v>
      </c>
      <c r="L40" s="360"/>
      <c r="M40" s="361"/>
      <c r="N40" s="362"/>
      <c r="O40" s="1065"/>
      <c r="P40" s="298"/>
      <c r="Q40" s="298"/>
    </row>
    <row r="41" spans="1:18" x14ac:dyDescent="0.25">
      <c r="C41" s="1055" t="s">
        <v>49</v>
      </c>
      <c r="D41" s="1035">
        <v>10</v>
      </c>
      <c r="E41" s="1035">
        <v>11.2</v>
      </c>
      <c r="I41" s="349"/>
      <c r="J41" s="298"/>
      <c r="K41" s="298"/>
      <c r="L41" s="360"/>
      <c r="M41" s="361"/>
      <c r="N41" s="368"/>
      <c r="O41" s="298"/>
      <c r="P41" s="298"/>
      <c r="Q41" s="298"/>
    </row>
    <row r="42" spans="1:18" x14ac:dyDescent="0.25">
      <c r="C42" s="1055" t="s">
        <v>50</v>
      </c>
      <c r="D42" s="1035">
        <v>12</v>
      </c>
      <c r="E42" s="246">
        <v>14.52</v>
      </c>
      <c r="J42" s="298"/>
      <c r="K42" s="298"/>
      <c r="L42" s="298"/>
      <c r="M42" s="298"/>
      <c r="N42" s="1060"/>
      <c r="O42" s="298"/>
      <c r="P42" s="298"/>
      <c r="Q42" s="298"/>
    </row>
    <row r="43" spans="1:18" x14ac:dyDescent="0.25">
      <c r="C43" s="1055" t="s">
        <v>51</v>
      </c>
      <c r="D43" s="1035">
        <v>3.23</v>
      </c>
      <c r="E43" s="246">
        <v>3.62</v>
      </c>
      <c r="J43" s="359"/>
      <c r="K43" s="359"/>
      <c r="L43" s="359"/>
      <c r="M43" s="298"/>
      <c r="N43" s="1060"/>
      <c r="O43" s="298"/>
      <c r="P43" s="298"/>
      <c r="Q43" s="298"/>
    </row>
    <row r="44" spans="1:18" x14ac:dyDescent="0.25">
      <c r="C44" s="1055" t="s">
        <v>52</v>
      </c>
      <c r="D44" s="1032">
        <v>7.68</v>
      </c>
      <c r="E44" s="1066">
        <v>8.6</v>
      </c>
      <c r="J44" s="360"/>
      <c r="K44" s="361"/>
      <c r="L44" s="362"/>
      <c r="M44" s="298"/>
      <c r="N44" s="1060"/>
      <c r="O44" s="298"/>
      <c r="P44" s="298"/>
      <c r="Q44" s="298"/>
    </row>
    <row r="45" spans="1:18" x14ac:dyDescent="0.25">
      <c r="C45" s="1055" t="s">
        <v>53</v>
      </c>
      <c r="D45" s="1032"/>
      <c r="E45" s="1066">
        <v>0.05</v>
      </c>
      <c r="J45" s="360"/>
      <c r="K45" s="361"/>
      <c r="L45" s="362"/>
      <c r="M45" s="298"/>
    </row>
    <row r="46" spans="1:18" x14ac:dyDescent="0.25">
      <c r="C46" s="1055" t="s">
        <v>54</v>
      </c>
      <c r="D46" s="1067">
        <v>0.15</v>
      </c>
      <c r="E46" s="246">
        <v>0.16800000000000001</v>
      </c>
      <c r="J46" s="360"/>
      <c r="K46" s="361"/>
      <c r="L46" s="362"/>
      <c r="M46" s="298"/>
    </row>
    <row r="47" spans="1:18" x14ac:dyDescent="0.25">
      <c r="C47" s="1037" t="s">
        <v>55</v>
      </c>
      <c r="D47" s="1068"/>
      <c r="E47" s="1069">
        <f>SUM(E41:E46)</f>
        <v>38.157999999999994</v>
      </c>
      <c r="J47" s="360"/>
      <c r="K47" s="361"/>
      <c r="L47" s="368"/>
      <c r="M47" s="298"/>
    </row>
    <row r="48" spans="1:18" x14ac:dyDescent="0.25">
      <c r="C48" s="579"/>
      <c r="D48" s="301"/>
      <c r="E48" s="370"/>
      <c r="J48" s="298"/>
      <c r="K48" s="298"/>
      <c r="L48" s="298"/>
      <c r="M48" s="298"/>
    </row>
    <row r="49" spans="1:18" x14ac:dyDescent="0.25">
      <c r="G49" s="283"/>
      <c r="H49" s="283"/>
      <c r="I49" s="283"/>
      <c r="J49" s="283"/>
      <c r="K49" s="283"/>
      <c r="L49" s="283"/>
      <c r="M49" s="283"/>
    </row>
    <row r="50" spans="1:18" ht="15.75" x14ac:dyDescent="0.25">
      <c r="G50" s="251"/>
      <c r="H50" s="371"/>
      <c r="I50" s="283"/>
      <c r="J50" s="283"/>
      <c r="K50" s="372"/>
      <c r="L50" s="321"/>
      <c r="M50" s="283"/>
    </row>
    <row r="51" spans="1:18" s="343" customFormat="1" ht="18.75" x14ac:dyDescent="0.3">
      <c r="A51" s="215"/>
      <c r="B51" s="255" t="s">
        <v>2341</v>
      </c>
      <c r="C51" s="256"/>
      <c r="D51" s="257"/>
      <c r="E51" s="256"/>
      <c r="F51" s="258"/>
      <c r="G51" s="258"/>
      <c r="H51" s="215"/>
      <c r="I51" s="215"/>
      <c r="J51" s="215"/>
      <c r="K51" s="215"/>
      <c r="L51" s="215"/>
      <c r="M51" s="215"/>
      <c r="O51" s="215"/>
      <c r="P51" s="215"/>
      <c r="Q51" s="215"/>
      <c r="R51" s="215"/>
    </row>
    <row r="52" spans="1:18" s="343" customFormat="1" x14ac:dyDescent="0.25">
      <c r="A52" s="215"/>
      <c r="B52" s="215"/>
      <c r="C52" s="215"/>
      <c r="D52" s="259"/>
      <c r="E52" s="215"/>
      <c r="F52" s="215"/>
      <c r="G52" s="215"/>
      <c r="H52" s="215"/>
      <c r="I52" s="215"/>
      <c r="J52" s="283"/>
      <c r="K52" s="283"/>
      <c r="L52" s="215"/>
      <c r="M52" s="215"/>
      <c r="O52" s="215"/>
      <c r="P52" s="215"/>
      <c r="Q52" s="215"/>
      <c r="R52" s="215"/>
    </row>
    <row r="53" spans="1:18" s="343" customFormat="1" ht="75" x14ac:dyDescent="0.25">
      <c r="A53" s="215"/>
      <c r="B53" s="1026" t="s">
        <v>40</v>
      </c>
      <c r="C53" s="209" t="s">
        <v>92</v>
      </c>
      <c r="D53" s="378" t="s">
        <v>93</v>
      </c>
      <c r="E53" s="209" t="s">
        <v>94</v>
      </c>
      <c r="F53" s="209" t="s">
        <v>95</v>
      </c>
      <c r="G53" s="209" t="s">
        <v>97</v>
      </c>
      <c r="H53" s="209" t="s">
        <v>2123</v>
      </c>
      <c r="I53" s="209" t="s">
        <v>99</v>
      </c>
      <c r="J53" s="283"/>
      <c r="K53" s="1070"/>
      <c r="L53" s="215"/>
      <c r="M53" s="215"/>
      <c r="O53" s="215"/>
      <c r="P53" s="215"/>
      <c r="Q53" s="215"/>
      <c r="R53" s="215"/>
    </row>
    <row r="54" spans="1:18" x14ac:dyDescent="0.25">
      <c r="B54" s="260">
        <v>44136</v>
      </c>
      <c r="C54" s="214">
        <v>3</v>
      </c>
      <c r="D54" s="213">
        <f>((8/3)*C54)</f>
        <v>8</v>
      </c>
      <c r="E54" s="214">
        <v>16</v>
      </c>
      <c r="F54" s="209">
        <v>6</v>
      </c>
      <c r="G54" s="213">
        <f>((C54*8)/3)</f>
        <v>8</v>
      </c>
      <c r="H54" s="214">
        <f>((C54*8*3))</f>
        <v>72</v>
      </c>
      <c r="I54" s="213">
        <f>((C54*8)/3)</f>
        <v>8</v>
      </c>
    </row>
    <row r="55" spans="1:18" x14ac:dyDescent="0.25">
      <c r="B55" s="260">
        <v>44137</v>
      </c>
      <c r="C55" s="214">
        <v>6</v>
      </c>
      <c r="D55" s="213">
        <f t="shared" ref="D55:D83" si="5">((8/3)*C55)</f>
        <v>16</v>
      </c>
      <c r="E55" s="214">
        <v>16</v>
      </c>
      <c r="F55" s="209"/>
      <c r="G55" s="213">
        <f t="shared" ref="G55:G83" si="6">((C55*8)/3)</f>
        <v>16</v>
      </c>
      <c r="H55" s="214">
        <f t="shared" ref="H55:H83" si="7">((C55*8*3))</f>
        <v>144</v>
      </c>
      <c r="I55" s="213">
        <f t="shared" ref="I55:I83" si="8">((C55*8)/3)</f>
        <v>16</v>
      </c>
    </row>
    <row r="56" spans="1:18" x14ac:dyDescent="0.25">
      <c r="B56" s="260">
        <v>44138</v>
      </c>
      <c r="C56" s="214">
        <v>6</v>
      </c>
      <c r="D56" s="213">
        <f t="shared" si="5"/>
        <v>16</v>
      </c>
      <c r="E56" s="214">
        <v>16</v>
      </c>
      <c r="F56" s="209"/>
      <c r="G56" s="213">
        <f t="shared" si="6"/>
        <v>16</v>
      </c>
      <c r="H56" s="214">
        <f t="shared" si="7"/>
        <v>144</v>
      </c>
      <c r="I56" s="213">
        <f t="shared" si="8"/>
        <v>16</v>
      </c>
    </row>
    <row r="57" spans="1:18" x14ac:dyDescent="0.25">
      <c r="B57" s="260">
        <v>44139</v>
      </c>
      <c r="C57" s="214">
        <v>6</v>
      </c>
      <c r="D57" s="213">
        <f t="shared" si="5"/>
        <v>16</v>
      </c>
      <c r="E57" s="214">
        <v>16</v>
      </c>
      <c r="F57" s="209"/>
      <c r="G57" s="213">
        <f t="shared" si="6"/>
        <v>16</v>
      </c>
      <c r="H57" s="214">
        <f t="shared" si="7"/>
        <v>144</v>
      </c>
      <c r="I57" s="213">
        <f t="shared" si="8"/>
        <v>16</v>
      </c>
    </row>
    <row r="58" spans="1:18" x14ac:dyDescent="0.25">
      <c r="B58" s="260">
        <v>44140</v>
      </c>
      <c r="C58" s="214">
        <v>6</v>
      </c>
      <c r="D58" s="213">
        <f t="shared" si="5"/>
        <v>16</v>
      </c>
      <c r="E58" s="214">
        <v>16</v>
      </c>
      <c r="F58" s="209"/>
      <c r="G58" s="213">
        <f t="shared" si="6"/>
        <v>16</v>
      </c>
      <c r="H58" s="214">
        <f t="shared" si="7"/>
        <v>144</v>
      </c>
      <c r="I58" s="213">
        <f t="shared" si="8"/>
        <v>16</v>
      </c>
      <c r="M58" s="1071"/>
      <c r="N58" s="1072"/>
    </row>
    <row r="59" spans="1:18" x14ac:dyDescent="0.25">
      <c r="B59" s="260">
        <v>44141</v>
      </c>
      <c r="C59" s="214">
        <v>6</v>
      </c>
      <c r="D59" s="213">
        <f t="shared" si="5"/>
        <v>16</v>
      </c>
      <c r="E59" s="214">
        <v>16</v>
      </c>
      <c r="F59" s="209"/>
      <c r="G59" s="213">
        <f t="shared" si="6"/>
        <v>16</v>
      </c>
      <c r="H59" s="214">
        <f t="shared" si="7"/>
        <v>144</v>
      </c>
      <c r="I59" s="213">
        <f t="shared" si="8"/>
        <v>16</v>
      </c>
      <c r="M59" s="1071"/>
      <c r="N59" s="1073"/>
    </row>
    <row r="60" spans="1:18" x14ac:dyDescent="0.25">
      <c r="B60" s="260">
        <v>44142</v>
      </c>
      <c r="C60" s="214">
        <v>6</v>
      </c>
      <c r="D60" s="213">
        <f t="shared" si="5"/>
        <v>16</v>
      </c>
      <c r="E60" s="214">
        <v>16</v>
      </c>
      <c r="F60" s="209"/>
      <c r="G60" s="213">
        <f t="shared" si="6"/>
        <v>16</v>
      </c>
      <c r="H60" s="214">
        <f t="shared" si="7"/>
        <v>144</v>
      </c>
      <c r="I60" s="213">
        <f t="shared" si="8"/>
        <v>16</v>
      </c>
      <c r="M60" s="1071"/>
      <c r="N60" s="1073"/>
    </row>
    <row r="61" spans="1:18" x14ac:dyDescent="0.25">
      <c r="B61" s="260">
        <v>44143</v>
      </c>
      <c r="C61" s="214">
        <v>3</v>
      </c>
      <c r="D61" s="213">
        <f t="shared" si="5"/>
        <v>8</v>
      </c>
      <c r="E61" s="214">
        <v>16</v>
      </c>
      <c r="F61" s="209">
        <v>6</v>
      </c>
      <c r="G61" s="213">
        <f t="shared" si="6"/>
        <v>8</v>
      </c>
      <c r="H61" s="214">
        <f t="shared" si="7"/>
        <v>72</v>
      </c>
      <c r="I61" s="213">
        <f t="shared" si="8"/>
        <v>8</v>
      </c>
      <c r="M61" s="1071"/>
      <c r="N61" s="1074"/>
    </row>
    <row r="62" spans="1:18" x14ac:dyDescent="0.25">
      <c r="B62" s="260">
        <v>44144</v>
      </c>
      <c r="C62" s="214">
        <v>6</v>
      </c>
      <c r="D62" s="213">
        <f t="shared" si="5"/>
        <v>16</v>
      </c>
      <c r="E62" s="214">
        <v>16</v>
      </c>
      <c r="F62" s="209"/>
      <c r="G62" s="213">
        <f t="shared" si="6"/>
        <v>16</v>
      </c>
      <c r="H62" s="214">
        <f t="shared" si="7"/>
        <v>144</v>
      </c>
      <c r="I62" s="213">
        <f t="shared" si="8"/>
        <v>16</v>
      </c>
      <c r="M62" s="1071"/>
      <c r="N62" s="1073"/>
    </row>
    <row r="63" spans="1:18" x14ac:dyDescent="0.25">
      <c r="B63" s="260">
        <v>44145</v>
      </c>
      <c r="C63" s="214">
        <v>6</v>
      </c>
      <c r="D63" s="213">
        <f t="shared" si="5"/>
        <v>16</v>
      </c>
      <c r="E63" s="214">
        <v>16</v>
      </c>
      <c r="F63" s="209"/>
      <c r="G63" s="213">
        <f t="shared" si="6"/>
        <v>16</v>
      </c>
      <c r="H63" s="214">
        <f t="shared" si="7"/>
        <v>144</v>
      </c>
      <c r="I63" s="213">
        <f t="shared" si="8"/>
        <v>16</v>
      </c>
      <c r="M63" s="1071"/>
      <c r="N63" s="344"/>
    </row>
    <row r="64" spans="1:18" x14ac:dyDescent="0.25">
      <c r="B64" s="260">
        <v>44146</v>
      </c>
      <c r="C64" s="214">
        <v>6</v>
      </c>
      <c r="D64" s="213">
        <f t="shared" si="5"/>
        <v>16</v>
      </c>
      <c r="E64" s="214">
        <v>16</v>
      </c>
      <c r="F64" s="352"/>
      <c r="G64" s="213">
        <f t="shared" si="6"/>
        <v>16</v>
      </c>
      <c r="H64" s="214">
        <f t="shared" si="7"/>
        <v>144</v>
      </c>
      <c r="I64" s="213">
        <f t="shared" si="8"/>
        <v>16</v>
      </c>
      <c r="M64" s="1071"/>
      <c r="N64" s="344"/>
    </row>
    <row r="65" spans="2:14" x14ac:dyDescent="0.25">
      <c r="B65" s="260">
        <v>44147</v>
      </c>
      <c r="C65" s="214">
        <v>6</v>
      </c>
      <c r="D65" s="213">
        <f t="shared" si="5"/>
        <v>16</v>
      </c>
      <c r="E65" s="214">
        <v>16</v>
      </c>
      <c r="F65" s="352"/>
      <c r="G65" s="213">
        <f t="shared" si="6"/>
        <v>16</v>
      </c>
      <c r="H65" s="214">
        <f t="shared" si="7"/>
        <v>144</v>
      </c>
      <c r="I65" s="213">
        <f t="shared" si="8"/>
        <v>16</v>
      </c>
      <c r="M65" s="283"/>
      <c r="N65" s="344"/>
    </row>
    <row r="66" spans="2:14" x14ac:dyDescent="0.25">
      <c r="B66" s="260">
        <v>44148</v>
      </c>
      <c r="C66" s="214">
        <v>6</v>
      </c>
      <c r="D66" s="213">
        <f t="shared" si="5"/>
        <v>16</v>
      </c>
      <c r="E66" s="214">
        <v>16</v>
      </c>
      <c r="F66" s="352"/>
      <c r="G66" s="213">
        <f t="shared" si="6"/>
        <v>16</v>
      </c>
      <c r="H66" s="214">
        <f t="shared" si="7"/>
        <v>144</v>
      </c>
      <c r="I66" s="213">
        <f t="shared" si="8"/>
        <v>16</v>
      </c>
    </row>
    <row r="67" spans="2:14" x14ac:dyDescent="0.25">
      <c r="B67" s="260">
        <v>44149</v>
      </c>
      <c r="C67" s="214">
        <v>6</v>
      </c>
      <c r="D67" s="213">
        <f t="shared" si="5"/>
        <v>16</v>
      </c>
      <c r="E67" s="214">
        <v>16</v>
      </c>
      <c r="F67" s="352"/>
      <c r="G67" s="213">
        <f t="shared" si="6"/>
        <v>16</v>
      </c>
      <c r="H67" s="214">
        <f t="shared" si="7"/>
        <v>144</v>
      </c>
      <c r="I67" s="213">
        <f t="shared" si="8"/>
        <v>16</v>
      </c>
    </row>
    <row r="68" spans="2:14" x14ac:dyDescent="0.25">
      <c r="B68" s="260">
        <v>44150</v>
      </c>
      <c r="C68" s="214">
        <v>3</v>
      </c>
      <c r="D68" s="213">
        <f t="shared" si="5"/>
        <v>8</v>
      </c>
      <c r="E68" s="214">
        <v>16</v>
      </c>
      <c r="F68" s="352">
        <v>6</v>
      </c>
      <c r="G68" s="213">
        <f t="shared" si="6"/>
        <v>8</v>
      </c>
      <c r="H68" s="214">
        <f t="shared" si="7"/>
        <v>72</v>
      </c>
      <c r="I68" s="214">
        <f t="shared" si="8"/>
        <v>8</v>
      </c>
    </row>
    <row r="69" spans="2:14" x14ac:dyDescent="0.25">
      <c r="B69" s="260">
        <v>44151</v>
      </c>
      <c r="C69" s="214">
        <v>6</v>
      </c>
      <c r="D69" s="213">
        <f t="shared" si="5"/>
        <v>16</v>
      </c>
      <c r="E69" s="214">
        <v>16</v>
      </c>
      <c r="F69" s="352"/>
      <c r="G69" s="213">
        <f t="shared" si="6"/>
        <v>16</v>
      </c>
      <c r="H69" s="214">
        <f t="shared" si="7"/>
        <v>144</v>
      </c>
      <c r="I69" s="214">
        <f t="shared" si="8"/>
        <v>16</v>
      </c>
    </row>
    <row r="70" spans="2:14" x14ac:dyDescent="0.25">
      <c r="B70" s="260">
        <v>44152</v>
      </c>
      <c r="C70" s="214">
        <v>6</v>
      </c>
      <c r="D70" s="213">
        <f t="shared" si="5"/>
        <v>16</v>
      </c>
      <c r="E70" s="214">
        <v>16</v>
      </c>
      <c r="F70" s="352"/>
      <c r="G70" s="213">
        <f t="shared" si="6"/>
        <v>16</v>
      </c>
      <c r="H70" s="214">
        <f t="shared" si="7"/>
        <v>144</v>
      </c>
      <c r="I70" s="214">
        <f t="shared" si="8"/>
        <v>16</v>
      </c>
    </row>
    <row r="71" spans="2:14" x14ac:dyDescent="0.25">
      <c r="B71" s="260">
        <v>44153</v>
      </c>
      <c r="C71" s="214">
        <v>6</v>
      </c>
      <c r="D71" s="213">
        <f t="shared" si="5"/>
        <v>16</v>
      </c>
      <c r="E71" s="214">
        <v>16</v>
      </c>
      <c r="F71" s="352"/>
      <c r="G71" s="213">
        <f t="shared" si="6"/>
        <v>16</v>
      </c>
      <c r="H71" s="214">
        <f t="shared" si="7"/>
        <v>144</v>
      </c>
      <c r="I71" s="214">
        <f t="shared" si="8"/>
        <v>16</v>
      </c>
    </row>
    <row r="72" spans="2:14" x14ac:dyDescent="0.25">
      <c r="B72" s="260">
        <v>44154</v>
      </c>
      <c r="C72" s="214">
        <v>6</v>
      </c>
      <c r="D72" s="213">
        <f t="shared" si="5"/>
        <v>16</v>
      </c>
      <c r="E72" s="214">
        <v>16</v>
      </c>
      <c r="F72" s="352"/>
      <c r="G72" s="213">
        <f t="shared" si="6"/>
        <v>16</v>
      </c>
      <c r="H72" s="214">
        <f t="shared" si="7"/>
        <v>144</v>
      </c>
      <c r="I72" s="214">
        <f t="shared" si="8"/>
        <v>16</v>
      </c>
    </row>
    <row r="73" spans="2:14" x14ac:dyDescent="0.25">
      <c r="B73" s="260">
        <v>44155</v>
      </c>
      <c r="C73" s="214">
        <v>6</v>
      </c>
      <c r="D73" s="213">
        <f t="shared" si="5"/>
        <v>16</v>
      </c>
      <c r="E73" s="214">
        <v>16</v>
      </c>
      <c r="F73" s="352"/>
      <c r="G73" s="213">
        <f t="shared" si="6"/>
        <v>16</v>
      </c>
      <c r="H73" s="214">
        <f t="shared" si="7"/>
        <v>144</v>
      </c>
      <c r="I73" s="214">
        <f t="shared" si="8"/>
        <v>16</v>
      </c>
    </row>
    <row r="74" spans="2:14" x14ac:dyDescent="0.25">
      <c r="B74" s="260">
        <v>44156</v>
      </c>
      <c r="C74" s="214">
        <v>6</v>
      </c>
      <c r="D74" s="213">
        <f t="shared" si="5"/>
        <v>16</v>
      </c>
      <c r="E74" s="214">
        <v>16</v>
      </c>
      <c r="F74" s="352"/>
      <c r="G74" s="213">
        <f t="shared" si="6"/>
        <v>16</v>
      </c>
      <c r="H74" s="214">
        <f t="shared" si="7"/>
        <v>144</v>
      </c>
      <c r="I74" s="214">
        <f t="shared" si="8"/>
        <v>16</v>
      </c>
    </row>
    <row r="75" spans="2:14" x14ac:dyDescent="0.25">
      <c r="B75" s="260">
        <v>44157</v>
      </c>
      <c r="C75" s="214">
        <v>3</v>
      </c>
      <c r="D75" s="213">
        <f t="shared" si="5"/>
        <v>8</v>
      </c>
      <c r="E75" s="214">
        <v>16</v>
      </c>
      <c r="F75" s="352"/>
      <c r="G75" s="213">
        <f t="shared" si="6"/>
        <v>8</v>
      </c>
      <c r="H75" s="214">
        <f t="shared" si="7"/>
        <v>72</v>
      </c>
      <c r="I75" s="214">
        <f t="shared" si="8"/>
        <v>8</v>
      </c>
    </row>
    <row r="76" spans="2:14" x14ac:dyDescent="0.25">
      <c r="B76" s="260">
        <v>44158</v>
      </c>
      <c r="C76" s="214">
        <v>6</v>
      </c>
      <c r="D76" s="213">
        <f t="shared" si="5"/>
        <v>16</v>
      </c>
      <c r="E76" s="214">
        <v>16</v>
      </c>
      <c r="F76" s="352">
        <v>6</v>
      </c>
      <c r="G76" s="213">
        <f t="shared" si="6"/>
        <v>16</v>
      </c>
      <c r="H76" s="214">
        <f t="shared" si="7"/>
        <v>144</v>
      </c>
      <c r="I76" s="214">
        <f t="shared" si="8"/>
        <v>16</v>
      </c>
    </row>
    <row r="77" spans="2:14" x14ac:dyDescent="0.25">
      <c r="B77" s="260">
        <v>44159</v>
      </c>
      <c r="C77" s="214">
        <v>6</v>
      </c>
      <c r="D77" s="213">
        <f t="shared" si="5"/>
        <v>16</v>
      </c>
      <c r="E77" s="214">
        <v>16</v>
      </c>
      <c r="F77" s="352"/>
      <c r="G77" s="213">
        <f t="shared" si="6"/>
        <v>16</v>
      </c>
      <c r="H77" s="214">
        <f t="shared" si="7"/>
        <v>144</v>
      </c>
      <c r="I77" s="214">
        <f t="shared" si="8"/>
        <v>16</v>
      </c>
    </row>
    <row r="78" spans="2:14" x14ac:dyDescent="0.25">
      <c r="B78" s="260">
        <v>44160</v>
      </c>
      <c r="C78" s="214">
        <v>6</v>
      </c>
      <c r="D78" s="213">
        <f t="shared" si="5"/>
        <v>16</v>
      </c>
      <c r="E78" s="214">
        <v>16</v>
      </c>
      <c r="F78" s="352"/>
      <c r="G78" s="213">
        <f t="shared" si="6"/>
        <v>16</v>
      </c>
      <c r="H78" s="214">
        <f t="shared" si="7"/>
        <v>144</v>
      </c>
      <c r="I78" s="214">
        <f t="shared" si="8"/>
        <v>16</v>
      </c>
      <c r="K78" s="1061" t="s">
        <v>20</v>
      </c>
      <c r="L78" s="336" t="s">
        <v>21</v>
      </c>
      <c r="M78" s="336" t="s">
        <v>22</v>
      </c>
    </row>
    <row r="79" spans="2:14" x14ac:dyDescent="0.25">
      <c r="B79" s="260">
        <v>44161</v>
      </c>
      <c r="C79" s="214">
        <v>6</v>
      </c>
      <c r="D79" s="213">
        <f t="shared" si="5"/>
        <v>16</v>
      </c>
      <c r="E79" s="214">
        <v>16</v>
      </c>
      <c r="F79" s="352"/>
      <c r="G79" s="213">
        <f t="shared" si="6"/>
        <v>16</v>
      </c>
      <c r="H79" s="214">
        <f t="shared" si="7"/>
        <v>144</v>
      </c>
      <c r="I79" s="214">
        <f t="shared" si="8"/>
        <v>16</v>
      </c>
      <c r="K79" s="337" t="s">
        <v>23</v>
      </c>
      <c r="L79" s="338">
        <v>80</v>
      </c>
      <c r="M79" s="339">
        <f>L79/L81</f>
        <v>2.2650056625141562E-2</v>
      </c>
    </row>
    <row r="80" spans="2:14" x14ac:dyDescent="0.25">
      <c r="B80" s="260">
        <v>44162</v>
      </c>
      <c r="C80" s="214">
        <v>6</v>
      </c>
      <c r="D80" s="213">
        <f t="shared" si="5"/>
        <v>16</v>
      </c>
      <c r="E80" s="214">
        <v>16</v>
      </c>
      <c r="F80" s="352"/>
      <c r="G80" s="213">
        <f t="shared" si="6"/>
        <v>16</v>
      </c>
      <c r="H80" s="214">
        <f t="shared" si="7"/>
        <v>144</v>
      </c>
      <c r="I80" s="214">
        <f t="shared" si="8"/>
        <v>16</v>
      </c>
      <c r="K80" s="305" t="s">
        <v>24</v>
      </c>
      <c r="L80" s="306">
        <v>3452</v>
      </c>
      <c r="M80" s="340">
        <f>L80/L81</f>
        <v>0.97734994337485848</v>
      </c>
    </row>
    <row r="81" spans="1:14" x14ac:dyDescent="0.25">
      <c r="B81" s="260">
        <v>44163</v>
      </c>
      <c r="C81" s="214">
        <v>6</v>
      </c>
      <c r="D81" s="213">
        <f t="shared" si="5"/>
        <v>16</v>
      </c>
      <c r="E81" s="214">
        <v>16</v>
      </c>
      <c r="F81" s="352"/>
      <c r="G81" s="213">
        <f t="shared" si="6"/>
        <v>16</v>
      </c>
      <c r="H81" s="214">
        <f t="shared" si="7"/>
        <v>144</v>
      </c>
      <c r="I81" s="214">
        <f t="shared" si="8"/>
        <v>16</v>
      </c>
      <c r="K81" s="337" t="s">
        <v>4</v>
      </c>
      <c r="L81" s="306">
        <f>L79+L80</f>
        <v>3532</v>
      </c>
      <c r="M81" s="341">
        <v>1</v>
      </c>
    </row>
    <row r="82" spans="1:14" x14ac:dyDescent="0.25">
      <c r="B82" s="260">
        <v>44164</v>
      </c>
      <c r="C82" s="214">
        <v>3</v>
      </c>
      <c r="D82" s="213">
        <f t="shared" si="5"/>
        <v>8</v>
      </c>
      <c r="E82" s="214">
        <v>16</v>
      </c>
      <c r="F82" s="352"/>
      <c r="G82" s="213">
        <f t="shared" si="6"/>
        <v>8</v>
      </c>
      <c r="H82" s="214">
        <f t="shared" si="7"/>
        <v>72</v>
      </c>
      <c r="I82" s="214">
        <f t="shared" si="8"/>
        <v>8</v>
      </c>
    </row>
    <row r="83" spans="1:14" x14ac:dyDescent="0.25">
      <c r="B83" s="260">
        <v>44165</v>
      </c>
      <c r="C83" s="214">
        <v>6</v>
      </c>
      <c r="D83" s="213">
        <f t="shared" si="5"/>
        <v>16</v>
      </c>
      <c r="E83" s="214">
        <v>16</v>
      </c>
      <c r="F83" s="352">
        <v>6</v>
      </c>
      <c r="G83" s="213">
        <f t="shared" si="6"/>
        <v>16</v>
      </c>
      <c r="H83" s="214">
        <f t="shared" si="7"/>
        <v>144</v>
      </c>
      <c r="I83" s="214">
        <f t="shared" si="8"/>
        <v>16</v>
      </c>
    </row>
    <row r="84" spans="1:14" x14ac:dyDescent="0.25">
      <c r="B84" s="343"/>
      <c r="C84" s="344"/>
      <c r="D84" s="345">
        <f t="shared" ref="D84:I84" si="9">SUM(D54:D83)</f>
        <v>440</v>
      </c>
      <c r="E84" s="343">
        <f t="shared" si="9"/>
        <v>480</v>
      </c>
      <c r="F84" s="343">
        <f t="shared" si="9"/>
        <v>30</v>
      </c>
      <c r="G84" s="345">
        <f t="shared" si="9"/>
        <v>440</v>
      </c>
      <c r="H84" s="344">
        <f t="shared" si="9"/>
        <v>3960</v>
      </c>
      <c r="I84" s="345">
        <f t="shared" si="9"/>
        <v>440</v>
      </c>
      <c r="N84" s="1062"/>
    </row>
    <row r="85" spans="1:14" x14ac:dyDescent="0.25">
      <c r="A85" s="347"/>
      <c r="B85" s="230" t="s">
        <v>45</v>
      </c>
      <c r="C85" s="231">
        <f>D85+F85+G85+H85+I85+E85</f>
        <v>10356.799999999999</v>
      </c>
      <c r="D85" s="232">
        <f>D84*E91</f>
        <v>3784</v>
      </c>
      <c r="E85" s="232">
        <f>E84*E88</f>
        <v>5376</v>
      </c>
      <c r="F85" s="233">
        <f>F84*E89</f>
        <v>435.59999999999997</v>
      </c>
      <c r="G85" s="233">
        <f>G84*E93</f>
        <v>73.92</v>
      </c>
      <c r="H85" s="233">
        <f>H84*E93</f>
        <v>665.28000000000009</v>
      </c>
      <c r="I85" s="233">
        <f>I84*E92</f>
        <v>22</v>
      </c>
      <c r="J85" s="348"/>
      <c r="K85" s="349"/>
      <c r="L85" s="1075"/>
      <c r="M85" s="1075"/>
      <c r="N85" s="1075"/>
    </row>
    <row r="86" spans="1:14" x14ac:dyDescent="0.25">
      <c r="F86" s="215"/>
      <c r="L86" s="1076"/>
      <c r="M86" s="1077"/>
      <c r="N86" s="1078"/>
    </row>
    <row r="87" spans="1:14" ht="15.75" x14ac:dyDescent="0.25">
      <c r="C87" s="1029"/>
      <c r="D87" s="1030" t="s">
        <v>46</v>
      </c>
      <c r="E87" s="1031" t="s">
        <v>47</v>
      </c>
      <c r="F87" s="215"/>
      <c r="H87" s="283" t="s">
        <v>48</v>
      </c>
      <c r="I87" s="324">
        <f>C85*M80</f>
        <v>10122.217893544734</v>
      </c>
      <c r="L87" s="1076"/>
      <c r="M87" s="1077"/>
      <c r="N87" s="1078"/>
    </row>
    <row r="88" spans="1:14" ht="15.75" x14ac:dyDescent="0.25">
      <c r="C88" s="1055" t="s">
        <v>49</v>
      </c>
      <c r="D88" s="1035">
        <v>10</v>
      </c>
      <c r="E88" s="1035">
        <v>11.2</v>
      </c>
      <c r="F88" s="215"/>
      <c r="I88" s="1081">
        <f>ROUNDUP(I87,0)</f>
        <v>10123</v>
      </c>
      <c r="J88" s="283"/>
      <c r="K88" s="283"/>
      <c r="L88" s="1076"/>
      <c r="M88" s="1077"/>
      <c r="N88" s="1079"/>
    </row>
    <row r="89" spans="1:14" x14ac:dyDescent="0.25">
      <c r="C89" s="1055" t="s">
        <v>50</v>
      </c>
      <c r="D89" s="1035">
        <v>12</v>
      </c>
      <c r="E89" s="1035">
        <v>14.52</v>
      </c>
      <c r="F89" s="215"/>
      <c r="J89" s="283"/>
      <c r="K89" s="283"/>
      <c r="L89" s="283"/>
      <c r="M89" s="283"/>
      <c r="N89" s="344"/>
    </row>
    <row r="90" spans="1:14" x14ac:dyDescent="0.25">
      <c r="C90" s="1055" t="s">
        <v>51</v>
      </c>
      <c r="D90" s="1035">
        <v>3.23</v>
      </c>
      <c r="E90" s="1035">
        <v>3.62</v>
      </c>
      <c r="F90" s="215"/>
      <c r="J90" s="1080"/>
      <c r="K90" s="1080"/>
      <c r="L90" s="1080"/>
      <c r="M90" s="283"/>
      <c r="N90" s="344"/>
    </row>
    <row r="91" spans="1:14" x14ac:dyDescent="0.25">
      <c r="C91" s="1055" t="s">
        <v>52</v>
      </c>
      <c r="D91" s="1032">
        <v>7.68</v>
      </c>
      <c r="E91" s="1032">
        <v>8.6</v>
      </c>
      <c r="F91" s="215"/>
      <c r="J91" s="1076"/>
      <c r="K91" s="1077"/>
      <c r="L91" s="1078"/>
      <c r="M91" s="283"/>
      <c r="N91" s="344"/>
    </row>
    <row r="92" spans="1:14" x14ac:dyDescent="0.25">
      <c r="C92" s="1055" t="s">
        <v>53</v>
      </c>
      <c r="D92" s="1032"/>
      <c r="E92" s="1032">
        <v>0.05</v>
      </c>
      <c r="F92" s="215"/>
      <c r="J92" s="1076"/>
      <c r="K92" s="1077"/>
      <c r="L92" s="1078"/>
      <c r="M92" s="283"/>
    </row>
    <row r="93" spans="1:14" x14ac:dyDescent="0.25">
      <c r="C93" s="1055" t="s">
        <v>54</v>
      </c>
      <c r="D93" s="1067">
        <v>0.15</v>
      </c>
      <c r="E93" s="1035">
        <v>0.16800000000000001</v>
      </c>
      <c r="F93" s="215"/>
      <c r="J93" s="1076"/>
      <c r="K93" s="1077"/>
      <c r="L93" s="1078"/>
      <c r="M93" s="283"/>
    </row>
    <row r="94" spans="1:14" x14ac:dyDescent="0.25">
      <c r="C94" s="1037" t="s">
        <v>55</v>
      </c>
      <c r="D94" s="1068"/>
      <c r="E94" s="1069">
        <f>SUM(E88:E93)</f>
        <v>38.157999999999994</v>
      </c>
      <c r="F94" s="215"/>
      <c r="J94" s="1076"/>
      <c r="K94" s="1077"/>
      <c r="L94" s="1079"/>
      <c r="M94" s="283"/>
    </row>
    <row r="95" spans="1:14" x14ac:dyDescent="0.25">
      <c r="C95" s="251"/>
      <c r="D95" s="301"/>
      <c r="E95" s="370"/>
      <c r="F95" s="215"/>
      <c r="J95" s="283"/>
      <c r="K95" s="283"/>
      <c r="L95" s="283"/>
      <c r="M95" s="283"/>
    </row>
    <row r="96" spans="1:14" x14ac:dyDescent="0.25">
      <c r="F96" s="215"/>
      <c r="G96" s="283"/>
      <c r="H96" s="283"/>
      <c r="I96" s="283"/>
      <c r="J96" s="283"/>
      <c r="K96" s="283"/>
      <c r="L96" s="283"/>
      <c r="M96" s="283"/>
    </row>
    <row r="97" spans="6:13" ht="15.75" x14ac:dyDescent="0.25">
      <c r="F97" s="215"/>
      <c r="G97" s="251"/>
      <c r="H97" s="371"/>
      <c r="I97" s="283"/>
      <c r="J97" s="283"/>
      <c r="K97" s="372"/>
      <c r="L97" s="321"/>
      <c r="M97" s="283"/>
    </row>
    <row r="98" spans="6:13" x14ac:dyDescent="0.25">
      <c r="F98" s="215"/>
      <c r="G98" s="283"/>
      <c r="H98" s="283"/>
      <c r="I98" s="283"/>
      <c r="J98" s="283"/>
      <c r="K98" s="283"/>
      <c r="L98" s="283"/>
      <c r="M98" s="283"/>
    </row>
    <row r="99" spans="6:13" x14ac:dyDescent="0.25">
      <c r="F99" s="215"/>
      <c r="G99" s="283"/>
      <c r="H99" s="283"/>
      <c r="I99" s="283"/>
      <c r="J99" s="283"/>
      <c r="K99" s="283"/>
      <c r="L99" s="283"/>
      <c r="M99" s="283"/>
    </row>
    <row r="100" spans="6:13" x14ac:dyDescent="0.25">
      <c r="F100" s="215"/>
      <c r="G100" s="283"/>
      <c r="H100" s="283"/>
      <c r="I100" s="283"/>
      <c r="J100" s="283"/>
      <c r="K100" s="283"/>
      <c r="L100" s="283"/>
      <c r="M100" s="283"/>
    </row>
  </sheetData>
  <mergeCells count="1">
    <mergeCell ref="G1:I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A1:Q244"/>
  <sheetViews>
    <sheetView topLeftCell="A199" zoomScale="85" zoomScaleNormal="85" workbookViewId="0">
      <selection activeCell="G1" sqref="G1:I1"/>
    </sheetView>
  </sheetViews>
  <sheetFormatPr defaultColWidth="9.140625" defaultRowHeight="15" x14ac:dyDescent="0.25"/>
  <cols>
    <col min="1" max="1" width="17" style="283" customWidth="1"/>
    <col min="2" max="2" width="26.7109375" style="283" customWidth="1"/>
    <col min="3" max="3" width="21.140625" style="283" bestFit="1" customWidth="1"/>
    <col min="4" max="4" width="14.7109375" style="283" bestFit="1" customWidth="1"/>
    <col min="5" max="5" width="13.42578125" style="283" customWidth="1"/>
    <col min="6" max="6" width="20.140625" style="283" bestFit="1" customWidth="1"/>
    <col min="7" max="7" width="16" style="301" customWidth="1"/>
    <col min="8" max="8" width="16.7109375" style="283" customWidth="1"/>
    <col min="9" max="9" width="13.7109375" style="283" customWidth="1"/>
    <col min="10" max="10" width="15.28515625" style="282" customWidth="1"/>
    <col min="11" max="11" width="14.85546875" style="283" customWidth="1"/>
    <col min="12" max="12" width="10.28515625" style="283" customWidth="1"/>
    <col min="13" max="13" width="11.7109375" style="283" customWidth="1"/>
    <col min="14" max="14" width="15.85546875" style="283" bestFit="1" customWidth="1"/>
    <col min="15" max="16384" width="9.140625" style="283"/>
  </cols>
  <sheetData>
    <row r="1" spans="1:12" ht="60" customHeight="1" x14ac:dyDescent="0.25">
      <c r="A1" s="281"/>
      <c r="B1" s="281"/>
      <c r="C1" s="281"/>
      <c r="D1" s="281"/>
      <c r="E1" s="281"/>
      <c r="F1" s="281"/>
      <c r="G1" s="1491" t="s">
        <v>2583</v>
      </c>
      <c r="H1" s="1491"/>
      <c r="I1" s="1491"/>
    </row>
    <row r="2" spans="1:12" ht="18.75" x14ac:dyDescent="0.3">
      <c r="B2" s="284" t="s">
        <v>2125</v>
      </c>
      <c r="C2" s="285"/>
      <c r="D2" s="285"/>
      <c r="E2" s="285"/>
      <c r="F2" s="285"/>
      <c r="G2" s="286"/>
    </row>
    <row r="4" spans="1:12" ht="82.5" customHeight="1" x14ac:dyDescent="0.25">
      <c r="B4" s="320" t="s">
        <v>2124</v>
      </c>
      <c r="C4" s="262" t="s">
        <v>56</v>
      </c>
      <c r="D4" s="262" t="s">
        <v>93</v>
      </c>
      <c r="E4" s="262" t="s">
        <v>94</v>
      </c>
      <c r="F4" s="262" t="s">
        <v>95</v>
      </c>
      <c r="G4" s="263" t="s">
        <v>97</v>
      </c>
      <c r="H4" s="262" t="s">
        <v>100</v>
      </c>
      <c r="I4" s="262" t="s">
        <v>99</v>
      </c>
      <c r="K4" s="287"/>
      <c r="L4" s="288"/>
    </row>
    <row r="5" spans="1:12" x14ac:dyDescent="0.25">
      <c r="A5" s="260">
        <v>44166</v>
      </c>
      <c r="B5" s="265" t="s">
        <v>57</v>
      </c>
      <c r="C5" s="214">
        <f>SUM(C6:C10)</f>
        <v>60</v>
      </c>
      <c r="D5" s="213">
        <f>SUM(D6:D10)</f>
        <v>20</v>
      </c>
      <c r="E5" s="213">
        <f>SUM(E6:E10)</f>
        <v>20</v>
      </c>
      <c r="F5" s="213">
        <f t="shared" ref="F5:I5" si="0">SUM(F6:F10)</f>
        <v>5</v>
      </c>
      <c r="G5" s="213">
        <f t="shared" si="0"/>
        <v>20</v>
      </c>
      <c r="H5" s="213">
        <f>SUM(H6:H10)</f>
        <v>506</v>
      </c>
      <c r="I5" s="213">
        <f t="shared" si="0"/>
        <v>20</v>
      </c>
      <c r="J5" s="289"/>
      <c r="K5" s="287"/>
      <c r="L5" s="290"/>
    </row>
    <row r="6" spans="1:12" x14ac:dyDescent="0.25">
      <c r="B6" s="291" t="s">
        <v>58</v>
      </c>
      <c r="C6" s="292">
        <v>12</v>
      </c>
      <c r="D6" s="213">
        <f>C6/3</f>
        <v>4</v>
      </c>
      <c r="E6" s="213">
        <f>C6/3</f>
        <v>4</v>
      </c>
      <c r="F6" s="214">
        <v>1</v>
      </c>
      <c r="G6" s="213">
        <f>C6/3</f>
        <v>4</v>
      </c>
      <c r="H6" s="214">
        <v>56</v>
      </c>
      <c r="I6" s="213">
        <f>C6/3</f>
        <v>4</v>
      </c>
      <c r="J6" s="289"/>
      <c r="K6" s="287"/>
      <c r="L6" s="290"/>
    </row>
    <row r="7" spans="1:12" x14ac:dyDescent="0.25">
      <c r="B7" s="291" t="s">
        <v>59</v>
      </c>
      <c r="C7" s="292">
        <v>12</v>
      </c>
      <c r="D7" s="213">
        <f t="shared" ref="D7:D10" si="1">C7/3</f>
        <v>4</v>
      </c>
      <c r="E7" s="213">
        <f t="shared" ref="E7:E10" si="2">C7/3</f>
        <v>4</v>
      </c>
      <c r="F7" s="214">
        <v>1</v>
      </c>
      <c r="G7" s="213">
        <f t="shared" ref="G7:G10" si="3">C7/3</f>
        <v>4</v>
      </c>
      <c r="H7" s="214">
        <v>64</v>
      </c>
      <c r="I7" s="213">
        <f t="shared" ref="I7:I10" si="4">C7/3</f>
        <v>4</v>
      </c>
      <c r="J7" s="289"/>
      <c r="K7" s="287"/>
      <c r="L7" s="290"/>
    </row>
    <row r="8" spans="1:12" x14ac:dyDescent="0.25">
      <c r="B8" s="291" t="s">
        <v>60</v>
      </c>
      <c r="C8" s="292">
        <v>12</v>
      </c>
      <c r="D8" s="213">
        <f t="shared" si="1"/>
        <v>4</v>
      </c>
      <c r="E8" s="213">
        <f t="shared" si="2"/>
        <v>4</v>
      </c>
      <c r="F8" s="214">
        <v>1</v>
      </c>
      <c r="G8" s="213">
        <f t="shared" si="3"/>
        <v>4</v>
      </c>
      <c r="H8" s="214">
        <v>120</v>
      </c>
      <c r="I8" s="213">
        <f t="shared" si="4"/>
        <v>4</v>
      </c>
      <c r="J8" s="289"/>
      <c r="K8" s="287"/>
      <c r="L8" s="290"/>
    </row>
    <row r="9" spans="1:12" x14ac:dyDescent="0.25">
      <c r="B9" s="291" t="s">
        <v>61</v>
      </c>
      <c r="C9" s="292">
        <v>12</v>
      </c>
      <c r="D9" s="213">
        <f t="shared" si="1"/>
        <v>4</v>
      </c>
      <c r="E9" s="213">
        <f t="shared" si="2"/>
        <v>4</v>
      </c>
      <c r="F9" s="214">
        <v>1</v>
      </c>
      <c r="G9" s="213">
        <f t="shared" si="3"/>
        <v>4</v>
      </c>
      <c r="H9" s="214">
        <v>128</v>
      </c>
      <c r="I9" s="213">
        <f t="shared" si="4"/>
        <v>4</v>
      </c>
      <c r="J9" s="289"/>
      <c r="K9" s="287"/>
      <c r="L9" s="290"/>
    </row>
    <row r="10" spans="1:12" x14ac:dyDescent="0.25">
      <c r="B10" s="291" t="s">
        <v>62</v>
      </c>
      <c r="C10" s="292">
        <v>12</v>
      </c>
      <c r="D10" s="213">
        <f t="shared" si="1"/>
        <v>4</v>
      </c>
      <c r="E10" s="213">
        <f t="shared" si="2"/>
        <v>4</v>
      </c>
      <c r="F10" s="214">
        <v>1</v>
      </c>
      <c r="G10" s="213">
        <f t="shared" si="3"/>
        <v>4</v>
      </c>
      <c r="H10" s="214">
        <v>138</v>
      </c>
      <c r="I10" s="213">
        <f t="shared" si="4"/>
        <v>4</v>
      </c>
      <c r="J10" s="289"/>
      <c r="K10" s="287"/>
      <c r="L10" s="290"/>
    </row>
    <row r="11" spans="1:12" x14ac:dyDescent="0.25">
      <c r="A11" s="260">
        <v>44167</v>
      </c>
      <c r="B11" s="265" t="s">
        <v>57</v>
      </c>
      <c r="C11" s="214">
        <f>SUM(C12:C16)</f>
        <v>60</v>
      </c>
      <c r="D11" s="213">
        <f>SUM(D12:D16)</f>
        <v>20</v>
      </c>
      <c r="E11" s="213">
        <f>SUM(E12:E16)</f>
        <v>20</v>
      </c>
      <c r="F11" s="213">
        <f t="shared" ref="F11:G11" si="5">SUM(F12:F16)</f>
        <v>0</v>
      </c>
      <c r="G11" s="213">
        <f t="shared" si="5"/>
        <v>20</v>
      </c>
      <c r="H11" s="213">
        <f>SUM(H12:H16)</f>
        <v>450</v>
      </c>
      <c r="I11" s="213">
        <f t="shared" ref="I11" si="6">SUM(I12:I16)</f>
        <v>20</v>
      </c>
      <c r="J11" s="289"/>
      <c r="K11" s="287"/>
      <c r="L11" s="290"/>
    </row>
    <row r="12" spans="1:12" x14ac:dyDescent="0.25">
      <c r="B12" s="291" t="s">
        <v>58</v>
      </c>
      <c r="C12" s="292">
        <v>12</v>
      </c>
      <c r="D12" s="213">
        <f>C12/3</f>
        <v>4</v>
      </c>
      <c r="E12" s="213">
        <f>C12/3</f>
        <v>4</v>
      </c>
      <c r="F12" s="214"/>
      <c r="G12" s="213">
        <f>C12/3</f>
        <v>4</v>
      </c>
      <c r="H12" s="214">
        <v>40</v>
      </c>
      <c r="I12" s="213">
        <f>C12/3</f>
        <v>4</v>
      </c>
      <c r="J12" s="289"/>
      <c r="K12" s="287"/>
      <c r="L12" s="290"/>
    </row>
    <row r="13" spans="1:12" x14ac:dyDescent="0.25">
      <c r="B13" s="291" t="s">
        <v>59</v>
      </c>
      <c r="C13" s="292">
        <v>12</v>
      </c>
      <c r="D13" s="213">
        <f t="shared" ref="D13:D16" si="7">C13/3</f>
        <v>4</v>
      </c>
      <c r="E13" s="213">
        <f t="shared" ref="E13:E16" si="8">C13/3</f>
        <v>4</v>
      </c>
      <c r="F13" s="214"/>
      <c r="G13" s="213">
        <f t="shared" ref="G13:G16" si="9">C13/3</f>
        <v>4</v>
      </c>
      <c r="H13" s="214">
        <v>26</v>
      </c>
      <c r="I13" s="213">
        <f t="shared" ref="I13:I16" si="10">C13/3</f>
        <v>4</v>
      </c>
      <c r="J13" s="289"/>
      <c r="K13" s="287"/>
      <c r="L13" s="290"/>
    </row>
    <row r="14" spans="1:12" x14ac:dyDescent="0.25">
      <c r="B14" s="291" t="s">
        <v>60</v>
      </c>
      <c r="C14" s="292">
        <v>12</v>
      </c>
      <c r="D14" s="213">
        <f t="shared" si="7"/>
        <v>4</v>
      </c>
      <c r="E14" s="213">
        <f t="shared" si="8"/>
        <v>4</v>
      </c>
      <c r="F14" s="214"/>
      <c r="G14" s="213">
        <f t="shared" si="9"/>
        <v>4</v>
      </c>
      <c r="H14" s="214">
        <v>136</v>
      </c>
      <c r="I14" s="213">
        <f t="shared" si="10"/>
        <v>4</v>
      </c>
      <c r="J14" s="289"/>
      <c r="K14" s="287"/>
      <c r="L14" s="290"/>
    </row>
    <row r="15" spans="1:12" x14ac:dyDescent="0.25">
      <c r="B15" s="291" t="s">
        <v>61</v>
      </c>
      <c r="C15" s="292">
        <v>12</v>
      </c>
      <c r="D15" s="213">
        <f t="shared" si="7"/>
        <v>4</v>
      </c>
      <c r="E15" s="213">
        <f t="shared" si="8"/>
        <v>4</v>
      </c>
      <c r="F15" s="214"/>
      <c r="G15" s="213">
        <f t="shared" si="9"/>
        <v>4</v>
      </c>
      <c r="H15" s="214">
        <v>130</v>
      </c>
      <c r="I15" s="213">
        <f t="shared" si="10"/>
        <v>4</v>
      </c>
      <c r="J15" s="289"/>
      <c r="K15" s="287"/>
      <c r="L15" s="290"/>
    </row>
    <row r="16" spans="1:12" x14ac:dyDescent="0.25">
      <c r="B16" s="291" t="s">
        <v>62</v>
      </c>
      <c r="C16" s="292">
        <v>12</v>
      </c>
      <c r="D16" s="213">
        <f t="shared" si="7"/>
        <v>4</v>
      </c>
      <c r="E16" s="213">
        <f t="shared" si="8"/>
        <v>4</v>
      </c>
      <c r="F16" s="214"/>
      <c r="G16" s="213">
        <f t="shared" si="9"/>
        <v>4</v>
      </c>
      <c r="H16" s="214">
        <v>118</v>
      </c>
      <c r="I16" s="213">
        <f t="shared" si="10"/>
        <v>4</v>
      </c>
      <c r="J16" s="289"/>
      <c r="K16" s="287"/>
      <c r="L16" s="290"/>
    </row>
    <row r="17" spans="1:12" x14ac:dyDescent="0.25">
      <c r="A17" s="260">
        <v>44168</v>
      </c>
      <c r="B17" s="265" t="s">
        <v>57</v>
      </c>
      <c r="C17" s="214">
        <f>SUM(C18:C22)</f>
        <v>60</v>
      </c>
      <c r="D17" s="213">
        <f>SUM(D18:D22)</f>
        <v>20</v>
      </c>
      <c r="E17" s="213">
        <f>SUM(E18:E22)</f>
        <v>20</v>
      </c>
      <c r="F17" s="213">
        <f t="shared" ref="F17:G17" si="11">SUM(F18:F22)</f>
        <v>0</v>
      </c>
      <c r="G17" s="213">
        <f t="shared" si="11"/>
        <v>20</v>
      </c>
      <c r="H17" s="213">
        <f>SUM(H18:H22)</f>
        <v>458</v>
      </c>
      <c r="I17" s="213">
        <f t="shared" ref="I17" si="12">SUM(I18:I22)</f>
        <v>20</v>
      </c>
      <c r="J17" s="289"/>
      <c r="K17" s="287"/>
      <c r="L17" s="290"/>
    </row>
    <row r="18" spans="1:12" x14ac:dyDescent="0.25">
      <c r="B18" s="291" t="s">
        <v>58</v>
      </c>
      <c r="C18" s="292">
        <v>12</v>
      </c>
      <c r="D18" s="213">
        <f>C18/3</f>
        <v>4</v>
      </c>
      <c r="E18" s="213">
        <f>C18/3</f>
        <v>4</v>
      </c>
      <c r="F18" s="214"/>
      <c r="G18" s="213">
        <f>C18/3</f>
        <v>4</v>
      </c>
      <c r="H18" s="214">
        <v>44</v>
      </c>
      <c r="I18" s="213">
        <f>C18/3</f>
        <v>4</v>
      </c>
      <c r="J18" s="289"/>
      <c r="K18" s="287"/>
      <c r="L18" s="290"/>
    </row>
    <row r="19" spans="1:12" x14ac:dyDescent="0.25">
      <c r="B19" s="291" t="s">
        <v>59</v>
      </c>
      <c r="C19" s="292">
        <v>12</v>
      </c>
      <c r="D19" s="213">
        <f t="shared" ref="D19:D22" si="13">C19/3</f>
        <v>4</v>
      </c>
      <c r="E19" s="213">
        <f t="shared" ref="E19:E22" si="14">C19/3</f>
        <v>4</v>
      </c>
      <c r="F19" s="214"/>
      <c r="G19" s="213">
        <f t="shared" ref="G19:G22" si="15">C19/3</f>
        <v>4</v>
      </c>
      <c r="H19" s="214">
        <v>30</v>
      </c>
      <c r="I19" s="213">
        <f t="shared" ref="I19:I22" si="16">C19/3</f>
        <v>4</v>
      </c>
      <c r="J19" s="289"/>
      <c r="K19" s="287"/>
      <c r="L19" s="290"/>
    </row>
    <row r="20" spans="1:12" x14ac:dyDescent="0.25">
      <c r="B20" s="291" t="s">
        <v>60</v>
      </c>
      <c r="C20" s="292">
        <v>12</v>
      </c>
      <c r="D20" s="213">
        <f t="shared" si="13"/>
        <v>4</v>
      </c>
      <c r="E20" s="213">
        <f t="shared" si="14"/>
        <v>4</v>
      </c>
      <c r="F20" s="214"/>
      <c r="G20" s="213">
        <f t="shared" si="15"/>
        <v>4</v>
      </c>
      <c r="H20" s="214">
        <v>128</v>
      </c>
      <c r="I20" s="213">
        <f t="shared" si="16"/>
        <v>4</v>
      </c>
      <c r="J20" s="289"/>
      <c r="K20" s="287"/>
      <c r="L20" s="290"/>
    </row>
    <row r="21" spans="1:12" x14ac:dyDescent="0.25">
      <c r="B21" s="291" t="s">
        <v>61</v>
      </c>
      <c r="C21" s="292">
        <v>12</v>
      </c>
      <c r="D21" s="213">
        <f t="shared" si="13"/>
        <v>4</v>
      </c>
      <c r="E21" s="213">
        <f t="shared" si="14"/>
        <v>4</v>
      </c>
      <c r="F21" s="214"/>
      <c r="G21" s="213">
        <f t="shared" si="15"/>
        <v>4</v>
      </c>
      <c r="H21" s="214">
        <v>138</v>
      </c>
      <c r="I21" s="213">
        <f t="shared" si="16"/>
        <v>4</v>
      </c>
      <c r="J21" s="289"/>
      <c r="K21" s="287"/>
      <c r="L21" s="290"/>
    </row>
    <row r="22" spans="1:12" x14ac:dyDescent="0.25">
      <c r="B22" s="291" t="s">
        <v>62</v>
      </c>
      <c r="C22" s="292">
        <v>12</v>
      </c>
      <c r="D22" s="213">
        <f t="shared" si="13"/>
        <v>4</v>
      </c>
      <c r="E22" s="213">
        <f t="shared" si="14"/>
        <v>4</v>
      </c>
      <c r="F22" s="214"/>
      <c r="G22" s="213">
        <f t="shared" si="15"/>
        <v>4</v>
      </c>
      <c r="H22" s="214">
        <v>118</v>
      </c>
      <c r="I22" s="213">
        <f t="shared" si="16"/>
        <v>4</v>
      </c>
      <c r="J22" s="289"/>
      <c r="K22" s="287"/>
      <c r="L22" s="290"/>
    </row>
    <row r="23" spans="1:12" x14ac:dyDescent="0.25">
      <c r="A23" s="260">
        <v>44169</v>
      </c>
      <c r="B23" s="265" t="s">
        <v>57</v>
      </c>
      <c r="C23" s="214">
        <f>SUM(C24:C28)</f>
        <v>60</v>
      </c>
      <c r="D23" s="213">
        <f>SUM(D24:D28)</f>
        <v>20</v>
      </c>
      <c r="E23" s="213">
        <f>SUM(E24:E28)</f>
        <v>20</v>
      </c>
      <c r="F23" s="213">
        <f t="shared" ref="F23:G23" si="17">SUM(F24:F28)</f>
        <v>0</v>
      </c>
      <c r="G23" s="213">
        <f t="shared" si="17"/>
        <v>20</v>
      </c>
      <c r="H23" s="213">
        <f>SUM(H24:H28)</f>
        <v>500</v>
      </c>
      <c r="I23" s="213">
        <f t="shared" ref="I23" si="18">SUM(I24:I28)</f>
        <v>20</v>
      </c>
      <c r="J23" s="289"/>
      <c r="K23" s="287"/>
      <c r="L23" s="290"/>
    </row>
    <row r="24" spans="1:12" x14ac:dyDescent="0.25">
      <c r="B24" s="291" t="s">
        <v>58</v>
      </c>
      <c r="C24" s="292">
        <v>12</v>
      </c>
      <c r="D24" s="213">
        <f>C24/3</f>
        <v>4</v>
      </c>
      <c r="E24" s="213">
        <f>C24/3</f>
        <v>4</v>
      </c>
      <c r="F24" s="214"/>
      <c r="G24" s="213">
        <f>C24/3</f>
        <v>4</v>
      </c>
      <c r="H24" s="214">
        <v>50</v>
      </c>
      <c r="I24" s="213">
        <f>C24/3</f>
        <v>4</v>
      </c>
      <c r="J24" s="289"/>
      <c r="K24" s="287"/>
      <c r="L24" s="290"/>
    </row>
    <row r="25" spans="1:12" x14ac:dyDescent="0.25">
      <c r="B25" s="291" t="s">
        <v>59</v>
      </c>
      <c r="C25" s="292">
        <v>12</v>
      </c>
      <c r="D25" s="213">
        <f t="shared" ref="D25:D28" si="19">C25/3</f>
        <v>4</v>
      </c>
      <c r="E25" s="213">
        <f t="shared" ref="E25:E28" si="20">C25/3</f>
        <v>4</v>
      </c>
      <c r="F25" s="214"/>
      <c r="G25" s="213">
        <f t="shared" ref="G25:G28" si="21">C25/3</f>
        <v>4</v>
      </c>
      <c r="H25" s="214">
        <v>52</v>
      </c>
      <c r="I25" s="213">
        <f t="shared" ref="I25:I28" si="22">C25/3</f>
        <v>4</v>
      </c>
      <c r="J25" s="289"/>
      <c r="K25" s="287"/>
      <c r="L25" s="290"/>
    </row>
    <row r="26" spans="1:12" x14ac:dyDescent="0.25">
      <c r="B26" s="291" t="s">
        <v>60</v>
      </c>
      <c r="C26" s="292">
        <v>12</v>
      </c>
      <c r="D26" s="213">
        <f t="shared" si="19"/>
        <v>4</v>
      </c>
      <c r="E26" s="213">
        <f t="shared" si="20"/>
        <v>4</v>
      </c>
      <c r="F26" s="214"/>
      <c r="G26" s="213">
        <f t="shared" si="21"/>
        <v>4</v>
      </c>
      <c r="H26" s="214">
        <v>138</v>
      </c>
      <c r="I26" s="213">
        <f t="shared" si="22"/>
        <v>4</v>
      </c>
      <c r="J26" s="289"/>
      <c r="K26" s="287"/>
      <c r="L26" s="290"/>
    </row>
    <row r="27" spans="1:12" x14ac:dyDescent="0.25">
      <c r="B27" s="291" t="s">
        <v>61</v>
      </c>
      <c r="C27" s="292">
        <v>12</v>
      </c>
      <c r="D27" s="213">
        <f t="shared" si="19"/>
        <v>4</v>
      </c>
      <c r="E27" s="213">
        <f t="shared" si="20"/>
        <v>4</v>
      </c>
      <c r="F27" s="214"/>
      <c r="G27" s="213">
        <f t="shared" si="21"/>
        <v>4</v>
      </c>
      <c r="H27" s="214">
        <v>148</v>
      </c>
      <c r="I27" s="213">
        <f t="shared" si="22"/>
        <v>4</v>
      </c>
      <c r="J27" s="289"/>
      <c r="K27" s="287"/>
      <c r="L27" s="290"/>
    </row>
    <row r="28" spans="1:12" x14ac:dyDescent="0.25">
      <c r="B28" s="291" t="s">
        <v>62</v>
      </c>
      <c r="C28" s="292">
        <v>12</v>
      </c>
      <c r="D28" s="213">
        <f t="shared" si="19"/>
        <v>4</v>
      </c>
      <c r="E28" s="213">
        <f t="shared" si="20"/>
        <v>4</v>
      </c>
      <c r="F28" s="214"/>
      <c r="G28" s="213">
        <f t="shared" si="21"/>
        <v>4</v>
      </c>
      <c r="H28" s="214">
        <v>112</v>
      </c>
      <c r="I28" s="213">
        <f t="shared" si="22"/>
        <v>4</v>
      </c>
      <c r="J28" s="289"/>
      <c r="K28" s="287"/>
      <c r="L28" s="290"/>
    </row>
    <row r="29" spans="1:12" x14ac:dyDescent="0.25">
      <c r="A29" s="260">
        <v>44170</v>
      </c>
      <c r="B29" s="265" t="s">
        <v>57</v>
      </c>
      <c r="C29" s="214">
        <f>SUM(C30:C34)</f>
        <v>36</v>
      </c>
      <c r="D29" s="213">
        <f>SUM(D30:D34)</f>
        <v>12</v>
      </c>
      <c r="E29" s="213">
        <f>SUM(E30:E34)</f>
        <v>12</v>
      </c>
      <c r="F29" s="213">
        <f t="shared" ref="F29" si="23">SUM(F30:F34)</f>
        <v>0</v>
      </c>
      <c r="G29" s="213">
        <f>SUM(G30:G34)</f>
        <v>12</v>
      </c>
      <c r="H29" s="213">
        <f>SUM(H30:H34)</f>
        <v>274</v>
      </c>
      <c r="I29" s="213">
        <f t="shared" ref="I29" si="24">SUM(I30:I34)</f>
        <v>12</v>
      </c>
      <c r="J29" s="289"/>
      <c r="K29" s="287"/>
      <c r="L29" s="290"/>
    </row>
    <row r="30" spans="1:12" x14ac:dyDescent="0.25">
      <c r="B30" s="291" t="s">
        <v>58</v>
      </c>
      <c r="C30" s="292">
        <v>9</v>
      </c>
      <c r="D30" s="213">
        <f>C30/3</f>
        <v>3</v>
      </c>
      <c r="E30" s="213">
        <f>C30/3</f>
        <v>3</v>
      </c>
      <c r="F30" s="214"/>
      <c r="G30" s="213">
        <f>C30/3</f>
        <v>3</v>
      </c>
      <c r="H30" s="214">
        <v>60</v>
      </c>
      <c r="I30" s="213">
        <f>C30/3</f>
        <v>3</v>
      </c>
      <c r="J30" s="289"/>
      <c r="K30" s="287"/>
      <c r="L30" s="290"/>
    </row>
    <row r="31" spans="1:12" x14ac:dyDescent="0.25">
      <c r="B31" s="291" t="s">
        <v>59</v>
      </c>
      <c r="C31" s="292">
        <v>0</v>
      </c>
      <c r="D31" s="213">
        <v>0</v>
      </c>
      <c r="E31" s="213">
        <v>0</v>
      </c>
      <c r="F31" s="214"/>
      <c r="G31" s="213">
        <v>0</v>
      </c>
      <c r="H31" s="214">
        <v>0</v>
      </c>
      <c r="I31" s="213">
        <v>0</v>
      </c>
      <c r="J31" s="289"/>
      <c r="K31" s="287"/>
      <c r="L31" s="290"/>
    </row>
    <row r="32" spans="1:12" x14ac:dyDescent="0.25">
      <c r="B32" s="291" t="s">
        <v>60</v>
      </c>
      <c r="C32" s="292">
        <v>9</v>
      </c>
      <c r="D32" s="213">
        <f t="shared" ref="D32:D34" si="25">C32/3</f>
        <v>3</v>
      </c>
      <c r="E32" s="213">
        <f t="shared" ref="E32:E34" si="26">C32/3</f>
        <v>3</v>
      </c>
      <c r="F32" s="214"/>
      <c r="G32" s="213">
        <f t="shared" ref="G32:G34" si="27">C32/3</f>
        <v>3</v>
      </c>
      <c r="H32" s="214">
        <v>64</v>
      </c>
      <c r="I32" s="213">
        <f t="shared" ref="I32:I34" si="28">C32/3</f>
        <v>3</v>
      </c>
      <c r="J32" s="289"/>
      <c r="K32" s="287"/>
      <c r="L32" s="290"/>
    </row>
    <row r="33" spans="1:12" x14ac:dyDescent="0.25">
      <c r="B33" s="291" t="s">
        <v>61</v>
      </c>
      <c r="C33" s="292">
        <v>9</v>
      </c>
      <c r="D33" s="213">
        <f t="shared" si="25"/>
        <v>3</v>
      </c>
      <c r="E33" s="213">
        <f t="shared" si="26"/>
        <v>3</v>
      </c>
      <c r="F33" s="214"/>
      <c r="G33" s="213">
        <f t="shared" si="27"/>
        <v>3</v>
      </c>
      <c r="H33" s="214">
        <v>76</v>
      </c>
      <c r="I33" s="213">
        <f t="shared" si="28"/>
        <v>3</v>
      </c>
      <c r="J33" s="289"/>
      <c r="K33" s="287"/>
      <c r="L33" s="290"/>
    </row>
    <row r="34" spans="1:12" x14ac:dyDescent="0.25">
      <c r="B34" s="291" t="s">
        <v>62</v>
      </c>
      <c r="C34" s="292">
        <v>9</v>
      </c>
      <c r="D34" s="213">
        <f t="shared" si="25"/>
        <v>3</v>
      </c>
      <c r="E34" s="213">
        <f t="shared" si="26"/>
        <v>3</v>
      </c>
      <c r="F34" s="214"/>
      <c r="G34" s="213">
        <f t="shared" si="27"/>
        <v>3</v>
      </c>
      <c r="H34" s="214">
        <v>74</v>
      </c>
      <c r="I34" s="213">
        <f t="shared" si="28"/>
        <v>3</v>
      </c>
      <c r="J34" s="289"/>
      <c r="K34" s="287"/>
      <c r="L34" s="290"/>
    </row>
    <row r="35" spans="1:12" x14ac:dyDescent="0.25">
      <c r="A35" s="260">
        <v>44171</v>
      </c>
      <c r="B35" s="265" t="s">
        <v>57</v>
      </c>
      <c r="C35" s="214">
        <f>SUM(C36:C40)</f>
        <v>21</v>
      </c>
      <c r="D35" s="213">
        <f>SUM(D36:D40)</f>
        <v>7</v>
      </c>
      <c r="E35" s="213">
        <f>SUM(E36:E40)</f>
        <v>7</v>
      </c>
      <c r="F35" s="213">
        <f t="shared" ref="F35:G35" si="29">SUM(F36:F40)</f>
        <v>0</v>
      </c>
      <c r="G35" s="213">
        <f t="shared" si="29"/>
        <v>7</v>
      </c>
      <c r="H35" s="213">
        <f>SUM(H36:H40)</f>
        <v>90</v>
      </c>
      <c r="I35" s="213">
        <f t="shared" ref="I35" si="30">SUM(I36:I40)</f>
        <v>7</v>
      </c>
      <c r="J35" s="289"/>
      <c r="K35" s="287"/>
      <c r="L35" s="290"/>
    </row>
    <row r="36" spans="1:12" x14ac:dyDescent="0.25">
      <c r="B36" s="291" t="s">
        <v>58</v>
      </c>
      <c r="C36" s="292">
        <v>7</v>
      </c>
      <c r="D36" s="213">
        <f>C36/3</f>
        <v>2.3333333333333335</v>
      </c>
      <c r="E36" s="213">
        <f>C36/3</f>
        <v>2.3333333333333335</v>
      </c>
      <c r="F36" s="214"/>
      <c r="G36" s="213">
        <f>C36/3</f>
        <v>2.3333333333333335</v>
      </c>
      <c r="H36" s="214">
        <v>18</v>
      </c>
      <c r="I36" s="213">
        <f>C36/3</f>
        <v>2.3333333333333335</v>
      </c>
      <c r="J36" s="289"/>
      <c r="K36" s="287"/>
      <c r="L36" s="290"/>
    </row>
    <row r="37" spans="1:12" x14ac:dyDescent="0.25">
      <c r="B37" s="291" t="s">
        <v>59</v>
      </c>
      <c r="C37" s="292">
        <v>0</v>
      </c>
      <c r="D37" s="213">
        <v>0</v>
      </c>
      <c r="E37" s="213">
        <v>0</v>
      </c>
      <c r="F37" s="214"/>
      <c r="G37" s="213">
        <v>0</v>
      </c>
      <c r="H37" s="214">
        <v>0</v>
      </c>
      <c r="I37" s="213">
        <v>0</v>
      </c>
      <c r="J37" s="289"/>
      <c r="K37" s="287"/>
      <c r="L37" s="290"/>
    </row>
    <row r="38" spans="1:12" x14ac:dyDescent="0.25">
      <c r="B38" s="291" t="s">
        <v>60</v>
      </c>
      <c r="C38" s="292">
        <v>0</v>
      </c>
      <c r="D38" s="213">
        <v>0</v>
      </c>
      <c r="E38" s="213">
        <v>0</v>
      </c>
      <c r="F38" s="214"/>
      <c r="G38" s="213">
        <v>0</v>
      </c>
      <c r="H38" s="214">
        <v>0</v>
      </c>
      <c r="I38" s="213">
        <v>0</v>
      </c>
      <c r="J38" s="289"/>
      <c r="K38" s="287"/>
      <c r="L38" s="290"/>
    </row>
    <row r="39" spans="1:12" x14ac:dyDescent="0.25">
      <c r="B39" s="291" t="s">
        <v>61</v>
      </c>
      <c r="C39" s="292">
        <v>7</v>
      </c>
      <c r="D39" s="213">
        <f t="shared" ref="D39:D40" si="31">C39/3</f>
        <v>2.3333333333333335</v>
      </c>
      <c r="E39" s="213">
        <f t="shared" ref="E39:E40" si="32">C39/3</f>
        <v>2.3333333333333335</v>
      </c>
      <c r="F39" s="214"/>
      <c r="G39" s="213">
        <f t="shared" ref="G39:G40" si="33">C39/3</f>
        <v>2.3333333333333335</v>
      </c>
      <c r="H39" s="214">
        <v>30</v>
      </c>
      <c r="I39" s="213">
        <f t="shared" ref="I39:I40" si="34">C39/3</f>
        <v>2.3333333333333335</v>
      </c>
      <c r="J39" s="289"/>
      <c r="K39" s="287"/>
      <c r="L39" s="290"/>
    </row>
    <row r="40" spans="1:12" x14ac:dyDescent="0.25">
      <c r="B40" s="291" t="s">
        <v>62</v>
      </c>
      <c r="C40" s="292">
        <v>7</v>
      </c>
      <c r="D40" s="213">
        <f t="shared" si="31"/>
        <v>2.3333333333333335</v>
      </c>
      <c r="E40" s="213">
        <f t="shared" si="32"/>
        <v>2.3333333333333335</v>
      </c>
      <c r="F40" s="214"/>
      <c r="G40" s="213">
        <f t="shared" si="33"/>
        <v>2.3333333333333335</v>
      </c>
      <c r="H40" s="214">
        <v>42</v>
      </c>
      <c r="I40" s="213">
        <f t="shared" si="34"/>
        <v>2.3333333333333335</v>
      </c>
      <c r="J40" s="289"/>
      <c r="K40" s="287"/>
      <c r="L40" s="290"/>
    </row>
    <row r="41" spans="1:12" x14ac:dyDescent="0.25">
      <c r="A41" s="260">
        <v>44172</v>
      </c>
      <c r="B41" s="265" t="s">
        <v>57</v>
      </c>
      <c r="C41" s="214">
        <f>SUM(C42:C46)</f>
        <v>60</v>
      </c>
      <c r="D41" s="213">
        <f>SUM(D42:D46)</f>
        <v>20</v>
      </c>
      <c r="E41" s="213">
        <f>SUM(E42:E46)</f>
        <v>20</v>
      </c>
      <c r="F41" s="213">
        <f t="shared" ref="F41:G41" si="35">SUM(F42:F46)</f>
        <v>5</v>
      </c>
      <c r="G41" s="213">
        <f t="shared" si="35"/>
        <v>20</v>
      </c>
      <c r="H41" s="213">
        <f>SUM(H42:H46)</f>
        <v>582</v>
      </c>
      <c r="I41" s="213">
        <f t="shared" ref="I41" si="36">SUM(I42:I46)</f>
        <v>20</v>
      </c>
      <c r="J41" s="289"/>
      <c r="K41" s="287"/>
      <c r="L41" s="290"/>
    </row>
    <row r="42" spans="1:12" x14ac:dyDescent="0.25">
      <c r="B42" s="291" t="s">
        <v>58</v>
      </c>
      <c r="C42" s="292">
        <v>12</v>
      </c>
      <c r="D42" s="213">
        <f>C42/3</f>
        <v>4</v>
      </c>
      <c r="E42" s="213">
        <f>C42/3</f>
        <v>4</v>
      </c>
      <c r="F42" s="214">
        <v>1</v>
      </c>
      <c r="G42" s="213">
        <f>C42/3</f>
        <v>4</v>
      </c>
      <c r="H42" s="214">
        <v>100</v>
      </c>
      <c r="I42" s="213">
        <f>C42/3</f>
        <v>4</v>
      </c>
      <c r="J42" s="289"/>
      <c r="K42" s="287"/>
      <c r="L42" s="290"/>
    </row>
    <row r="43" spans="1:12" x14ac:dyDescent="0.25">
      <c r="B43" s="291" t="s">
        <v>59</v>
      </c>
      <c r="C43" s="292">
        <v>12</v>
      </c>
      <c r="D43" s="213">
        <f t="shared" ref="D43:D46" si="37">C43/3</f>
        <v>4</v>
      </c>
      <c r="E43" s="213">
        <f t="shared" ref="E43:E46" si="38">C43/3</f>
        <v>4</v>
      </c>
      <c r="F43" s="214">
        <v>1</v>
      </c>
      <c r="G43" s="213">
        <f t="shared" ref="G43:G46" si="39">C43/3</f>
        <v>4</v>
      </c>
      <c r="H43" s="214">
        <v>70</v>
      </c>
      <c r="I43" s="213">
        <f t="shared" ref="I43:I46" si="40">C43/3</f>
        <v>4</v>
      </c>
      <c r="J43" s="289"/>
      <c r="K43" s="287"/>
      <c r="L43" s="290"/>
    </row>
    <row r="44" spans="1:12" x14ac:dyDescent="0.25">
      <c r="B44" s="291" t="s">
        <v>60</v>
      </c>
      <c r="C44" s="292">
        <v>12</v>
      </c>
      <c r="D44" s="213">
        <f t="shared" si="37"/>
        <v>4</v>
      </c>
      <c r="E44" s="213">
        <f t="shared" si="38"/>
        <v>4</v>
      </c>
      <c r="F44" s="214">
        <v>1</v>
      </c>
      <c r="G44" s="213">
        <f t="shared" si="39"/>
        <v>4</v>
      </c>
      <c r="H44" s="214">
        <v>148</v>
      </c>
      <c r="I44" s="213">
        <f t="shared" si="40"/>
        <v>4</v>
      </c>
      <c r="J44" s="289"/>
      <c r="K44" s="287"/>
      <c r="L44" s="290"/>
    </row>
    <row r="45" spans="1:12" x14ac:dyDescent="0.25">
      <c r="B45" s="291" t="s">
        <v>61</v>
      </c>
      <c r="C45" s="292">
        <v>12</v>
      </c>
      <c r="D45" s="213">
        <f t="shared" si="37"/>
        <v>4</v>
      </c>
      <c r="E45" s="213">
        <f t="shared" si="38"/>
        <v>4</v>
      </c>
      <c r="F45" s="214">
        <v>1</v>
      </c>
      <c r="G45" s="213">
        <f t="shared" si="39"/>
        <v>4</v>
      </c>
      <c r="H45" s="214">
        <v>140</v>
      </c>
      <c r="I45" s="213">
        <f t="shared" si="40"/>
        <v>4</v>
      </c>
      <c r="J45" s="289"/>
      <c r="K45" s="287"/>
      <c r="L45" s="290"/>
    </row>
    <row r="46" spans="1:12" x14ac:dyDescent="0.25">
      <c r="B46" s="291" t="s">
        <v>62</v>
      </c>
      <c r="C46" s="292">
        <v>12</v>
      </c>
      <c r="D46" s="213">
        <f t="shared" si="37"/>
        <v>4</v>
      </c>
      <c r="E46" s="213">
        <f t="shared" si="38"/>
        <v>4</v>
      </c>
      <c r="F46" s="214">
        <v>1</v>
      </c>
      <c r="G46" s="213">
        <f t="shared" si="39"/>
        <v>4</v>
      </c>
      <c r="H46" s="214">
        <v>124</v>
      </c>
      <c r="I46" s="213">
        <f t="shared" si="40"/>
        <v>4</v>
      </c>
      <c r="J46" s="289"/>
      <c r="K46" s="287"/>
      <c r="L46" s="290"/>
    </row>
    <row r="47" spans="1:12" x14ac:dyDescent="0.25">
      <c r="A47" s="260">
        <v>44173</v>
      </c>
      <c r="B47" s="265" t="s">
        <v>57</v>
      </c>
      <c r="C47" s="214">
        <f>SUM(C48:C52)</f>
        <v>60</v>
      </c>
      <c r="D47" s="213">
        <f>SUM(D48:D52)</f>
        <v>20</v>
      </c>
      <c r="E47" s="213">
        <f>SUM(E48:E52)</f>
        <v>20</v>
      </c>
      <c r="F47" s="213">
        <f t="shared" ref="F47:G47" si="41">SUM(F48:F52)</f>
        <v>0</v>
      </c>
      <c r="G47" s="213">
        <f t="shared" si="41"/>
        <v>20</v>
      </c>
      <c r="H47" s="213">
        <f>SUM(H48:H52)</f>
        <v>556</v>
      </c>
      <c r="I47" s="213">
        <f t="shared" ref="I47" si="42">SUM(I48:I52)</f>
        <v>20</v>
      </c>
      <c r="J47" s="289"/>
      <c r="K47" s="287"/>
      <c r="L47" s="290"/>
    </row>
    <row r="48" spans="1:12" x14ac:dyDescent="0.25">
      <c r="B48" s="291" t="s">
        <v>58</v>
      </c>
      <c r="C48" s="292">
        <v>12</v>
      </c>
      <c r="D48" s="213">
        <f>C48/3</f>
        <v>4</v>
      </c>
      <c r="E48" s="213">
        <f>C48/3</f>
        <v>4</v>
      </c>
      <c r="F48" s="214"/>
      <c r="G48" s="213">
        <f>C48/3</f>
        <v>4</v>
      </c>
      <c r="H48" s="214">
        <v>64</v>
      </c>
      <c r="I48" s="213">
        <f>C48/3</f>
        <v>4</v>
      </c>
      <c r="J48" s="289"/>
      <c r="K48" s="287"/>
      <c r="L48" s="290"/>
    </row>
    <row r="49" spans="1:12" x14ac:dyDescent="0.25">
      <c r="B49" s="291" t="s">
        <v>59</v>
      </c>
      <c r="C49" s="292">
        <v>12</v>
      </c>
      <c r="D49" s="213">
        <f t="shared" ref="D49:D52" si="43">C49/3</f>
        <v>4</v>
      </c>
      <c r="E49" s="213">
        <f t="shared" ref="E49:E52" si="44">C49/3</f>
        <v>4</v>
      </c>
      <c r="F49" s="214"/>
      <c r="G49" s="213">
        <f t="shared" ref="G49:G52" si="45">C49/3</f>
        <v>4</v>
      </c>
      <c r="H49" s="214">
        <v>76</v>
      </c>
      <c r="I49" s="213">
        <f t="shared" ref="I49:I52" si="46">C49/3</f>
        <v>4</v>
      </c>
      <c r="J49" s="289"/>
      <c r="K49" s="287"/>
      <c r="L49" s="290"/>
    </row>
    <row r="50" spans="1:12" x14ac:dyDescent="0.25">
      <c r="B50" s="291" t="s">
        <v>60</v>
      </c>
      <c r="C50" s="292">
        <v>12</v>
      </c>
      <c r="D50" s="213">
        <f t="shared" si="43"/>
        <v>4</v>
      </c>
      <c r="E50" s="213">
        <f t="shared" si="44"/>
        <v>4</v>
      </c>
      <c r="F50" s="214"/>
      <c r="G50" s="213">
        <f t="shared" si="45"/>
        <v>4</v>
      </c>
      <c r="H50" s="214">
        <v>144</v>
      </c>
      <c r="I50" s="213">
        <f t="shared" si="46"/>
        <v>4</v>
      </c>
      <c r="J50" s="289"/>
      <c r="K50" s="287"/>
      <c r="L50" s="290"/>
    </row>
    <row r="51" spans="1:12" x14ac:dyDescent="0.25">
      <c r="B51" s="291" t="s">
        <v>61</v>
      </c>
      <c r="C51" s="292">
        <v>12</v>
      </c>
      <c r="D51" s="213">
        <f t="shared" si="43"/>
        <v>4</v>
      </c>
      <c r="E51" s="213">
        <f t="shared" si="44"/>
        <v>4</v>
      </c>
      <c r="F51" s="214"/>
      <c r="G51" s="213">
        <f t="shared" si="45"/>
        <v>4</v>
      </c>
      <c r="H51" s="214">
        <v>158</v>
      </c>
      <c r="I51" s="213">
        <f t="shared" si="46"/>
        <v>4</v>
      </c>
      <c r="J51" s="289"/>
      <c r="K51" s="287"/>
      <c r="L51" s="290"/>
    </row>
    <row r="52" spans="1:12" x14ac:dyDescent="0.25">
      <c r="B52" s="291" t="s">
        <v>62</v>
      </c>
      <c r="C52" s="292">
        <v>12</v>
      </c>
      <c r="D52" s="213">
        <f t="shared" si="43"/>
        <v>4</v>
      </c>
      <c r="E52" s="213">
        <f t="shared" si="44"/>
        <v>4</v>
      </c>
      <c r="F52" s="214"/>
      <c r="G52" s="213">
        <f t="shared" si="45"/>
        <v>4</v>
      </c>
      <c r="H52" s="214">
        <v>114</v>
      </c>
      <c r="I52" s="213">
        <f t="shared" si="46"/>
        <v>4</v>
      </c>
      <c r="J52" s="289"/>
      <c r="K52" s="287"/>
      <c r="L52" s="290"/>
    </row>
    <row r="53" spans="1:12" x14ac:dyDescent="0.25">
      <c r="A53" s="260">
        <v>44174</v>
      </c>
      <c r="B53" s="265" t="s">
        <v>57</v>
      </c>
      <c r="C53" s="214">
        <f>SUM(C54:C58)</f>
        <v>60</v>
      </c>
      <c r="D53" s="213">
        <f>SUM(D54:D58)</f>
        <v>20</v>
      </c>
      <c r="E53" s="213">
        <f>SUM(E54:E58)</f>
        <v>20</v>
      </c>
      <c r="F53" s="213">
        <f t="shared" ref="F53:G53" si="47">SUM(F54:F58)</f>
        <v>0</v>
      </c>
      <c r="G53" s="213">
        <f t="shared" si="47"/>
        <v>20</v>
      </c>
      <c r="H53" s="213">
        <f>SUM(H54:H58)</f>
        <v>510</v>
      </c>
      <c r="I53" s="213">
        <f t="shared" ref="I53" si="48">SUM(I54:I58)</f>
        <v>20</v>
      </c>
      <c r="J53" s="289"/>
      <c r="K53" s="287"/>
      <c r="L53" s="290"/>
    </row>
    <row r="54" spans="1:12" x14ac:dyDescent="0.25">
      <c r="B54" s="291" t="s">
        <v>58</v>
      </c>
      <c r="C54" s="292">
        <v>12</v>
      </c>
      <c r="D54" s="213">
        <f>C54/3</f>
        <v>4</v>
      </c>
      <c r="E54" s="213">
        <f>C54/3</f>
        <v>4</v>
      </c>
      <c r="F54" s="214"/>
      <c r="G54" s="213">
        <f>C54/3</f>
        <v>4</v>
      </c>
      <c r="H54" s="214">
        <v>62</v>
      </c>
      <c r="I54" s="213">
        <f>C54/3</f>
        <v>4</v>
      </c>
      <c r="J54" s="289"/>
      <c r="K54" s="287"/>
      <c r="L54" s="290"/>
    </row>
    <row r="55" spans="1:12" x14ac:dyDescent="0.25">
      <c r="B55" s="291" t="s">
        <v>59</v>
      </c>
      <c r="C55" s="292">
        <v>12</v>
      </c>
      <c r="D55" s="213">
        <f t="shared" ref="D55:D58" si="49">C55/3</f>
        <v>4</v>
      </c>
      <c r="E55" s="213">
        <f t="shared" ref="E55:E58" si="50">C55/3</f>
        <v>4</v>
      </c>
      <c r="F55" s="214"/>
      <c r="G55" s="213">
        <f t="shared" ref="G55:G58" si="51">C55/3</f>
        <v>4</v>
      </c>
      <c r="H55" s="214">
        <v>40</v>
      </c>
      <c r="I55" s="213">
        <f t="shared" ref="I55:I58" si="52">C55/3</f>
        <v>4</v>
      </c>
      <c r="J55" s="289"/>
      <c r="K55" s="287"/>
      <c r="L55" s="290"/>
    </row>
    <row r="56" spans="1:12" x14ac:dyDescent="0.25">
      <c r="B56" s="291" t="s">
        <v>60</v>
      </c>
      <c r="C56" s="292">
        <v>12</v>
      </c>
      <c r="D56" s="213">
        <f t="shared" si="49"/>
        <v>4</v>
      </c>
      <c r="E56" s="213">
        <f t="shared" si="50"/>
        <v>4</v>
      </c>
      <c r="F56" s="214"/>
      <c r="G56" s="213">
        <f t="shared" si="51"/>
        <v>4</v>
      </c>
      <c r="H56" s="214">
        <v>134</v>
      </c>
      <c r="I56" s="213">
        <f t="shared" si="52"/>
        <v>4</v>
      </c>
      <c r="J56" s="289"/>
      <c r="K56" s="287"/>
      <c r="L56" s="290"/>
    </row>
    <row r="57" spans="1:12" x14ac:dyDescent="0.25">
      <c r="B57" s="291" t="s">
        <v>61</v>
      </c>
      <c r="C57" s="292">
        <v>12</v>
      </c>
      <c r="D57" s="213">
        <f t="shared" si="49"/>
        <v>4</v>
      </c>
      <c r="E57" s="213">
        <f t="shared" si="50"/>
        <v>4</v>
      </c>
      <c r="F57" s="214"/>
      <c r="G57" s="213">
        <f t="shared" si="51"/>
        <v>4</v>
      </c>
      <c r="H57" s="214">
        <v>150</v>
      </c>
      <c r="I57" s="213">
        <f t="shared" si="52"/>
        <v>4</v>
      </c>
      <c r="J57" s="289"/>
      <c r="K57" s="287"/>
      <c r="L57" s="290"/>
    </row>
    <row r="58" spans="1:12" x14ac:dyDescent="0.25">
      <c r="B58" s="291" t="s">
        <v>62</v>
      </c>
      <c r="C58" s="292">
        <v>12</v>
      </c>
      <c r="D58" s="213">
        <f t="shared" si="49"/>
        <v>4</v>
      </c>
      <c r="E58" s="213">
        <f t="shared" si="50"/>
        <v>4</v>
      </c>
      <c r="F58" s="214"/>
      <c r="G58" s="213">
        <f t="shared" si="51"/>
        <v>4</v>
      </c>
      <c r="H58" s="214">
        <v>124</v>
      </c>
      <c r="I58" s="213">
        <f t="shared" si="52"/>
        <v>4</v>
      </c>
      <c r="J58" s="289"/>
      <c r="K58" s="287"/>
      <c r="L58" s="290"/>
    </row>
    <row r="59" spans="1:12" x14ac:dyDescent="0.25">
      <c r="A59" s="260">
        <v>44175</v>
      </c>
      <c r="B59" s="265" t="s">
        <v>57</v>
      </c>
      <c r="C59" s="214">
        <f>SUM(C60:C64)</f>
        <v>60</v>
      </c>
      <c r="D59" s="213">
        <f>SUM(D60:D64)</f>
        <v>20</v>
      </c>
      <c r="E59" s="213">
        <f>SUM(E60:E64)</f>
        <v>20</v>
      </c>
      <c r="F59" s="213">
        <f t="shared" ref="F59:G59" si="53">SUM(F60:F64)</f>
        <v>0</v>
      </c>
      <c r="G59" s="213">
        <f t="shared" si="53"/>
        <v>20</v>
      </c>
      <c r="H59" s="213">
        <f>SUM(H60:H64)</f>
        <v>470</v>
      </c>
      <c r="I59" s="213">
        <f t="shared" ref="I59" si="54">SUM(I60:I64)</f>
        <v>20</v>
      </c>
      <c r="J59" s="289"/>
      <c r="K59" s="287"/>
      <c r="L59" s="290"/>
    </row>
    <row r="60" spans="1:12" x14ac:dyDescent="0.25">
      <c r="B60" s="291" t="s">
        <v>58</v>
      </c>
      <c r="C60" s="292">
        <v>12</v>
      </c>
      <c r="D60" s="213">
        <f>C60/3</f>
        <v>4</v>
      </c>
      <c r="E60" s="213">
        <f>C60/3</f>
        <v>4</v>
      </c>
      <c r="F60" s="214"/>
      <c r="G60" s="213">
        <f>C60/3</f>
        <v>4</v>
      </c>
      <c r="H60" s="214">
        <v>54</v>
      </c>
      <c r="I60" s="213">
        <f>C60/3</f>
        <v>4</v>
      </c>
      <c r="J60" s="289"/>
      <c r="K60" s="287"/>
      <c r="L60" s="290"/>
    </row>
    <row r="61" spans="1:12" x14ac:dyDescent="0.25">
      <c r="B61" s="291" t="s">
        <v>59</v>
      </c>
      <c r="C61" s="292">
        <v>12</v>
      </c>
      <c r="D61" s="213">
        <f t="shared" ref="D61:D64" si="55">C61/3</f>
        <v>4</v>
      </c>
      <c r="E61" s="213">
        <f t="shared" ref="E61:E64" si="56">C61/3</f>
        <v>4</v>
      </c>
      <c r="F61" s="214"/>
      <c r="G61" s="213">
        <f t="shared" ref="G61:G64" si="57">C61/3</f>
        <v>4</v>
      </c>
      <c r="H61" s="214">
        <v>26</v>
      </c>
      <c r="I61" s="213">
        <f t="shared" ref="I61:I64" si="58">C61/3</f>
        <v>4</v>
      </c>
      <c r="J61" s="289"/>
      <c r="K61" s="287"/>
      <c r="L61" s="290"/>
    </row>
    <row r="62" spans="1:12" x14ac:dyDescent="0.25">
      <c r="B62" s="291" t="s">
        <v>60</v>
      </c>
      <c r="C62" s="292">
        <v>12</v>
      </c>
      <c r="D62" s="213">
        <f t="shared" si="55"/>
        <v>4</v>
      </c>
      <c r="E62" s="213">
        <f t="shared" si="56"/>
        <v>4</v>
      </c>
      <c r="F62" s="214"/>
      <c r="G62" s="213">
        <f t="shared" si="57"/>
        <v>4</v>
      </c>
      <c r="H62" s="214">
        <v>132</v>
      </c>
      <c r="I62" s="213">
        <f t="shared" si="58"/>
        <v>4</v>
      </c>
      <c r="J62" s="289"/>
      <c r="K62" s="287"/>
      <c r="L62" s="290"/>
    </row>
    <row r="63" spans="1:12" x14ac:dyDescent="0.25">
      <c r="B63" s="291" t="s">
        <v>61</v>
      </c>
      <c r="C63" s="292">
        <v>12</v>
      </c>
      <c r="D63" s="213">
        <f t="shared" si="55"/>
        <v>4</v>
      </c>
      <c r="E63" s="213">
        <f t="shared" si="56"/>
        <v>4</v>
      </c>
      <c r="F63" s="214"/>
      <c r="G63" s="213">
        <f t="shared" si="57"/>
        <v>4</v>
      </c>
      <c r="H63" s="214">
        <v>148</v>
      </c>
      <c r="I63" s="213">
        <f t="shared" si="58"/>
        <v>4</v>
      </c>
      <c r="J63" s="289"/>
      <c r="K63" s="287"/>
      <c r="L63" s="290"/>
    </row>
    <row r="64" spans="1:12" x14ac:dyDescent="0.25">
      <c r="B64" s="291" t="s">
        <v>62</v>
      </c>
      <c r="C64" s="292">
        <v>12</v>
      </c>
      <c r="D64" s="213">
        <f t="shared" si="55"/>
        <v>4</v>
      </c>
      <c r="E64" s="213">
        <f t="shared" si="56"/>
        <v>4</v>
      </c>
      <c r="F64" s="214"/>
      <c r="G64" s="213">
        <f t="shared" si="57"/>
        <v>4</v>
      </c>
      <c r="H64" s="214">
        <v>110</v>
      </c>
      <c r="I64" s="213">
        <f t="shared" si="58"/>
        <v>4</v>
      </c>
      <c r="J64" s="289"/>
      <c r="K64" s="287"/>
      <c r="L64" s="290"/>
    </row>
    <row r="65" spans="1:12" x14ac:dyDescent="0.25">
      <c r="A65" s="260">
        <v>44176</v>
      </c>
      <c r="B65" s="265" t="s">
        <v>57</v>
      </c>
      <c r="C65" s="214">
        <f>SUM(C66:C70)</f>
        <v>60</v>
      </c>
      <c r="D65" s="213">
        <f>SUM(D66:D70)</f>
        <v>20</v>
      </c>
      <c r="E65" s="213">
        <f>SUM(E66:E70)</f>
        <v>20</v>
      </c>
      <c r="F65" s="213">
        <f t="shared" ref="F65:G65" si="59">SUM(F66:F70)</f>
        <v>0</v>
      </c>
      <c r="G65" s="213">
        <f t="shared" si="59"/>
        <v>20</v>
      </c>
      <c r="H65" s="213">
        <f>SUM(H66:H70)</f>
        <v>484</v>
      </c>
      <c r="I65" s="213">
        <f t="shared" ref="I65" si="60">SUM(I66:I70)</f>
        <v>20</v>
      </c>
      <c r="J65" s="289"/>
      <c r="K65" s="287"/>
      <c r="L65" s="290"/>
    </row>
    <row r="66" spans="1:12" x14ac:dyDescent="0.25">
      <c r="B66" s="291" t="s">
        <v>58</v>
      </c>
      <c r="C66" s="292">
        <v>12</v>
      </c>
      <c r="D66" s="213">
        <f>C66/3</f>
        <v>4</v>
      </c>
      <c r="E66" s="213">
        <f>C66/3</f>
        <v>4</v>
      </c>
      <c r="F66" s="214"/>
      <c r="G66" s="213">
        <f>C66/3</f>
        <v>4</v>
      </c>
      <c r="H66" s="214">
        <v>60</v>
      </c>
      <c r="I66" s="213">
        <f>C66/3</f>
        <v>4</v>
      </c>
      <c r="J66" s="289"/>
      <c r="K66" s="287"/>
      <c r="L66" s="290"/>
    </row>
    <row r="67" spans="1:12" x14ac:dyDescent="0.25">
      <c r="B67" s="291" t="s">
        <v>59</v>
      </c>
      <c r="C67" s="292">
        <v>12</v>
      </c>
      <c r="D67" s="213">
        <f t="shared" ref="D67:D70" si="61">C67/3</f>
        <v>4</v>
      </c>
      <c r="E67" s="213">
        <f t="shared" ref="E67:E70" si="62">C67/3</f>
        <v>4</v>
      </c>
      <c r="F67" s="214"/>
      <c r="G67" s="213">
        <f t="shared" ref="G67:G70" si="63">C67/3</f>
        <v>4</v>
      </c>
      <c r="H67" s="214">
        <v>32</v>
      </c>
      <c r="I67" s="213">
        <f t="shared" ref="I67:I70" si="64">C67/3</f>
        <v>4</v>
      </c>
      <c r="J67" s="289"/>
      <c r="K67" s="287"/>
      <c r="L67" s="290"/>
    </row>
    <row r="68" spans="1:12" x14ac:dyDescent="0.25">
      <c r="B68" s="291" t="s">
        <v>60</v>
      </c>
      <c r="C68" s="292">
        <v>12</v>
      </c>
      <c r="D68" s="213">
        <f t="shared" si="61"/>
        <v>4</v>
      </c>
      <c r="E68" s="213">
        <f t="shared" si="62"/>
        <v>4</v>
      </c>
      <c r="F68" s="214"/>
      <c r="G68" s="213">
        <f t="shared" si="63"/>
        <v>4</v>
      </c>
      <c r="H68" s="214">
        <v>126</v>
      </c>
      <c r="I68" s="213">
        <f t="shared" si="64"/>
        <v>4</v>
      </c>
      <c r="J68" s="289"/>
      <c r="K68" s="287"/>
      <c r="L68" s="290"/>
    </row>
    <row r="69" spans="1:12" x14ac:dyDescent="0.25">
      <c r="B69" s="291" t="s">
        <v>61</v>
      </c>
      <c r="C69" s="292">
        <v>12</v>
      </c>
      <c r="D69" s="213">
        <f t="shared" si="61"/>
        <v>4</v>
      </c>
      <c r="E69" s="213">
        <f t="shared" si="62"/>
        <v>4</v>
      </c>
      <c r="F69" s="214"/>
      <c r="G69" s="213">
        <f t="shared" si="63"/>
        <v>4</v>
      </c>
      <c r="H69" s="214">
        <v>148</v>
      </c>
      <c r="I69" s="213">
        <f t="shared" si="64"/>
        <v>4</v>
      </c>
      <c r="J69" s="289"/>
      <c r="K69" s="287"/>
      <c r="L69" s="290"/>
    </row>
    <row r="70" spans="1:12" x14ac:dyDescent="0.25">
      <c r="B70" s="291" t="s">
        <v>62</v>
      </c>
      <c r="C70" s="292">
        <v>12</v>
      </c>
      <c r="D70" s="213">
        <f t="shared" si="61"/>
        <v>4</v>
      </c>
      <c r="E70" s="213">
        <f t="shared" si="62"/>
        <v>4</v>
      </c>
      <c r="F70" s="214"/>
      <c r="G70" s="213">
        <f t="shared" si="63"/>
        <v>4</v>
      </c>
      <c r="H70" s="214">
        <v>118</v>
      </c>
      <c r="I70" s="213">
        <f t="shared" si="64"/>
        <v>4</v>
      </c>
      <c r="J70" s="289"/>
      <c r="K70" s="287"/>
      <c r="L70" s="290"/>
    </row>
    <row r="71" spans="1:12" x14ac:dyDescent="0.25">
      <c r="A71" s="260">
        <v>44177</v>
      </c>
      <c r="B71" s="265" t="s">
        <v>57</v>
      </c>
      <c r="C71" s="214">
        <f>SUM(C72:C77)</f>
        <v>36</v>
      </c>
      <c r="D71" s="214">
        <f t="shared" ref="D71:I71" si="65">SUM(D72:D77)</f>
        <v>12</v>
      </c>
      <c r="E71" s="214">
        <f t="shared" si="65"/>
        <v>12</v>
      </c>
      <c r="F71" s="214">
        <f t="shared" si="65"/>
        <v>0</v>
      </c>
      <c r="G71" s="214">
        <f t="shared" si="65"/>
        <v>13</v>
      </c>
      <c r="H71" s="214">
        <f t="shared" si="65"/>
        <v>380</v>
      </c>
      <c r="I71" s="214">
        <f t="shared" si="65"/>
        <v>13</v>
      </c>
      <c r="J71" s="289"/>
      <c r="K71" s="287"/>
      <c r="L71" s="290"/>
    </row>
    <row r="72" spans="1:12" x14ac:dyDescent="0.25">
      <c r="B72" s="291" t="s">
        <v>58</v>
      </c>
      <c r="C72" s="292">
        <v>9</v>
      </c>
      <c r="D72" s="213">
        <f>C72/3</f>
        <v>3</v>
      </c>
      <c r="E72" s="213">
        <f>C72/3</f>
        <v>3</v>
      </c>
      <c r="F72" s="214"/>
      <c r="G72" s="213">
        <f>C72/3</f>
        <v>3</v>
      </c>
      <c r="H72" s="214">
        <v>96</v>
      </c>
      <c r="I72" s="213">
        <f>C72/3</f>
        <v>3</v>
      </c>
      <c r="J72" s="289"/>
      <c r="K72" s="287"/>
      <c r="L72" s="290"/>
    </row>
    <row r="73" spans="1:12" x14ac:dyDescent="0.25">
      <c r="B73" s="291" t="s">
        <v>59</v>
      </c>
      <c r="C73" s="292">
        <v>0</v>
      </c>
      <c r="D73" s="213">
        <v>0</v>
      </c>
      <c r="E73" s="213">
        <v>0</v>
      </c>
      <c r="F73" s="214"/>
      <c r="G73" s="213">
        <v>0</v>
      </c>
      <c r="H73" s="214">
        <v>0</v>
      </c>
      <c r="I73" s="213">
        <v>0</v>
      </c>
      <c r="J73" s="289"/>
      <c r="K73" s="287"/>
      <c r="L73" s="290"/>
    </row>
    <row r="74" spans="1:12" x14ac:dyDescent="0.25">
      <c r="B74" s="291" t="s">
        <v>60</v>
      </c>
      <c r="C74" s="292">
        <v>9</v>
      </c>
      <c r="D74" s="213">
        <f t="shared" ref="D74:D77" si="66">C74/3</f>
        <v>3</v>
      </c>
      <c r="E74" s="213">
        <f t="shared" ref="E74:E77" si="67">C74/3</f>
        <v>3</v>
      </c>
      <c r="F74" s="214"/>
      <c r="G74" s="213">
        <f t="shared" ref="G74:G76" si="68">C74/3</f>
        <v>3</v>
      </c>
      <c r="H74" s="214">
        <v>104</v>
      </c>
      <c r="I74" s="213">
        <f t="shared" ref="I74:I76" si="69">C74/3</f>
        <v>3</v>
      </c>
      <c r="J74" s="289"/>
      <c r="K74" s="287"/>
      <c r="L74" s="290"/>
    </row>
    <row r="75" spans="1:12" x14ac:dyDescent="0.25">
      <c r="B75" s="291" t="s">
        <v>63</v>
      </c>
      <c r="C75" s="292">
        <v>0</v>
      </c>
      <c r="D75" s="213">
        <v>0</v>
      </c>
      <c r="E75" s="213">
        <v>0</v>
      </c>
      <c r="F75" s="214"/>
      <c r="G75" s="213">
        <v>0</v>
      </c>
      <c r="H75" s="214">
        <v>0</v>
      </c>
      <c r="I75" s="213">
        <v>0</v>
      </c>
      <c r="J75" s="289"/>
      <c r="K75" s="287"/>
      <c r="L75" s="290"/>
    </row>
    <row r="76" spans="1:12" x14ac:dyDescent="0.25">
      <c r="B76" s="291" t="s">
        <v>64</v>
      </c>
      <c r="C76" s="292">
        <v>9</v>
      </c>
      <c r="D76" s="213">
        <f t="shared" si="66"/>
        <v>3</v>
      </c>
      <c r="E76" s="213">
        <f t="shared" si="67"/>
        <v>3</v>
      </c>
      <c r="F76" s="214"/>
      <c r="G76" s="213">
        <f t="shared" si="68"/>
        <v>3</v>
      </c>
      <c r="H76" s="214">
        <v>72</v>
      </c>
      <c r="I76" s="213">
        <f t="shared" si="69"/>
        <v>3</v>
      </c>
      <c r="J76" s="289"/>
      <c r="K76" s="287"/>
      <c r="L76" s="290"/>
    </row>
    <row r="77" spans="1:12" x14ac:dyDescent="0.25">
      <c r="B77" s="291" t="s">
        <v>62</v>
      </c>
      <c r="C77" s="292">
        <v>9</v>
      </c>
      <c r="D77" s="213">
        <f t="shared" si="66"/>
        <v>3</v>
      </c>
      <c r="E77" s="213">
        <f t="shared" si="67"/>
        <v>3</v>
      </c>
      <c r="F77" s="214"/>
      <c r="G77" s="213">
        <v>4</v>
      </c>
      <c r="H77" s="214">
        <v>108</v>
      </c>
      <c r="I77" s="213">
        <v>4</v>
      </c>
      <c r="J77" s="289"/>
      <c r="K77" s="287"/>
      <c r="L77" s="290"/>
    </row>
    <row r="78" spans="1:12" x14ac:dyDescent="0.25">
      <c r="A78" s="260">
        <v>44178</v>
      </c>
      <c r="B78" s="265" t="s">
        <v>57</v>
      </c>
      <c r="C78" s="214">
        <f>SUM(C79:C84)</f>
        <v>21</v>
      </c>
      <c r="D78" s="214">
        <f t="shared" ref="D78:I78" si="70">SUM(D79:D84)</f>
        <v>7</v>
      </c>
      <c r="E78" s="214">
        <f t="shared" si="70"/>
        <v>7</v>
      </c>
      <c r="F78" s="214">
        <f t="shared" si="70"/>
        <v>0</v>
      </c>
      <c r="G78" s="266">
        <f t="shared" si="70"/>
        <v>8.6666666666666679</v>
      </c>
      <c r="H78" s="214">
        <f t="shared" si="70"/>
        <v>196</v>
      </c>
      <c r="I78" s="266">
        <f t="shared" si="70"/>
        <v>8.6666666666666679</v>
      </c>
      <c r="J78" s="289"/>
      <c r="K78" s="287"/>
      <c r="L78" s="290"/>
    </row>
    <row r="79" spans="1:12" x14ac:dyDescent="0.25">
      <c r="B79" s="291" t="s">
        <v>58</v>
      </c>
      <c r="C79" s="292">
        <v>7</v>
      </c>
      <c r="D79" s="213">
        <f>C79/3</f>
        <v>2.3333333333333335</v>
      </c>
      <c r="E79" s="213">
        <f>C79/3</f>
        <v>2.3333333333333335</v>
      </c>
      <c r="F79" s="214"/>
      <c r="G79" s="213">
        <f>C79/3</f>
        <v>2.3333333333333335</v>
      </c>
      <c r="H79" s="214">
        <v>46</v>
      </c>
      <c r="I79" s="213">
        <f>C79/3</f>
        <v>2.3333333333333335</v>
      </c>
      <c r="J79" s="289"/>
      <c r="K79" s="287"/>
      <c r="L79" s="290"/>
    </row>
    <row r="80" spans="1:12" x14ac:dyDescent="0.25">
      <c r="B80" s="291" t="s">
        <v>59</v>
      </c>
      <c r="C80" s="292">
        <v>0</v>
      </c>
      <c r="D80" s="213">
        <v>0</v>
      </c>
      <c r="E80" s="213">
        <v>0</v>
      </c>
      <c r="F80" s="214"/>
      <c r="G80" s="213">
        <v>0</v>
      </c>
      <c r="H80" s="214">
        <v>0</v>
      </c>
      <c r="I80" s="213">
        <v>0</v>
      </c>
      <c r="J80" s="289"/>
      <c r="K80" s="287"/>
      <c r="L80" s="290"/>
    </row>
    <row r="81" spans="1:12" x14ac:dyDescent="0.25">
      <c r="B81" s="291" t="s">
        <v>60</v>
      </c>
      <c r="C81" s="292">
        <v>0</v>
      </c>
      <c r="D81" s="213">
        <v>0</v>
      </c>
      <c r="E81" s="213">
        <v>0</v>
      </c>
      <c r="F81" s="214"/>
      <c r="G81" s="213">
        <v>0</v>
      </c>
      <c r="H81" s="214">
        <v>0</v>
      </c>
      <c r="I81" s="213">
        <v>0</v>
      </c>
      <c r="J81" s="289"/>
      <c r="K81" s="287"/>
      <c r="L81" s="290"/>
    </row>
    <row r="82" spans="1:12" x14ac:dyDescent="0.25">
      <c r="B82" s="291" t="s">
        <v>63</v>
      </c>
      <c r="C82" s="292">
        <v>0</v>
      </c>
      <c r="D82" s="213">
        <v>0</v>
      </c>
      <c r="E82" s="213">
        <v>0</v>
      </c>
      <c r="F82" s="214"/>
      <c r="G82" s="213">
        <v>0</v>
      </c>
      <c r="H82" s="214">
        <v>0</v>
      </c>
      <c r="I82" s="213">
        <f t="shared" ref="I82:I83" si="71">C82/3</f>
        <v>0</v>
      </c>
      <c r="J82" s="289"/>
      <c r="K82" s="287"/>
      <c r="L82" s="290"/>
    </row>
    <row r="83" spans="1:12" x14ac:dyDescent="0.25">
      <c r="B83" s="291" t="s">
        <v>64</v>
      </c>
      <c r="C83" s="292">
        <v>7</v>
      </c>
      <c r="D83" s="213">
        <f t="shared" ref="D83:D84" si="72">C83/3</f>
        <v>2.3333333333333335</v>
      </c>
      <c r="E83" s="213">
        <f t="shared" ref="E83:E84" si="73">C83/3</f>
        <v>2.3333333333333335</v>
      </c>
      <c r="F83" s="214"/>
      <c r="G83" s="213">
        <f t="shared" ref="G83" si="74">C83/3</f>
        <v>2.3333333333333335</v>
      </c>
      <c r="H83" s="214">
        <v>82</v>
      </c>
      <c r="I83" s="213">
        <f t="shared" si="71"/>
        <v>2.3333333333333335</v>
      </c>
      <c r="J83" s="289"/>
      <c r="K83" s="287"/>
      <c r="L83" s="290"/>
    </row>
    <row r="84" spans="1:12" x14ac:dyDescent="0.25">
      <c r="B84" s="291" t="s">
        <v>62</v>
      </c>
      <c r="C84" s="292">
        <v>7</v>
      </c>
      <c r="D84" s="213">
        <f t="shared" si="72"/>
        <v>2.3333333333333335</v>
      </c>
      <c r="E84" s="213">
        <f t="shared" si="73"/>
        <v>2.3333333333333335</v>
      </c>
      <c r="F84" s="214"/>
      <c r="G84" s="213">
        <v>4</v>
      </c>
      <c r="H84" s="214">
        <v>68</v>
      </c>
      <c r="I84" s="213">
        <v>4</v>
      </c>
      <c r="J84" s="289"/>
      <c r="K84" s="287"/>
      <c r="L84" s="290"/>
    </row>
    <row r="85" spans="1:12" x14ac:dyDescent="0.25">
      <c r="A85" s="260">
        <v>44179</v>
      </c>
      <c r="B85" s="265" t="s">
        <v>57</v>
      </c>
      <c r="C85" s="214">
        <f>SUM(C86:C91)</f>
        <v>72</v>
      </c>
      <c r="D85" s="214">
        <f t="shared" ref="D85:I85" si="75">SUM(D86:D91)</f>
        <v>24</v>
      </c>
      <c r="E85" s="214">
        <f t="shared" si="75"/>
        <v>24</v>
      </c>
      <c r="F85" s="214">
        <f t="shared" si="75"/>
        <v>6</v>
      </c>
      <c r="G85" s="214">
        <f t="shared" si="75"/>
        <v>24</v>
      </c>
      <c r="H85" s="214">
        <f t="shared" si="75"/>
        <v>618</v>
      </c>
      <c r="I85" s="214">
        <f t="shared" si="75"/>
        <v>24</v>
      </c>
      <c r="J85" s="289"/>
      <c r="K85" s="287"/>
      <c r="L85" s="290"/>
    </row>
    <row r="86" spans="1:12" x14ac:dyDescent="0.25">
      <c r="B86" s="291" t="s">
        <v>58</v>
      </c>
      <c r="C86" s="292">
        <v>12</v>
      </c>
      <c r="D86" s="213">
        <f>C86/3</f>
        <v>4</v>
      </c>
      <c r="E86" s="213">
        <f>C86/3</f>
        <v>4</v>
      </c>
      <c r="F86" s="214">
        <v>1</v>
      </c>
      <c r="G86" s="213">
        <f>C86/3</f>
        <v>4</v>
      </c>
      <c r="H86" s="214">
        <v>66</v>
      </c>
      <c r="I86" s="213">
        <f>C86/3</f>
        <v>4</v>
      </c>
      <c r="J86" s="289"/>
      <c r="K86" s="287"/>
      <c r="L86" s="290"/>
    </row>
    <row r="87" spans="1:12" x14ac:dyDescent="0.25">
      <c r="B87" s="291" t="s">
        <v>59</v>
      </c>
      <c r="C87" s="292">
        <v>12</v>
      </c>
      <c r="D87" s="213">
        <f t="shared" ref="D87:D91" si="76">C87/3</f>
        <v>4</v>
      </c>
      <c r="E87" s="213">
        <f t="shared" ref="E87:E91" si="77">C87/3</f>
        <v>4</v>
      </c>
      <c r="F87" s="214">
        <v>1</v>
      </c>
      <c r="G87" s="213">
        <f t="shared" ref="G87:G90" si="78">C87/3</f>
        <v>4</v>
      </c>
      <c r="H87" s="214">
        <v>46</v>
      </c>
      <c r="I87" s="213">
        <f t="shared" ref="I87:I90" si="79">C87/3</f>
        <v>4</v>
      </c>
      <c r="J87" s="289"/>
      <c r="K87" s="287"/>
      <c r="L87" s="290"/>
    </row>
    <row r="88" spans="1:12" x14ac:dyDescent="0.25">
      <c r="B88" s="291" t="s">
        <v>60</v>
      </c>
      <c r="C88" s="292">
        <v>12</v>
      </c>
      <c r="D88" s="213">
        <f t="shared" si="76"/>
        <v>4</v>
      </c>
      <c r="E88" s="213">
        <f t="shared" si="77"/>
        <v>4</v>
      </c>
      <c r="F88" s="214">
        <v>1</v>
      </c>
      <c r="G88" s="213">
        <f t="shared" si="78"/>
        <v>4</v>
      </c>
      <c r="H88" s="214">
        <v>156</v>
      </c>
      <c r="I88" s="213">
        <f t="shared" si="79"/>
        <v>4</v>
      </c>
      <c r="J88" s="289"/>
      <c r="K88" s="287"/>
      <c r="L88" s="290"/>
    </row>
    <row r="89" spans="1:12" x14ac:dyDescent="0.25">
      <c r="B89" s="291" t="s">
        <v>63</v>
      </c>
      <c r="C89" s="292">
        <v>12</v>
      </c>
      <c r="D89" s="213">
        <f t="shared" si="76"/>
        <v>4</v>
      </c>
      <c r="E89" s="213">
        <f t="shared" si="77"/>
        <v>4</v>
      </c>
      <c r="F89" s="214">
        <v>1</v>
      </c>
      <c r="G89" s="213">
        <f t="shared" si="78"/>
        <v>4</v>
      </c>
      <c r="H89" s="214">
        <v>100</v>
      </c>
      <c r="I89" s="213">
        <f t="shared" si="79"/>
        <v>4</v>
      </c>
      <c r="J89" s="289"/>
      <c r="K89" s="287"/>
      <c r="L89" s="290"/>
    </row>
    <row r="90" spans="1:12" x14ac:dyDescent="0.25">
      <c r="B90" s="291" t="s">
        <v>64</v>
      </c>
      <c r="C90" s="292">
        <v>12</v>
      </c>
      <c r="D90" s="213">
        <f t="shared" si="76"/>
        <v>4</v>
      </c>
      <c r="E90" s="213">
        <f t="shared" si="77"/>
        <v>4</v>
      </c>
      <c r="F90" s="214">
        <v>1</v>
      </c>
      <c r="G90" s="213">
        <f t="shared" si="78"/>
        <v>4</v>
      </c>
      <c r="H90" s="214">
        <v>116</v>
      </c>
      <c r="I90" s="213">
        <f t="shared" si="79"/>
        <v>4</v>
      </c>
      <c r="J90" s="289"/>
      <c r="K90" s="287"/>
      <c r="L90" s="290"/>
    </row>
    <row r="91" spans="1:12" x14ac:dyDescent="0.25">
      <c r="B91" s="291" t="s">
        <v>62</v>
      </c>
      <c r="C91" s="292">
        <v>12</v>
      </c>
      <c r="D91" s="213">
        <f t="shared" si="76"/>
        <v>4</v>
      </c>
      <c r="E91" s="213">
        <f t="shared" si="77"/>
        <v>4</v>
      </c>
      <c r="F91" s="214">
        <v>1</v>
      </c>
      <c r="G91" s="213">
        <v>4</v>
      </c>
      <c r="H91" s="214">
        <v>134</v>
      </c>
      <c r="I91" s="213">
        <v>4</v>
      </c>
      <c r="J91" s="289"/>
      <c r="K91" s="287"/>
      <c r="L91" s="290"/>
    </row>
    <row r="92" spans="1:12" x14ac:dyDescent="0.25">
      <c r="A92" s="260">
        <v>44180</v>
      </c>
      <c r="B92" s="265" t="s">
        <v>57</v>
      </c>
      <c r="C92" s="214">
        <f>SUM(C93:C98)</f>
        <v>72</v>
      </c>
      <c r="D92" s="214">
        <f t="shared" ref="D92:I92" si="80">SUM(D93:D98)</f>
        <v>24</v>
      </c>
      <c r="E92" s="214">
        <f t="shared" si="80"/>
        <v>24</v>
      </c>
      <c r="F92" s="214">
        <f t="shared" si="80"/>
        <v>0</v>
      </c>
      <c r="G92" s="214">
        <f t="shared" si="80"/>
        <v>24</v>
      </c>
      <c r="H92" s="214">
        <f t="shared" si="80"/>
        <v>660</v>
      </c>
      <c r="I92" s="214">
        <f t="shared" si="80"/>
        <v>24</v>
      </c>
      <c r="J92" s="289"/>
      <c r="K92" s="287"/>
      <c r="L92" s="290"/>
    </row>
    <row r="93" spans="1:12" x14ac:dyDescent="0.25">
      <c r="B93" s="291" t="s">
        <v>58</v>
      </c>
      <c r="C93" s="292">
        <v>12</v>
      </c>
      <c r="D93" s="213">
        <f>C93/3</f>
        <v>4</v>
      </c>
      <c r="E93" s="213">
        <f>C93/3</f>
        <v>4</v>
      </c>
      <c r="F93" s="214"/>
      <c r="G93" s="213">
        <f>C93/3</f>
        <v>4</v>
      </c>
      <c r="H93" s="214">
        <v>96</v>
      </c>
      <c r="I93" s="213">
        <f>C93/3</f>
        <v>4</v>
      </c>
      <c r="J93" s="289"/>
      <c r="K93" s="287"/>
      <c r="L93" s="290"/>
    </row>
    <row r="94" spans="1:12" x14ac:dyDescent="0.25">
      <c r="B94" s="291" t="s">
        <v>59</v>
      </c>
      <c r="C94" s="292">
        <v>12</v>
      </c>
      <c r="D94" s="213">
        <f t="shared" ref="D94:D98" si="81">C94/3</f>
        <v>4</v>
      </c>
      <c r="E94" s="213">
        <f t="shared" ref="E94:E98" si="82">C94/3</f>
        <v>4</v>
      </c>
      <c r="F94" s="214"/>
      <c r="G94" s="213">
        <f t="shared" ref="G94:G97" si="83">C94/3</f>
        <v>4</v>
      </c>
      <c r="H94" s="214">
        <v>90</v>
      </c>
      <c r="I94" s="213">
        <f t="shared" ref="I94:I97" si="84">C94/3</f>
        <v>4</v>
      </c>
      <c r="J94" s="289"/>
      <c r="K94" s="287"/>
      <c r="L94" s="290"/>
    </row>
    <row r="95" spans="1:12" x14ac:dyDescent="0.25">
      <c r="B95" s="291" t="s">
        <v>60</v>
      </c>
      <c r="C95" s="292">
        <v>12</v>
      </c>
      <c r="D95" s="213">
        <f t="shared" si="81"/>
        <v>4</v>
      </c>
      <c r="E95" s="213">
        <f t="shared" si="82"/>
        <v>4</v>
      </c>
      <c r="F95" s="214"/>
      <c r="G95" s="213">
        <f t="shared" si="83"/>
        <v>4</v>
      </c>
      <c r="H95" s="214">
        <v>142</v>
      </c>
      <c r="I95" s="213">
        <f t="shared" si="84"/>
        <v>4</v>
      </c>
      <c r="J95" s="289"/>
      <c r="K95" s="287"/>
      <c r="L95" s="290"/>
    </row>
    <row r="96" spans="1:12" x14ac:dyDescent="0.25">
      <c r="B96" s="291" t="s">
        <v>63</v>
      </c>
      <c r="C96" s="292">
        <v>12</v>
      </c>
      <c r="D96" s="213">
        <f t="shared" si="81"/>
        <v>4</v>
      </c>
      <c r="E96" s="213">
        <f t="shared" si="82"/>
        <v>4</v>
      </c>
      <c r="F96" s="214"/>
      <c r="G96" s="213">
        <f t="shared" si="83"/>
        <v>4</v>
      </c>
      <c r="H96" s="214">
        <v>100</v>
      </c>
      <c r="I96" s="213">
        <f t="shared" si="84"/>
        <v>4</v>
      </c>
      <c r="J96" s="289"/>
      <c r="K96" s="287"/>
      <c r="L96" s="290"/>
    </row>
    <row r="97" spans="1:12" x14ac:dyDescent="0.25">
      <c r="B97" s="291" t="s">
        <v>64</v>
      </c>
      <c r="C97" s="292">
        <v>12</v>
      </c>
      <c r="D97" s="213">
        <f t="shared" si="81"/>
        <v>4</v>
      </c>
      <c r="E97" s="213">
        <f t="shared" si="82"/>
        <v>4</v>
      </c>
      <c r="F97" s="214"/>
      <c r="G97" s="213">
        <f t="shared" si="83"/>
        <v>4</v>
      </c>
      <c r="H97" s="214">
        <v>88</v>
      </c>
      <c r="I97" s="213">
        <f t="shared" si="84"/>
        <v>4</v>
      </c>
      <c r="J97" s="289"/>
      <c r="K97" s="287"/>
      <c r="L97" s="290"/>
    </row>
    <row r="98" spans="1:12" x14ac:dyDescent="0.25">
      <c r="B98" s="291" t="s">
        <v>62</v>
      </c>
      <c r="C98" s="292">
        <v>12</v>
      </c>
      <c r="D98" s="213">
        <f t="shared" si="81"/>
        <v>4</v>
      </c>
      <c r="E98" s="213">
        <f t="shared" si="82"/>
        <v>4</v>
      </c>
      <c r="F98" s="214"/>
      <c r="G98" s="213">
        <v>4</v>
      </c>
      <c r="H98" s="214">
        <v>144</v>
      </c>
      <c r="I98" s="213">
        <v>4</v>
      </c>
      <c r="J98" s="289"/>
      <c r="K98" s="287"/>
      <c r="L98" s="290"/>
    </row>
    <row r="99" spans="1:12" x14ac:dyDescent="0.25">
      <c r="A99" s="260">
        <v>44181</v>
      </c>
      <c r="B99" s="265" t="s">
        <v>57</v>
      </c>
      <c r="C99" s="214">
        <f>SUM(C100:C105)</f>
        <v>72</v>
      </c>
      <c r="D99" s="214">
        <f t="shared" ref="D99:I99" si="85">SUM(D100:D105)</f>
        <v>24</v>
      </c>
      <c r="E99" s="214">
        <f t="shared" si="85"/>
        <v>24</v>
      </c>
      <c r="F99" s="214">
        <f t="shared" si="85"/>
        <v>0</v>
      </c>
      <c r="G99" s="214">
        <f t="shared" si="85"/>
        <v>24</v>
      </c>
      <c r="H99" s="214">
        <f t="shared" si="85"/>
        <v>642</v>
      </c>
      <c r="I99" s="214">
        <f t="shared" si="85"/>
        <v>24</v>
      </c>
      <c r="J99" s="289"/>
      <c r="K99" s="287"/>
      <c r="L99" s="290"/>
    </row>
    <row r="100" spans="1:12" x14ac:dyDescent="0.25">
      <c r="B100" s="291" t="s">
        <v>58</v>
      </c>
      <c r="C100" s="292">
        <v>12</v>
      </c>
      <c r="D100" s="213">
        <f>C100/3</f>
        <v>4</v>
      </c>
      <c r="E100" s="213">
        <f>C100/3</f>
        <v>4</v>
      </c>
      <c r="F100" s="214"/>
      <c r="G100" s="213">
        <f>C100/3</f>
        <v>4</v>
      </c>
      <c r="H100" s="214">
        <v>80</v>
      </c>
      <c r="I100" s="213">
        <f>C100/3</f>
        <v>4</v>
      </c>
      <c r="J100" s="289"/>
      <c r="K100" s="287"/>
      <c r="L100" s="290"/>
    </row>
    <row r="101" spans="1:12" x14ac:dyDescent="0.25">
      <c r="B101" s="291" t="s">
        <v>59</v>
      </c>
      <c r="C101" s="292">
        <v>12</v>
      </c>
      <c r="D101" s="213">
        <f t="shared" ref="D101:D105" si="86">C101/3</f>
        <v>4</v>
      </c>
      <c r="E101" s="213">
        <f t="shared" ref="E101:E105" si="87">C101/3</f>
        <v>4</v>
      </c>
      <c r="F101" s="214"/>
      <c r="G101" s="213">
        <f t="shared" ref="G101:G104" si="88">C101/3</f>
        <v>4</v>
      </c>
      <c r="H101" s="214">
        <v>68</v>
      </c>
      <c r="I101" s="213">
        <f t="shared" ref="I101:I104" si="89">C101/3</f>
        <v>4</v>
      </c>
      <c r="J101" s="289"/>
      <c r="K101" s="287"/>
      <c r="L101" s="290"/>
    </row>
    <row r="102" spans="1:12" x14ac:dyDescent="0.25">
      <c r="B102" s="291" t="s">
        <v>60</v>
      </c>
      <c r="C102" s="292">
        <v>12</v>
      </c>
      <c r="D102" s="213">
        <f t="shared" si="86"/>
        <v>4</v>
      </c>
      <c r="E102" s="213">
        <f t="shared" si="87"/>
        <v>4</v>
      </c>
      <c r="F102" s="214"/>
      <c r="G102" s="213">
        <f t="shared" si="88"/>
        <v>4</v>
      </c>
      <c r="H102" s="214">
        <v>138</v>
      </c>
      <c r="I102" s="213">
        <f t="shared" si="89"/>
        <v>4</v>
      </c>
      <c r="J102" s="289"/>
      <c r="K102" s="287"/>
      <c r="L102" s="290"/>
    </row>
    <row r="103" spans="1:12" x14ac:dyDescent="0.25">
      <c r="B103" s="291" t="s">
        <v>63</v>
      </c>
      <c r="C103" s="292">
        <v>12</v>
      </c>
      <c r="D103" s="213">
        <f t="shared" si="86"/>
        <v>4</v>
      </c>
      <c r="E103" s="213">
        <f t="shared" si="87"/>
        <v>4</v>
      </c>
      <c r="F103" s="214"/>
      <c r="G103" s="213">
        <f t="shared" si="88"/>
        <v>4</v>
      </c>
      <c r="H103" s="214">
        <v>178</v>
      </c>
      <c r="I103" s="213">
        <f t="shared" si="89"/>
        <v>4</v>
      </c>
      <c r="J103" s="289"/>
      <c r="K103" s="287"/>
      <c r="L103" s="290"/>
    </row>
    <row r="104" spans="1:12" x14ac:dyDescent="0.25">
      <c r="B104" s="291" t="s">
        <v>64</v>
      </c>
      <c r="C104" s="292">
        <v>12</v>
      </c>
      <c r="D104" s="213">
        <f t="shared" si="86"/>
        <v>4</v>
      </c>
      <c r="E104" s="213">
        <f t="shared" si="87"/>
        <v>4</v>
      </c>
      <c r="F104" s="214"/>
      <c r="G104" s="213">
        <f t="shared" si="88"/>
        <v>4</v>
      </c>
      <c r="H104" s="214">
        <v>52</v>
      </c>
      <c r="I104" s="213">
        <f t="shared" si="89"/>
        <v>4</v>
      </c>
      <c r="J104" s="289"/>
      <c r="K104" s="287"/>
      <c r="L104" s="290"/>
    </row>
    <row r="105" spans="1:12" x14ac:dyDescent="0.25">
      <c r="B105" s="291" t="s">
        <v>62</v>
      </c>
      <c r="C105" s="292">
        <v>12</v>
      </c>
      <c r="D105" s="213">
        <f t="shared" si="86"/>
        <v>4</v>
      </c>
      <c r="E105" s="213">
        <f t="shared" si="87"/>
        <v>4</v>
      </c>
      <c r="F105" s="214"/>
      <c r="G105" s="213">
        <v>4</v>
      </c>
      <c r="H105" s="214">
        <v>126</v>
      </c>
      <c r="I105" s="213">
        <v>4</v>
      </c>
      <c r="J105" s="289"/>
      <c r="K105" s="287"/>
      <c r="L105" s="290"/>
    </row>
    <row r="106" spans="1:12" x14ac:dyDescent="0.25">
      <c r="A106" s="260">
        <v>44182</v>
      </c>
      <c r="B106" s="265" t="s">
        <v>57</v>
      </c>
      <c r="C106" s="214">
        <f>SUM(C107:C112)</f>
        <v>72</v>
      </c>
      <c r="D106" s="214">
        <f t="shared" ref="D106:I106" si="90">SUM(D107:D112)</f>
        <v>24</v>
      </c>
      <c r="E106" s="214">
        <f t="shared" si="90"/>
        <v>24</v>
      </c>
      <c r="F106" s="214">
        <f t="shared" si="90"/>
        <v>0</v>
      </c>
      <c r="G106" s="214">
        <f t="shared" si="90"/>
        <v>24</v>
      </c>
      <c r="H106" s="214">
        <f t="shared" si="90"/>
        <v>598</v>
      </c>
      <c r="I106" s="214">
        <f t="shared" si="90"/>
        <v>24</v>
      </c>
      <c r="J106" s="289"/>
      <c r="K106" s="287"/>
      <c r="L106" s="290"/>
    </row>
    <row r="107" spans="1:12" x14ac:dyDescent="0.25">
      <c r="B107" s="291" t="s">
        <v>58</v>
      </c>
      <c r="C107" s="292">
        <v>12</v>
      </c>
      <c r="D107" s="213">
        <f>C107/3</f>
        <v>4</v>
      </c>
      <c r="E107" s="213">
        <f>C107/3</f>
        <v>4</v>
      </c>
      <c r="F107" s="214"/>
      <c r="G107" s="213">
        <f>C107/3</f>
        <v>4</v>
      </c>
      <c r="H107" s="214">
        <v>56</v>
      </c>
      <c r="I107" s="213">
        <f>C107/3</f>
        <v>4</v>
      </c>
      <c r="J107" s="289"/>
      <c r="K107" s="287"/>
      <c r="L107" s="290"/>
    </row>
    <row r="108" spans="1:12" x14ac:dyDescent="0.25">
      <c r="B108" s="291" t="s">
        <v>59</v>
      </c>
      <c r="C108" s="292">
        <v>12</v>
      </c>
      <c r="D108" s="213">
        <f t="shared" ref="D108:D112" si="91">C108/3</f>
        <v>4</v>
      </c>
      <c r="E108" s="213">
        <f t="shared" ref="E108:E112" si="92">C108/3</f>
        <v>4</v>
      </c>
      <c r="F108" s="214"/>
      <c r="G108" s="213">
        <f t="shared" ref="G108:G111" si="93">C108/3</f>
        <v>4</v>
      </c>
      <c r="H108" s="214">
        <v>144</v>
      </c>
      <c r="I108" s="213">
        <f t="shared" ref="I108:I111" si="94">C108/3</f>
        <v>4</v>
      </c>
      <c r="J108" s="289"/>
      <c r="K108" s="287"/>
      <c r="L108" s="290"/>
    </row>
    <row r="109" spans="1:12" x14ac:dyDescent="0.25">
      <c r="B109" s="291" t="s">
        <v>60</v>
      </c>
      <c r="C109" s="292">
        <v>12</v>
      </c>
      <c r="D109" s="213">
        <f t="shared" si="91"/>
        <v>4</v>
      </c>
      <c r="E109" s="213">
        <f t="shared" si="92"/>
        <v>4</v>
      </c>
      <c r="F109" s="214"/>
      <c r="G109" s="213">
        <f t="shared" si="93"/>
        <v>4</v>
      </c>
      <c r="H109" s="214">
        <v>128</v>
      </c>
      <c r="I109" s="213">
        <f t="shared" si="94"/>
        <v>4</v>
      </c>
      <c r="J109" s="289"/>
      <c r="K109" s="287"/>
      <c r="L109" s="290"/>
    </row>
    <row r="110" spans="1:12" x14ac:dyDescent="0.25">
      <c r="B110" s="291" t="s">
        <v>63</v>
      </c>
      <c r="C110" s="292">
        <v>12</v>
      </c>
      <c r="D110" s="213">
        <f t="shared" si="91"/>
        <v>4</v>
      </c>
      <c r="E110" s="213">
        <f t="shared" si="92"/>
        <v>4</v>
      </c>
      <c r="F110" s="214"/>
      <c r="G110" s="213">
        <f t="shared" si="93"/>
        <v>4</v>
      </c>
      <c r="H110" s="214">
        <v>76</v>
      </c>
      <c r="I110" s="213">
        <f t="shared" si="94"/>
        <v>4</v>
      </c>
      <c r="J110" s="289"/>
      <c r="K110" s="287"/>
      <c r="L110" s="290"/>
    </row>
    <row r="111" spans="1:12" x14ac:dyDescent="0.25">
      <c r="B111" s="291" t="s">
        <v>64</v>
      </c>
      <c r="C111" s="292">
        <v>12</v>
      </c>
      <c r="D111" s="213">
        <f t="shared" si="91"/>
        <v>4</v>
      </c>
      <c r="E111" s="213">
        <f t="shared" si="92"/>
        <v>4</v>
      </c>
      <c r="F111" s="214"/>
      <c r="G111" s="213">
        <f t="shared" si="93"/>
        <v>4</v>
      </c>
      <c r="H111" s="214">
        <v>88</v>
      </c>
      <c r="I111" s="213">
        <f t="shared" si="94"/>
        <v>4</v>
      </c>
      <c r="J111" s="289"/>
      <c r="K111" s="287"/>
      <c r="L111" s="290"/>
    </row>
    <row r="112" spans="1:12" x14ac:dyDescent="0.25">
      <c r="B112" s="291" t="s">
        <v>62</v>
      </c>
      <c r="C112" s="292">
        <v>12</v>
      </c>
      <c r="D112" s="213">
        <f t="shared" si="91"/>
        <v>4</v>
      </c>
      <c r="E112" s="213">
        <f t="shared" si="92"/>
        <v>4</v>
      </c>
      <c r="F112" s="214"/>
      <c r="G112" s="213">
        <v>4</v>
      </c>
      <c r="H112" s="214">
        <v>106</v>
      </c>
      <c r="I112" s="213">
        <v>4</v>
      </c>
      <c r="J112" s="289"/>
      <c r="K112" s="287"/>
      <c r="L112" s="290"/>
    </row>
    <row r="113" spans="1:12" x14ac:dyDescent="0.25">
      <c r="A113" s="260">
        <v>44183</v>
      </c>
      <c r="B113" s="265" t="s">
        <v>57</v>
      </c>
      <c r="C113" s="214">
        <f>SUM(C114:C119)</f>
        <v>72</v>
      </c>
      <c r="D113" s="214">
        <f t="shared" ref="D113:I113" si="95">SUM(D114:D119)</f>
        <v>24</v>
      </c>
      <c r="E113" s="214">
        <f t="shared" si="95"/>
        <v>24</v>
      </c>
      <c r="F113" s="214">
        <f t="shared" si="95"/>
        <v>0</v>
      </c>
      <c r="G113" s="214">
        <f t="shared" si="95"/>
        <v>24</v>
      </c>
      <c r="H113" s="214">
        <f t="shared" si="95"/>
        <v>550</v>
      </c>
      <c r="I113" s="214">
        <f t="shared" si="95"/>
        <v>24</v>
      </c>
      <c r="J113" s="289"/>
      <c r="K113" s="287"/>
      <c r="L113" s="290"/>
    </row>
    <row r="114" spans="1:12" x14ac:dyDescent="0.25">
      <c r="B114" s="291" t="s">
        <v>58</v>
      </c>
      <c r="C114" s="292">
        <v>12</v>
      </c>
      <c r="D114" s="213">
        <f>C114/3</f>
        <v>4</v>
      </c>
      <c r="E114" s="213">
        <f>C114/3</f>
        <v>4</v>
      </c>
      <c r="F114" s="214"/>
      <c r="G114" s="213">
        <f>C114/3</f>
        <v>4</v>
      </c>
      <c r="H114" s="214">
        <v>66</v>
      </c>
      <c r="I114" s="213">
        <f>C114/3</f>
        <v>4</v>
      </c>
      <c r="J114" s="289"/>
      <c r="K114" s="287"/>
      <c r="L114" s="290"/>
    </row>
    <row r="115" spans="1:12" x14ac:dyDescent="0.25">
      <c r="B115" s="291" t="s">
        <v>59</v>
      </c>
      <c r="C115" s="292">
        <v>12</v>
      </c>
      <c r="D115" s="213">
        <f t="shared" ref="D115:D119" si="96">C115/3</f>
        <v>4</v>
      </c>
      <c r="E115" s="213">
        <f t="shared" ref="E115:E119" si="97">C115/3</f>
        <v>4</v>
      </c>
      <c r="F115" s="214"/>
      <c r="G115" s="213">
        <f t="shared" ref="G115:G118" si="98">C115/3</f>
        <v>4</v>
      </c>
      <c r="H115" s="214">
        <v>18</v>
      </c>
      <c r="I115" s="213">
        <f t="shared" ref="I115:I118" si="99">C115/3</f>
        <v>4</v>
      </c>
      <c r="J115" s="289"/>
      <c r="K115" s="287"/>
      <c r="L115" s="290"/>
    </row>
    <row r="116" spans="1:12" x14ac:dyDescent="0.25">
      <c r="B116" s="291" t="s">
        <v>60</v>
      </c>
      <c r="C116" s="292">
        <v>12</v>
      </c>
      <c r="D116" s="213">
        <f t="shared" si="96"/>
        <v>4</v>
      </c>
      <c r="E116" s="213">
        <f t="shared" si="97"/>
        <v>4</v>
      </c>
      <c r="F116" s="214"/>
      <c r="G116" s="213">
        <f t="shared" si="98"/>
        <v>4</v>
      </c>
      <c r="H116" s="214">
        <v>144</v>
      </c>
      <c r="I116" s="213">
        <f t="shared" si="99"/>
        <v>4</v>
      </c>
      <c r="J116" s="289"/>
      <c r="K116" s="287"/>
      <c r="L116" s="290"/>
    </row>
    <row r="117" spans="1:12" x14ac:dyDescent="0.25">
      <c r="B117" s="291" t="s">
        <v>63</v>
      </c>
      <c r="C117" s="292">
        <v>12</v>
      </c>
      <c r="D117" s="213">
        <f t="shared" si="96"/>
        <v>4</v>
      </c>
      <c r="E117" s="213">
        <f t="shared" si="97"/>
        <v>4</v>
      </c>
      <c r="F117" s="214"/>
      <c r="G117" s="213">
        <f t="shared" si="98"/>
        <v>4</v>
      </c>
      <c r="H117" s="214">
        <v>110</v>
      </c>
      <c r="I117" s="213">
        <f t="shared" si="99"/>
        <v>4</v>
      </c>
      <c r="J117" s="289"/>
      <c r="K117" s="287"/>
      <c r="L117" s="290"/>
    </row>
    <row r="118" spans="1:12" x14ac:dyDescent="0.25">
      <c r="B118" s="291" t="s">
        <v>64</v>
      </c>
      <c r="C118" s="292">
        <v>12</v>
      </c>
      <c r="D118" s="213">
        <f t="shared" si="96"/>
        <v>4</v>
      </c>
      <c r="E118" s="213">
        <f t="shared" si="97"/>
        <v>4</v>
      </c>
      <c r="F118" s="214"/>
      <c r="G118" s="213">
        <f t="shared" si="98"/>
        <v>4</v>
      </c>
      <c r="H118" s="214">
        <v>64</v>
      </c>
      <c r="I118" s="213">
        <f t="shared" si="99"/>
        <v>4</v>
      </c>
      <c r="J118" s="289"/>
      <c r="K118" s="287"/>
      <c r="L118" s="290"/>
    </row>
    <row r="119" spans="1:12" x14ac:dyDescent="0.25">
      <c r="B119" s="291" t="s">
        <v>62</v>
      </c>
      <c r="C119" s="292">
        <v>12</v>
      </c>
      <c r="D119" s="213">
        <f t="shared" si="96"/>
        <v>4</v>
      </c>
      <c r="E119" s="213">
        <f t="shared" si="97"/>
        <v>4</v>
      </c>
      <c r="F119" s="214"/>
      <c r="G119" s="213">
        <v>4</v>
      </c>
      <c r="H119" s="214">
        <v>148</v>
      </c>
      <c r="I119" s="213">
        <v>4</v>
      </c>
      <c r="J119" s="289"/>
      <c r="K119" s="287"/>
      <c r="L119" s="290"/>
    </row>
    <row r="120" spans="1:12" x14ac:dyDescent="0.25">
      <c r="A120" s="260">
        <v>44184</v>
      </c>
      <c r="B120" s="265" t="s">
        <v>57</v>
      </c>
      <c r="C120" s="214">
        <f>SUM(C121:C126)</f>
        <v>45</v>
      </c>
      <c r="D120" s="214">
        <f t="shared" ref="D120:I120" si="100">SUM(D121:D126)</f>
        <v>15</v>
      </c>
      <c r="E120" s="214">
        <f t="shared" si="100"/>
        <v>15</v>
      </c>
      <c r="F120" s="214">
        <f t="shared" si="100"/>
        <v>0</v>
      </c>
      <c r="G120" s="214">
        <f t="shared" si="100"/>
        <v>16</v>
      </c>
      <c r="H120" s="214">
        <f t="shared" si="100"/>
        <v>622</v>
      </c>
      <c r="I120" s="214">
        <f t="shared" si="100"/>
        <v>16</v>
      </c>
      <c r="J120" s="289"/>
      <c r="K120" s="287"/>
      <c r="L120" s="290"/>
    </row>
    <row r="121" spans="1:12" x14ac:dyDescent="0.25">
      <c r="B121" s="291" t="s">
        <v>58</v>
      </c>
      <c r="C121" s="292">
        <v>9</v>
      </c>
      <c r="D121" s="213">
        <f>C121/3</f>
        <v>3</v>
      </c>
      <c r="E121" s="213">
        <f>C121/3</f>
        <v>3</v>
      </c>
      <c r="F121" s="214"/>
      <c r="G121" s="213">
        <f>C121/3</f>
        <v>3</v>
      </c>
      <c r="H121" s="214">
        <v>130</v>
      </c>
      <c r="I121" s="213">
        <f>C121/3</f>
        <v>3</v>
      </c>
      <c r="J121" s="289"/>
      <c r="K121" s="287"/>
      <c r="L121" s="290"/>
    </row>
    <row r="122" spans="1:12" x14ac:dyDescent="0.25">
      <c r="B122" s="291" t="s">
        <v>59</v>
      </c>
      <c r="C122" s="292">
        <v>0</v>
      </c>
      <c r="D122" s="213">
        <v>0</v>
      </c>
      <c r="E122" s="213">
        <v>0</v>
      </c>
      <c r="F122" s="214"/>
      <c r="G122" s="213">
        <v>0</v>
      </c>
      <c r="H122" s="214">
        <v>0</v>
      </c>
      <c r="I122" s="213">
        <v>0</v>
      </c>
      <c r="J122" s="289"/>
      <c r="K122" s="287"/>
      <c r="L122" s="290"/>
    </row>
    <row r="123" spans="1:12" x14ac:dyDescent="0.25">
      <c r="B123" s="291" t="s">
        <v>60</v>
      </c>
      <c r="C123" s="292">
        <v>9</v>
      </c>
      <c r="D123" s="213">
        <f t="shared" ref="D123:D126" si="101">C123/3</f>
        <v>3</v>
      </c>
      <c r="E123" s="213">
        <f t="shared" ref="E123:E126" si="102">C123/3</f>
        <v>3</v>
      </c>
      <c r="F123" s="214"/>
      <c r="G123" s="213">
        <f t="shared" ref="G123:G125" si="103">C123/3</f>
        <v>3</v>
      </c>
      <c r="H123" s="214">
        <v>120</v>
      </c>
      <c r="I123" s="213">
        <f t="shared" ref="I123:I125" si="104">C123/3</f>
        <v>3</v>
      </c>
      <c r="J123" s="289"/>
      <c r="K123" s="287"/>
      <c r="L123" s="290"/>
    </row>
    <row r="124" spans="1:12" x14ac:dyDescent="0.25">
      <c r="B124" s="291" t="s">
        <v>63</v>
      </c>
      <c r="C124" s="292">
        <v>9</v>
      </c>
      <c r="D124" s="213">
        <f t="shared" si="101"/>
        <v>3</v>
      </c>
      <c r="E124" s="213">
        <f t="shared" si="102"/>
        <v>3</v>
      </c>
      <c r="F124" s="214"/>
      <c r="G124" s="213">
        <f t="shared" si="103"/>
        <v>3</v>
      </c>
      <c r="H124" s="214">
        <v>98</v>
      </c>
      <c r="I124" s="213">
        <f t="shared" si="104"/>
        <v>3</v>
      </c>
      <c r="J124" s="289"/>
      <c r="K124" s="287"/>
      <c r="L124" s="290"/>
    </row>
    <row r="125" spans="1:12" x14ac:dyDescent="0.25">
      <c r="B125" s="291" t="s">
        <v>64</v>
      </c>
      <c r="C125" s="292">
        <v>9</v>
      </c>
      <c r="D125" s="213">
        <f t="shared" si="101"/>
        <v>3</v>
      </c>
      <c r="E125" s="213">
        <f t="shared" si="102"/>
        <v>3</v>
      </c>
      <c r="F125" s="214"/>
      <c r="G125" s="213">
        <f t="shared" si="103"/>
        <v>3</v>
      </c>
      <c r="H125" s="214">
        <v>130</v>
      </c>
      <c r="I125" s="213">
        <f t="shared" si="104"/>
        <v>3</v>
      </c>
      <c r="J125" s="289"/>
      <c r="K125" s="287"/>
      <c r="L125" s="290"/>
    </row>
    <row r="126" spans="1:12" x14ac:dyDescent="0.25">
      <c r="B126" s="291" t="s">
        <v>62</v>
      </c>
      <c r="C126" s="292">
        <v>9</v>
      </c>
      <c r="D126" s="213">
        <f t="shared" si="101"/>
        <v>3</v>
      </c>
      <c r="E126" s="213">
        <f t="shared" si="102"/>
        <v>3</v>
      </c>
      <c r="F126" s="214"/>
      <c r="G126" s="213">
        <v>4</v>
      </c>
      <c r="H126" s="214">
        <v>144</v>
      </c>
      <c r="I126" s="213">
        <v>4</v>
      </c>
      <c r="J126" s="289"/>
      <c r="K126" s="287"/>
      <c r="L126" s="290"/>
    </row>
    <row r="127" spans="1:12" x14ac:dyDescent="0.25">
      <c r="A127" s="260">
        <v>44185</v>
      </c>
      <c r="B127" s="265" t="s">
        <v>57</v>
      </c>
      <c r="C127" s="214">
        <f>SUM(C128:C133)</f>
        <v>35</v>
      </c>
      <c r="D127" s="266">
        <f t="shared" ref="D127:I127" si="105">SUM(D128:D133)</f>
        <v>11.666666666666668</v>
      </c>
      <c r="E127" s="266">
        <f t="shared" si="105"/>
        <v>11.666666666666668</v>
      </c>
      <c r="F127" s="266">
        <f t="shared" si="105"/>
        <v>0</v>
      </c>
      <c r="G127" s="266">
        <f t="shared" si="105"/>
        <v>13.333333333333334</v>
      </c>
      <c r="H127" s="266">
        <f t="shared" si="105"/>
        <v>464</v>
      </c>
      <c r="I127" s="266">
        <f t="shared" si="105"/>
        <v>13.333333333333334</v>
      </c>
      <c r="J127" s="289"/>
      <c r="K127" s="287"/>
      <c r="L127" s="290"/>
    </row>
    <row r="128" spans="1:12" x14ac:dyDescent="0.25">
      <c r="B128" s="291" t="s">
        <v>58</v>
      </c>
      <c r="C128" s="292">
        <v>7</v>
      </c>
      <c r="D128" s="213">
        <f>C128/3</f>
        <v>2.3333333333333335</v>
      </c>
      <c r="E128" s="213">
        <f>C128/3</f>
        <v>2.3333333333333335</v>
      </c>
      <c r="F128" s="214"/>
      <c r="G128" s="213">
        <f>C128/3</f>
        <v>2.3333333333333335</v>
      </c>
      <c r="H128" s="214">
        <v>98</v>
      </c>
      <c r="I128" s="213">
        <f>C128/3</f>
        <v>2.3333333333333335</v>
      </c>
      <c r="J128" s="289"/>
      <c r="K128" s="287"/>
      <c r="L128" s="290"/>
    </row>
    <row r="129" spans="1:12" x14ac:dyDescent="0.25">
      <c r="B129" s="291" t="s">
        <v>59</v>
      </c>
      <c r="C129" s="292">
        <v>0</v>
      </c>
      <c r="D129" s="213">
        <v>0</v>
      </c>
      <c r="E129" s="213">
        <v>0</v>
      </c>
      <c r="F129" s="214"/>
      <c r="G129" s="213">
        <v>0</v>
      </c>
      <c r="H129" s="214">
        <v>0</v>
      </c>
      <c r="I129" s="213">
        <v>0</v>
      </c>
      <c r="J129" s="289"/>
      <c r="K129" s="287"/>
      <c r="L129" s="290"/>
    </row>
    <row r="130" spans="1:12" x14ac:dyDescent="0.25">
      <c r="B130" s="291" t="s">
        <v>60</v>
      </c>
      <c r="C130" s="292">
        <v>7</v>
      </c>
      <c r="D130" s="213">
        <f t="shared" ref="D130:D133" si="106">C130/3</f>
        <v>2.3333333333333335</v>
      </c>
      <c r="E130" s="213">
        <f t="shared" ref="E130:E133" si="107">C130/3</f>
        <v>2.3333333333333335</v>
      </c>
      <c r="F130" s="214"/>
      <c r="G130" s="213">
        <f t="shared" ref="G130:G132" si="108">C130/3</f>
        <v>2.3333333333333335</v>
      </c>
      <c r="H130" s="214">
        <v>94</v>
      </c>
      <c r="I130" s="213">
        <f t="shared" ref="I130:I132" si="109">C130/3</f>
        <v>2.3333333333333335</v>
      </c>
      <c r="J130" s="289"/>
      <c r="K130" s="287"/>
      <c r="L130" s="290"/>
    </row>
    <row r="131" spans="1:12" x14ac:dyDescent="0.25">
      <c r="B131" s="291" t="s">
        <v>63</v>
      </c>
      <c r="C131" s="292">
        <v>7</v>
      </c>
      <c r="D131" s="213">
        <f t="shared" si="106"/>
        <v>2.3333333333333335</v>
      </c>
      <c r="E131" s="213">
        <f t="shared" si="107"/>
        <v>2.3333333333333335</v>
      </c>
      <c r="F131" s="214"/>
      <c r="G131" s="213">
        <f t="shared" si="108"/>
        <v>2.3333333333333335</v>
      </c>
      <c r="H131" s="214">
        <v>86</v>
      </c>
      <c r="I131" s="213">
        <f t="shared" si="109"/>
        <v>2.3333333333333335</v>
      </c>
      <c r="J131" s="289"/>
      <c r="K131" s="287"/>
      <c r="L131" s="290"/>
    </row>
    <row r="132" spans="1:12" x14ac:dyDescent="0.25">
      <c r="B132" s="291" t="s">
        <v>64</v>
      </c>
      <c r="C132" s="292">
        <v>7</v>
      </c>
      <c r="D132" s="213">
        <f t="shared" si="106"/>
        <v>2.3333333333333335</v>
      </c>
      <c r="E132" s="213">
        <f t="shared" si="107"/>
        <v>2.3333333333333335</v>
      </c>
      <c r="F132" s="214"/>
      <c r="G132" s="213">
        <f t="shared" si="108"/>
        <v>2.3333333333333335</v>
      </c>
      <c r="H132" s="214">
        <v>92</v>
      </c>
      <c r="I132" s="213">
        <f t="shared" si="109"/>
        <v>2.3333333333333335</v>
      </c>
      <c r="J132" s="289"/>
      <c r="K132" s="287"/>
      <c r="L132" s="290"/>
    </row>
    <row r="133" spans="1:12" x14ac:dyDescent="0.25">
      <c r="B133" s="291" t="s">
        <v>62</v>
      </c>
      <c r="C133" s="292">
        <v>7</v>
      </c>
      <c r="D133" s="213">
        <f t="shared" si="106"/>
        <v>2.3333333333333335</v>
      </c>
      <c r="E133" s="213">
        <f t="shared" si="107"/>
        <v>2.3333333333333335</v>
      </c>
      <c r="F133" s="214"/>
      <c r="G133" s="213">
        <v>4</v>
      </c>
      <c r="H133" s="214">
        <v>94</v>
      </c>
      <c r="I133" s="213">
        <v>4</v>
      </c>
      <c r="J133" s="289"/>
      <c r="K133" s="287"/>
      <c r="L133" s="290"/>
    </row>
    <row r="134" spans="1:12" x14ac:dyDescent="0.25">
      <c r="A134" s="260">
        <v>44186</v>
      </c>
      <c r="B134" s="265" t="s">
        <v>57</v>
      </c>
      <c r="C134" s="214">
        <f>SUM(C135:C141)</f>
        <v>72</v>
      </c>
      <c r="D134" s="214">
        <f t="shared" ref="D134:I134" si="110">SUM(D135:D141)</f>
        <v>24</v>
      </c>
      <c r="E134" s="214">
        <f t="shared" si="110"/>
        <v>24</v>
      </c>
      <c r="F134" s="214">
        <f t="shared" si="110"/>
        <v>6</v>
      </c>
      <c r="G134" s="214">
        <f t="shared" si="110"/>
        <v>24</v>
      </c>
      <c r="H134" s="214">
        <f t="shared" si="110"/>
        <v>922</v>
      </c>
      <c r="I134" s="214">
        <f t="shared" si="110"/>
        <v>24</v>
      </c>
      <c r="J134" s="289"/>
      <c r="K134" s="287"/>
      <c r="L134" s="290"/>
    </row>
    <row r="135" spans="1:12" x14ac:dyDescent="0.25">
      <c r="B135" s="291" t="s">
        <v>58</v>
      </c>
      <c r="C135" s="292">
        <v>12</v>
      </c>
      <c r="D135" s="213">
        <f>C135/3</f>
        <v>4</v>
      </c>
      <c r="E135" s="213">
        <f>C135/3</f>
        <v>4</v>
      </c>
      <c r="F135" s="214">
        <v>1</v>
      </c>
      <c r="G135" s="213">
        <f>C135/3</f>
        <v>4</v>
      </c>
      <c r="H135" s="214">
        <v>154</v>
      </c>
      <c r="I135" s="213">
        <f>C135/3</f>
        <v>4</v>
      </c>
      <c r="J135" s="289"/>
      <c r="K135" s="287"/>
      <c r="L135" s="290"/>
    </row>
    <row r="136" spans="1:12" x14ac:dyDescent="0.25">
      <c r="B136" s="291" t="s">
        <v>59</v>
      </c>
      <c r="C136" s="292">
        <v>12</v>
      </c>
      <c r="D136" s="213">
        <f t="shared" ref="D136:D140" si="111">C136/3</f>
        <v>4</v>
      </c>
      <c r="E136" s="213">
        <f t="shared" ref="E136:E140" si="112">C136/3</f>
        <v>4</v>
      </c>
      <c r="F136" s="214">
        <v>1</v>
      </c>
      <c r="G136" s="213">
        <f t="shared" ref="G136:G139" si="113">C136/3</f>
        <v>4</v>
      </c>
      <c r="H136" s="214">
        <v>146</v>
      </c>
      <c r="I136" s="213">
        <f t="shared" ref="I136:I139" si="114">C136/3</f>
        <v>4</v>
      </c>
      <c r="J136" s="289"/>
      <c r="K136" s="287"/>
      <c r="L136" s="290"/>
    </row>
    <row r="137" spans="1:12" x14ac:dyDescent="0.25">
      <c r="B137" s="291" t="s">
        <v>60</v>
      </c>
      <c r="C137" s="292">
        <v>12</v>
      </c>
      <c r="D137" s="213">
        <f t="shared" si="111"/>
        <v>4</v>
      </c>
      <c r="E137" s="213">
        <f t="shared" si="112"/>
        <v>4</v>
      </c>
      <c r="F137" s="214">
        <v>1</v>
      </c>
      <c r="G137" s="213">
        <f t="shared" si="113"/>
        <v>4</v>
      </c>
      <c r="H137" s="214">
        <v>154</v>
      </c>
      <c r="I137" s="213">
        <f t="shared" si="114"/>
        <v>4</v>
      </c>
      <c r="J137" s="289"/>
      <c r="K137" s="287"/>
      <c r="L137" s="290"/>
    </row>
    <row r="138" spans="1:12" x14ac:dyDescent="0.25">
      <c r="B138" s="291" t="s">
        <v>63</v>
      </c>
      <c r="C138" s="292">
        <v>12</v>
      </c>
      <c r="D138" s="213">
        <f t="shared" si="111"/>
        <v>4</v>
      </c>
      <c r="E138" s="213">
        <f t="shared" si="112"/>
        <v>4</v>
      </c>
      <c r="F138" s="214">
        <v>1</v>
      </c>
      <c r="G138" s="213">
        <f t="shared" si="113"/>
        <v>4</v>
      </c>
      <c r="H138" s="214">
        <v>210</v>
      </c>
      <c r="I138" s="213">
        <f t="shared" si="114"/>
        <v>4</v>
      </c>
      <c r="J138" s="289"/>
      <c r="K138" s="287"/>
      <c r="L138" s="290"/>
    </row>
    <row r="139" spans="1:12" x14ac:dyDescent="0.25">
      <c r="B139" s="291" t="s">
        <v>64</v>
      </c>
      <c r="C139" s="292">
        <v>12</v>
      </c>
      <c r="D139" s="213">
        <f t="shared" si="111"/>
        <v>4</v>
      </c>
      <c r="E139" s="213">
        <f t="shared" si="112"/>
        <v>4</v>
      </c>
      <c r="F139" s="214">
        <v>1</v>
      </c>
      <c r="G139" s="213">
        <f t="shared" si="113"/>
        <v>4</v>
      </c>
      <c r="H139" s="214">
        <v>110</v>
      </c>
      <c r="I139" s="213">
        <f t="shared" si="114"/>
        <v>4</v>
      </c>
      <c r="J139" s="289"/>
      <c r="K139" s="287"/>
      <c r="L139" s="290"/>
    </row>
    <row r="140" spans="1:12" x14ac:dyDescent="0.25">
      <c r="B140" s="291" t="s">
        <v>62</v>
      </c>
      <c r="C140" s="292">
        <v>12</v>
      </c>
      <c r="D140" s="213">
        <f t="shared" si="111"/>
        <v>4</v>
      </c>
      <c r="E140" s="213">
        <f t="shared" si="112"/>
        <v>4</v>
      </c>
      <c r="F140" s="214">
        <v>1</v>
      </c>
      <c r="G140" s="213">
        <v>4</v>
      </c>
      <c r="H140" s="214">
        <v>148</v>
      </c>
      <c r="I140" s="213">
        <v>4</v>
      </c>
      <c r="J140" s="289"/>
      <c r="K140" s="287"/>
      <c r="L140" s="290"/>
    </row>
    <row r="141" spans="1:12" x14ac:dyDescent="0.25">
      <c r="B141" s="291" t="s">
        <v>65</v>
      </c>
      <c r="C141" s="292">
        <v>0</v>
      </c>
      <c r="D141" s="213">
        <v>0</v>
      </c>
      <c r="E141" s="213">
        <v>0</v>
      </c>
      <c r="F141" s="214">
        <v>0</v>
      </c>
      <c r="G141" s="213">
        <v>0</v>
      </c>
      <c r="H141" s="214">
        <v>0</v>
      </c>
      <c r="I141" s="213">
        <v>0</v>
      </c>
      <c r="J141" s="289"/>
      <c r="K141" s="287"/>
      <c r="L141" s="290"/>
    </row>
    <row r="142" spans="1:12" x14ac:dyDescent="0.25">
      <c r="A142" s="260">
        <v>44187</v>
      </c>
      <c r="B142" s="265" t="s">
        <v>57</v>
      </c>
      <c r="C142" s="214">
        <f>SUM(C143:C149)</f>
        <v>84</v>
      </c>
      <c r="D142" s="214">
        <f t="shared" ref="D142:I142" si="115">SUM(D143:D149)</f>
        <v>28</v>
      </c>
      <c r="E142" s="214">
        <f t="shared" si="115"/>
        <v>28</v>
      </c>
      <c r="F142" s="214">
        <f t="shared" si="115"/>
        <v>0</v>
      </c>
      <c r="G142" s="214">
        <f t="shared" si="115"/>
        <v>28</v>
      </c>
      <c r="H142" s="214">
        <f t="shared" si="115"/>
        <v>1042</v>
      </c>
      <c r="I142" s="214">
        <f t="shared" si="115"/>
        <v>28</v>
      </c>
      <c r="J142" s="289"/>
      <c r="K142" s="287"/>
      <c r="L142" s="290"/>
    </row>
    <row r="143" spans="1:12" x14ac:dyDescent="0.25">
      <c r="B143" s="291" t="s">
        <v>58</v>
      </c>
      <c r="C143" s="292">
        <v>12</v>
      </c>
      <c r="D143" s="213">
        <f>C143/3</f>
        <v>4</v>
      </c>
      <c r="E143" s="213">
        <f>C143/3</f>
        <v>4</v>
      </c>
      <c r="F143" s="214"/>
      <c r="G143" s="213">
        <f>C143/3</f>
        <v>4</v>
      </c>
      <c r="H143" s="214">
        <v>140</v>
      </c>
      <c r="I143" s="213">
        <f>C143/3</f>
        <v>4</v>
      </c>
      <c r="J143" s="289"/>
      <c r="K143" s="287"/>
      <c r="L143" s="290"/>
    </row>
    <row r="144" spans="1:12" x14ac:dyDescent="0.25">
      <c r="B144" s="291" t="s">
        <v>59</v>
      </c>
      <c r="C144" s="292">
        <v>12</v>
      </c>
      <c r="D144" s="213">
        <f t="shared" ref="D144:D148" si="116">C144/3</f>
        <v>4</v>
      </c>
      <c r="E144" s="213">
        <f t="shared" ref="E144:E148" si="117">C144/3</f>
        <v>4</v>
      </c>
      <c r="F144" s="214"/>
      <c r="G144" s="213">
        <f t="shared" ref="G144:G147" si="118">C144/3</f>
        <v>4</v>
      </c>
      <c r="H144" s="214">
        <v>138</v>
      </c>
      <c r="I144" s="213">
        <f t="shared" ref="I144:I147" si="119">C144/3</f>
        <v>4</v>
      </c>
      <c r="J144" s="289"/>
      <c r="K144" s="287"/>
      <c r="L144" s="290"/>
    </row>
    <row r="145" spans="1:12" x14ac:dyDescent="0.25">
      <c r="B145" s="291" t="s">
        <v>60</v>
      </c>
      <c r="C145" s="292">
        <v>12</v>
      </c>
      <c r="D145" s="213">
        <f t="shared" si="116"/>
        <v>4</v>
      </c>
      <c r="E145" s="213">
        <f t="shared" si="117"/>
        <v>4</v>
      </c>
      <c r="F145" s="214"/>
      <c r="G145" s="213">
        <f t="shared" si="118"/>
        <v>4</v>
      </c>
      <c r="H145" s="214">
        <v>162</v>
      </c>
      <c r="I145" s="213">
        <f t="shared" si="119"/>
        <v>4</v>
      </c>
      <c r="J145" s="289"/>
      <c r="K145" s="287"/>
      <c r="L145" s="290"/>
    </row>
    <row r="146" spans="1:12" x14ac:dyDescent="0.25">
      <c r="B146" s="291" t="s">
        <v>63</v>
      </c>
      <c r="C146" s="292">
        <v>12</v>
      </c>
      <c r="D146" s="213">
        <f t="shared" si="116"/>
        <v>4</v>
      </c>
      <c r="E146" s="213">
        <f t="shared" si="117"/>
        <v>4</v>
      </c>
      <c r="F146" s="214"/>
      <c r="G146" s="213">
        <f t="shared" si="118"/>
        <v>4</v>
      </c>
      <c r="H146" s="214">
        <v>160</v>
      </c>
      <c r="I146" s="213">
        <f t="shared" si="119"/>
        <v>4</v>
      </c>
      <c r="J146" s="289"/>
      <c r="K146" s="287"/>
      <c r="L146" s="290"/>
    </row>
    <row r="147" spans="1:12" x14ac:dyDescent="0.25">
      <c r="B147" s="291" t="s">
        <v>64</v>
      </c>
      <c r="C147" s="292">
        <v>12</v>
      </c>
      <c r="D147" s="213">
        <f t="shared" si="116"/>
        <v>4</v>
      </c>
      <c r="E147" s="213">
        <f t="shared" si="117"/>
        <v>4</v>
      </c>
      <c r="F147" s="214"/>
      <c r="G147" s="213">
        <f t="shared" si="118"/>
        <v>4</v>
      </c>
      <c r="H147" s="214">
        <v>196</v>
      </c>
      <c r="I147" s="213">
        <f t="shared" si="119"/>
        <v>4</v>
      </c>
      <c r="J147" s="289"/>
      <c r="K147" s="287"/>
      <c r="L147" s="290"/>
    </row>
    <row r="148" spans="1:12" x14ac:dyDescent="0.25">
      <c r="B148" s="291" t="s">
        <v>62</v>
      </c>
      <c r="C148" s="292">
        <v>12</v>
      </c>
      <c r="D148" s="213">
        <f t="shared" si="116"/>
        <v>4</v>
      </c>
      <c r="E148" s="213">
        <f t="shared" si="117"/>
        <v>4</v>
      </c>
      <c r="F148" s="214"/>
      <c r="G148" s="213">
        <v>4</v>
      </c>
      <c r="H148" s="214">
        <v>168</v>
      </c>
      <c r="I148" s="213">
        <v>4</v>
      </c>
      <c r="J148" s="289"/>
      <c r="K148" s="287"/>
      <c r="L148" s="290"/>
    </row>
    <row r="149" spans="1:12" x14ac:dyDescent="0.25">
      <c r="B149" s="291" t="s">
        <v>65</v>
      </c>
      <c r="C149" s="292">
        <v>12</v>
      </c>
      <c r="D149" s="213">
        <v>4</v>
      </c>
      <c r="E149" s="213">
        <v>4</v>
      </c>
      <c r="F149" s="214"/>
      <c r="G149" s="213">
        <v>4</v>
      </c>
      <c r="H149" s="214">
        <v>78</v>
      </c>
      <c r="I149" s="213">
        <v>4</v>
      </c>
      <c r="J149" s="289"/>
      <c r="K149" s="287"/>
      <c r="L149" s="290"/>
    </row>
    <row r="150" spans="1:12" x14ac:dyDescent="0.25">
      <c r="A150" s="260">
        <v>44188</v>
      </c>
      <c r="B150" s="265" t="s">
        <v>57</v>
      </c>
      <c r="C150" s="214">
        <f>SUM(C151:C157)</f>
        <v>63</v>
      </c>
      <c r="D150" s="214">
        <f t="shared" ref="D150:I150" si="120">SUM(D151:D157)</f>
        <v>22</v>
      </c>
      <c r="E150" s="214">
        <f t="shared" si="120"/>
        <v>22</v>
      </c>
      <c r="F150" s="214">
        <f t="shared" si="120"/>
        <v>0</v>
      </c>
      <c r="G150" s="214">
        <f t="shared" si="120"/>
        <v>23</v>
      </c>
      <c r="H150" s="214">
        <f t="shared" si="120"/>
        <v>780</v>
      </c>
      <c r="I150" s="214">
        <f t="shared" si="120"/>
        <v>23</v>
      </c>
      <c r="J150" s="289"/>
      <c r="K150" s="287"/>
      <c r="L150" s="290"/>
    </row>
    <row r="151" spans="1:12" x14ac:dyDescent="0.25">
      <c r="B151" s="291" t="s">
        <v>58</v>
      </c>
      <c r="C151" s="292">
        <v>9</v>
      </c>
      <c r="D151" s="213">
        <f>C151/3</f>
        <v>3</v>
      </c>
      <c r="E151" s="213">
        <f>C151/3</f>
        <v>3</v>
      </c>
      <c r="F151" s="214"/>
      <c r="G151" s="213">
        <f>C151/3</f>
        <v>3</v>
      </c>
      <c r="H151" s="214">
        <v>94</v>
      </c>
      <c r="I151" s="213">
        <f>C151/3</f>
        <v>3</v>
      </c>
      <c r="J151" s="289"/>
      <c r="K151" s="287"/>
      <c r="L151" s="290"/>
    </row>
    <row r="152" spans="1:12" x14ac:dyDescent="0.25">
      <c r="B152" s="291" t="s">
        <v>59</v>
      </c>
      <c r="C152" s="292">
        <v>9</v>
      </c>
      <c r="D152" s="213">
        <f t="shared" ref="D152:D156" si="121">C152/3</f>
        <v>3</v>
      </c>
      <c r="E152" s="213">
        <f t="shared" ref="E152:E156" si="122">C152/3</f>
        <v>3</v>
      </c>
      <c r="F152" s="214"/>
      <c r="G152" s="213">
        <f t="shared" ref="G152:G155" si="123">C152/3</f>
        <v>3</v>
      </c>
      <c r="H152" s="214">
        <v>112</v>
      </c>
      <c r="I152" s="213">
        <f t="shared" ref="I152:I155" si="124">C152/3</f>
        <v>3</v>
      </c>
      <c r="J152" s="289"/>
      <c r="K152" s="287"/>
      <c r="L152" s="290"/>
    </row>
    <row r="153" spans="1:12" x14ac:dyDescent="0.25">
      <c r="B153" s="291" t="s">
        <v>60</v>
      </c>
      <c r="C153" s="292">
        <v>9</v>
      </c>
      <c r="D153" s="213">
        <f t="shared" si="121"/>
        <v>3</v>
      </c>
      <c r="E153" s="213">
        <f t="shared" si="122"/>
        <v>3</v>
      </c>
      <c r="F153" s="214"/>
      <c r="G153" s="213">
        <f t="shared" si="123"/>
        <v>3</v>
      </c>
      <c r="H153" s="214">
        <v>120</v>
      </c>
      <c r="I153" s="213">
        <f t="shared" si="124"/>
        <v>3</v>
      </c>
      <c r="J153" s="289"/>
      <c r="K153" s="287"/>
      <c r="L153" s="290"/>
    </row>
    <row r="154" spans="1:12" x14ac:dyDescent="0.25">
      <c r="B154" s="291" t="s">
        <v>63</v>
      </c>
      <c r="C154" s="292">
        <v>9</v>
      </c>
      <c r="D154" s="213">
        <f t="shared" si="121"/>
        <v>3</v>
      </c>
      <c r="E154" s="213">
        <f t="shared" si="122"/>
        <v>3</v>
      </c>
      <c r="F154" s="214"/>
      <c r="G154" s="213">
        <f t="shared" si="123"/>
        <v>3</v>
      </c>
      <c r="H154" s="214">
        <v>94</v>
      </c>
      <c r="I154" s="213">
        <f t="shared" si="124"/>
        <v>3</v>
      </c>
      <c r="J154" s="289"/>
      <c r="K154" s="287"/>
      <c r="L154" s="290"/>
    </row>
    <row r="155" spans="1:12" x14ac:dyDescent="0.25">
      <c r="B155" s="291" t="s">
        <v>64</v>
      </c>
      <c r="C155" s="292">
        <v>9</v>
      </c>
      <c r="D155" s="213">
        <f t="shared" si="121"/>
        <v>3</v>
      </c>
      <c r="E155" s="213">
        <f t="shared" si="122"/>
        <v>3</v>
      </c>
      <c r="F155" s="214"/>
      <c r="G155" s="213">
        <f t="shared" si="123"/>
        <v>3</v>
      </c>
      <c r="H155" s="214">
        <v>146</v>
      </c>
      <c r="I155" s="213">
        <f t="shared" si="124"/>
        <v>3</v>
      </c>
      <c r="J155" s="289"/>
      <c r="K155" s="287"/>
      <c r="L155" s="290"/>
    </row>
    <row r="156" spans="1:12" x14ac:dyDescent="0.25">
      <c r="B156" s="291" t="s">
        <v>62</v>
      </c>
      <c r="C156" s="292">
        <v>9</v>
      </c>
      <c r="D156" s="213">
        <f t="shared" si="121"/>
        <v>3</v>
      </c>
      <c r="E156" s="213">
        <f t="shared" si="122"/>
        <v>3</v>
      </c>
      <c r="F156" s="214"/>
      <c r="G156" s="213">
        <v>4</v>
      </c>
      <c r="H156" s="214">
        <v>138</v>
      </c>
      <c r="I156" s="213">
        <v>4</v>
      </c>
      <c r="J156" s="289"/>
      <c r="K156" s="287"/>
      <c r="L156" s="290"/>
    </row>
    <row r="157" spans="1:12" x14ac:dyDescent="0.25">
      <c r="B157" s="291" t="s">
        <v>65</v>
      </c>
      <c r="C157" s="292">
        <v>9</v>
      </c>
      <c r="D157" s="213">
        <v>4</v>
      </c>
      <c r="E157" s="213">
        <v>4</v>
      </c>
      <c r="F157" s="214"/>
      <c r="G157" s="213">
        <v>4</v>
      </c>
      <c r="H157" s="214">
        <v>76</v>
      </c>
      <c r="I157" s="213">
        <v>4</v>
      </c>
      <c r="J157" s="289"/>
      <c r="K157" s="287"/>
      <c r="L157" s="290"/>
    </row>
    <row r="158" spans="1:12" x14ac:dyDescent="0.25">
      <c r="A158" s="260">
        <v>44189</v>
      </c>
      <c r="B158" s="265" t="s">
        <v>57</v>
      </c>
      <c r="C158" s="214">
        <f>SUM(C159:C165)</f>
        <v>54</v>
      </c>
      <c r="D158" s="214">
        <f t="shared" ref="D158:I158" si="125">SUM(D159:D165)</f>
        <v>18</v>
      </c>
      <c r="E158" s="214">
        <f t="shared" si="125"/>
        <v>18</v>
      </c>
      <c r="F158" s="214">
        <f t="shared" si="125"/>
        <v>0</v>
      </c>
      <c r="G158" s="214">
        <f t="shared" si="125"/>
        <v>19</v>
      </c>
      <c r="H158" s="214">
        <f t="shared" si="125"/>
        <v>606</v>
      </c>
      <c r="I158" s="214">
        <f t="shared" si="125"/>
        <v>19</v>
      </c>
      <c r="J158" s="289"/>
      <c r="K158" s="287"/>
      <c r="L158" s="290"/>
    </row>
    <row r="159" spans="1:12" x14ac:dyDescent="0.25">
      <c r="B159" s="291" t="s">
        <v>58</v>
      </c>
      <c r="C159" s="292">
        <v>9</v>
      </c>
      <c r="D159" s="213">
        <f>C159/3</f>
        <v>3</v>
      </c>
      <c r="E159" s="213">
        <f>C159/3</f>
        <v>3</v>
      </c>
      <c r="F159" s="214"/>
      <c r="G159" s="213">
        <f>C159/3</f>
        <v>3</v>
      </c>
      <c r="H159" s="214">
        <v>98</v>
      </c>
      <c r="I159" s="213">
        <f>C159/3</f>
        <v>3</v>
      </c>
      <c r="J159" s="289"/>
      <c r="K159" s="287"/>
      <c r="L159" s="290"/>
    </row>
    <row r="160" spans="1:12" x14ac:dyDescent="0.25">
      <c r="B160" s="291" t="s">
        <v>59</v>
      </c>
      <c r="C160" s="292">
        <v>9</v>
      </c>
      <c r="D160" s="213">
        <f t="shared" ref="D160:D164" si="126">C160/3</f>
        <v>3</v>
      </c>
      <c r="E160" s="213">
        <f t="shared" ref="E160:E164" si="127">C160/3</f>
        <v>3</v>
      </c>
      <c r="F160" s="214"/>
      <c r="G160" s="213">
        <f t="shared" ref="G160:G163" si="128">C160/3</f>
        <v>3</v>
      </c>
      <c r="H160" s="214">
        <v>98</v>
      </c>
      <c r="I160" s="213">
        <f t="shared" ref="I160:I163" si="129">C160/3</f>
        <v>3</v>
      </c>
      <c r="J160" s="289"/>
      <c r="K160" s="287"/>
      <c r="L160" s="290"/>
    </row>
    <row r="161" spans="1:12" x14ac:dyDescent="0.25">
      <c r="B161" s="291" t="s">
        <v>60</v>
      </c>
      <c r="C161" s="292">
        <v>9</v>
      </c>
      <c r="D161" s="213">
        <f t="shared" si="126"/>
        <v>3</v>
      </c>
      <c r="E161" s="213">
        <f t="shared" si="127"/>
        <v>3</v>
      </c>
      <c r="F161" s="214"/>
      <c r="G161" s="213">
        <f t="shared" si="128"/>
        <v>3</v>
      </c>
      <c r="H161" s="214">
        <v>110</v>
      </c>
      <c r="I161" s="213">
        <f t="shared" si="129"/>
        <v>3</v>
      </c>
      <c r="J161" s="289"/>
      <c r="K161" s="287"/>
      <c r="L161" s="290"/>
    </row>
    <row r="162" spans="1:12" x14ac:dyDescent="0.25">
      <c r="B162" s="291" t="s">
        <v>63</v>
      </c>
      <c r="C162" s="292">
        <v>9</v>
      </c>
      <c r="D162" s="213">
        <f t="shared" si="126"/>
        <v>3</v>
      </c>
      <c r="E162" s="213">
        <f t="shared" si="127"/>
        <v>3</v>
      </c>
      <c r="F162" s="214"/>
      <c r="G162" s="213">
        <f t="shared" si="128"/>
        <v>3</v>
      </c>
      <c r="H162" s="214">
        <v>90</v>
      </c>
      <c r="I162" s="213">
        <f t="shared" si="129"/>
        <v>3</v>
      </c>
      <c r="J162" s="289"/>
      <c r="K162" s="287"/>
      <c r="L162" s="290"/>
    </row>
    <row r="163" spans="1:12" x14ac:dyDescent="0.25">
      <c r="B163" s="291" t="s">
        <v>64</v>
      </c>
      <c r="C163" s="292">
        <v>9</v>
      </c>
      <c r="D163" s="213">
        <f t="shared" si="126"/>
        <v>3</v>
      </c>
      <c r="E163" s="213">
        <f t="shared" si="127"/>
        <v>3</v>
      </c>
      <c r="F163" s="214"/>
      <c r="G163" s="213">
        <f t="shared" si="128"/>
        <v>3</v>
      </c>
      <c r="H163" s="214">
        <v>102</v>
      </c>
      <c r="I163" s="213">
        <f t="shared" si="129"/>
        <v>3</v>
      </c>
      <c r="J163" s="289"/>
      <c r="K163" s="287"/>
      <c r="L163" s="290"/>
    </row>
    <row r="164" spans="1:12" x14ac:dyDescent="0.25">
      <c r="B164" s="291" t="s">
        <v>62</v>
      </c>
      <c r="C164" s="292">
        <v>9</v>
      </c>
      <c r="D164" s="213">
        <f t="shared" si="126"/>
        <v>3</v>
      </c>
      <c r="E164" s="213">
        <f t="shared" si="127"/>
        <v>3</v>
      </c>
      <c r="F164" s="214"/>
      <c r="G164" s="213">
        <v>4</v>
      </c>
      <c r="H164" s="214">
        <v>108</v>
      </c>
      <c r="I164" s="213">
        <v>4</v>
      </c>
      <c r="J164" s="289"/>
      <c r="K164" s="287"/>
      <c r="L164" s="290"/>
    </row>
    <row r="165" spans="1:12" x14ac:dyDescent="0.25">
      <c r="B165" s="291" t="s">
        <v>65</v>
      </c>
      <c r="C165" s="292">
        <v>0</v>
      </c>
      <c r="D165" s="213">
        <v>0</v>
      </c>
      <c r="E165" s="213">
        <v>0</v>
      </c>
      <c r="F165" s="214"/>
      <c r="G165" s="213">
        <v>0</v>
      </c>
      <c r="H165" s="214">
        <v>0</v>
      </c>
      <c r="I165" s="213">
        <v>0</v>
      </c>
      <c r="J165" s="289"/>
      <c r="K165" s="287"/>
      <c r="L165" s="290"/>
    </row>
    <row r="166" spans="1:12" x14ac:dyDescent="0.25">
      <c r="A166" s="260">
        <v>44190</v>
      </c>
      <c r="B166" s="265" t="s">
        <v>57</v>
      </c>
      <c r="C166" s="214">
        <f>SUM(C167:C173)</f>
        <v>0</v>
      </c>
      <c r="D166" s="214">
        <f t="shared" ref="D166" si="130">SUM(D167:D173)</f>
        <v>0</v>
      </c>
      <c r="E166" s="214">
        <f t="shared" ref="E166" si="131">SUM(E167:E173)</f>
        <v>0</v>
      </c>
      <c r="F166" s="214">
        <f t="shared" ref="F166:I166" si="132">SUM(F167:F173)</f>
        <v>0</v>
      </c>
      <c r="G166" s="214">
        <f t="shared" si="132"/>
        <v>0</v>
      </c>
      <c r="H166" s="214">
        <f t="shared" si="132"/>
        <v>0</v>
      </c>
      <c r="I166" s="214">
        <f t="shared" si="132"/>
        <v>0</v>
      </c>
      <c r="J166" s="289"/>
      <c r="K166" s="287"/>
      <c r="L166" s="290"/>
    </row>
    <row r="167" spans="1:12" x14ac:dyDescent="0.25">
      <c r="B167" s="291" t="s">
        <v>58</v>
      </c>
      <c r="C167" s="292">
        <v>0</v>
      </c>
      <c r="D167" s="213">
        <f>C167/3</f>
        <v>0</v>
      </c>
      <c r="E167" s="213">
        <f>C167/3</f>
        <v>0</v>
      </c>
      <c r="F167" s="214"/>
      <c r="G167" s="213">
        <f>C167/3</f>
        <v>0</v>
      </c>
      <c r="H167" s="214"/>
      <c r="I167" s="213">
        <f>C167/3</f>
        <v>0</v>
      </c>
      <c r="J167" s="289"/>
      <c r="K167" s="287"/>
      <c r="L167" s="290"/>
    </row>
    <row r="168" spans="1:12" x14ac:dyDescent="0.25">
      <c r="B168" s="291" t="s">
        <v>59</v>
      </c>
      <c r="C168" s="292">
        <v>0</v>
      </c>
      <c r="D168" s="213">
        <f t="shared" ref="D168:D173" si="133">C168/3</f>
        <v>0</v>
      </c>
      <c r="E168" s="213">
        <f t="shared" ref="E168:E173" si="134">C168/3</f>
        <v>0</v>
      </c>
      <c r="F168" s="214"/>
      <c r="G168" s="213">
        <f t="shared" ref="G168:G173" si="135">C168/3</f>
        <v>0</v>
      </c>
      <c r="H168" s="214"/>
      <c r="I168" s="213">
        <f t="shared" ref="I168:I173" si="136">C168/3</f>
        <v>0</v>
      </c>
      <c r="J168" s="289"/>
      <c r="K168" s="287"/>
      <c r="L168" s="290"/>
    </row>
    <row r="169" spans="1:12" x14ac:dyDescent="0.25">
      <c r="B169" s="291" t="s">
        <v>60</v>
      </c>
      <c r="C169" s="292">
        <v>0</v>
      </c>
      <c r="D169" s="213">
        <f t="shared" si="133"/>
        <v>0</v>
      </c>
      <c r="E169" s="213">
        <f t="shared" si="134"/>
        <v>0</v>
      </c>
      <c r="F169" s="214"/>
      <c r="G169" s="213">
        <f t="shared" si="135"/>
        <v>0</v>
      </c>
      <c r="H169" s="214"/>
      <c r="I169" s="213">
        <f t="shared" si="136"/>
        <v>0</v>
      </c>
      <c r="J169" s="289"/>
      <c r="K169" s="287"/>
      <c r="L169" s="290"/>
    </row>
    <row r="170" spans="1:12" x14ac:dyDescent="0.25">
      <c r="B170" s="291" t="s">
        <v>63</v>
      </c>
      <c r="C170" s="292">
        <v>0</v>
      </c>
      <c r="D170" s="213">
        <f t="shared" si="133"/>
        <v>0</v>
      </c>
      <c r="E170" s="213">
        <f t="shared" si="134"/>
        <v>0</v>
      </c>
      <c r="F170" s="214"/>
      <c r="G170" s="213">
        <f t="shared" si="135"/>
        <v>0</v>
      </c>
      <c r="H170" s="214"/>
      <c r="I170" s="213">
        <f t="shared" si="136"/>
        <v>0</v>
      </c>
      <c r="J170" s="289"/>
      <c r="K170" s="287"/>
      <c r="L170" s="290"/>
    </row>
    <row r="171" spans="1:12" x14ac:dyDescent="0.25">
      <c r="B171" s="291" t="s">
        <v>64</v>
      </c>
      <c r="C171" s="292">
        <v>0</v>
      </c>
      <c r="D171" s="213">
        <f t="shared" si="133"/>
        <v>0</v>
      </c>
      <c r="E171" s="213">
        <f t="shared" si="134"/>
        <v>0</v>
      </c>
      <c r="F171" s="214"/>
      <c r="G171" s="213">
        <f t="shared" si="135"/>
        <v>0</v>
      </c>
      <c r="H171" s="214"/>
      <c r="I171" s="213">
        <f t="shared" si="136"/>
        <v>0</v>
      </c>
      <c r="J171" s="289"/>
      <c r="K171" s="287"/>
      <c r="L171" s="290"/>
    </row>
    <row r="172" spans="1:12" x14ac:dyDescent="0.25">
      <c r="B172" s="291" t="s">
        <v>62</v>
      </c>
      <c r="C172" s="292">
        <v>0</v>
      </c>
      <c r="D172" s="213">
        <f t="shared" si="133"/>
        <v>0</v>
      </c>
      <c r="E172" s="213">
        <f t="shared" si="134"/>
        <v>0</v>
      </c>
      <c r="F172" s="214"/>
      <c r="G172" s="213">
        <f t="shared" si="135"/>
        <v>0</v>
      </c>
      <c r="H172" s="214"/>
      <c r="I172" s="213">
        <f t="shared" si="136"/>
        <v>0</v>
      </c>
      <c r="J172" s="289"/>
      <c r="K172" s="287"/>
      <c r="L172" s="290"/>
    </row>
    <row r="173" spans="1:12" x14ac:dyDescent="0.25">
      <c r="B173" s="291" t="s">
        <v>65</v>
      </c>
      <c r="C173" s="292">
        <v>0</v>
      </c>
      <c r="D173" s="213">
        <f t="shared" si="133"/>
        <v>0</v>
      </c>
      <c r="E173" s="213">
        <f t="shared" si="134"/>
        <v>0</v>
      </c>
      <c r="F173" s="214"/>
      <c r="G173" s="213">
        <f t="shared" si="135"/>
        <v>0</v>
      </c>
      <c r="H173" s="214"/>
      <c r="I173" s="213">
        <f t="shared" si="136"/>
        <v>0</v>
      </c>
      <c r="J173" s="289"/>
      <c r="K173" s="287"/>
      <c r="L173" s="290"/>
    </row>
    <row r="174" spans="1:12" x14ac:dyDescent="0.25">
      <c r="A174" s="260">
        <v>44191</v>
      </c>
      <c r="B174" s="265" t="s">
        <v>57</v>
      </c>
      <c r="C174" s="214">
        <f>SUM(C175:C181)</f>
        <v>54</v>
      </c>
      <c r="D174" s="214">
        <f t="shared" ref="D174:I174" si="137">SUM(D175:D181)</f>
        <v>19</v>
      </c>
      <c r="E174" s="214">
        <f t="shared" si="137"/>
        <v>19</v>
      </c>
      <c r="F174" s="214">
        <f t="shared" si="137"/>
        <v>0</v>
      </c>
      <c r="G174" s="214">
        <f t="shared" si="137"/>
        <v>20</v>
      </c>
      <c r="H174" s="214">
        <f t="shared" si="137"/>
        <v>542</v>
      </c>
      <c r="I174" s="214">
        <f t="shared" si="137"/>
        <v>20</v>
      </c>
      <c r="J174" s="289"/>
      <c r="K174" s="287"/>
      <c r="L174" s="290"/>
    </row>
    <row r="175" spans="1:12" x14ac:dyDescent="0.25">
      <c r="B175" s="291" t="s">
        <v>58</v>
      </c>
      <c r="C175" s="292">
        <v>9</v>
      </c>
      <c r="D175" s="213">
        <f>C175/3</f>
        <v>3</v>
      </c>
      <c r="E175" s="213">
        <f>C175/3</f>
        <v>3</v>
      </c>
      <c r="F175" s="214"/>
      <c r="G175" s="213">
        <f>C175/3</f>
        <v>3</v>
      </c>
      <c r="H175" s="214">
        <v>94</v>
      </c>
      <c r="I175" s="213">
        <f>C175/3</f>
        <v>3</v>
      </c>
      <c r="J175" s="289"/>
      <c r="K175" s="287"/>
      <c r="L175" s="290"/>
    </row>
    <row r="176" spans="1:12" x14ac:dyDescent="0.25">
      <c r="B176" s="291" t="s">
        <v>59</v>
      </c>
      <c r="C176" s="292">
        <v>0</v>
      </c>
      <c r="D176" s="213">
        <f t="shared" ref="D176:D180" si="138">C176/3</f>
        <v>0</v>
      </c>
      <c r="E176" s="213">
        <f t="shared" ref="E176:E180" si="139">C176/3</f>
        <v>0</v>
      </c>
      <c r="F176" s="214"/>
      <c r="G176" s="213">
        <f t="shared" ref="G176:G179" si="140">C176/3</f>
        <v>0</v>
      </c>
      <c r="H176" s="214">
        <v>0</v>
      </c>
      <c r="I176" s="213">
        <f t="shared" ref="I176:I179" si="141">C176/3</f>
        <v>0</v>
      </c>
      <c r="J176" s="289"/>
      <c r="K176" s="287"/>
      <c r="L176" s="290"/>
    </row>
    <row r="177" spans="1:12" x14ac:dyDescent="0.25">
      <c r="B177" s="291" t="s">
        <v>60</v>
      </c>
      <c r="C177" s="292">
        <v>9</v>
      </c>
      <c r="D177" s="213">
        <f t="shared" si="138"/>
        <v>3</v>
      </c>
      <c r="E177" s="213">
        <f t="shared" si="139"/>
        <v>3</v>
      </c>
      <c r="F177" s="214"/>
      <c r="G177" s="213">
        <f t="shared" si="140"/>
        <v>3</v>
      </c>
      <c r="H177" s="214">
        <v>98</v>
      </c>
      <c r="I177" s="213">
        <f t="shared" si="141"/>
        <v>3</v>
      </c>
      <c r="J177" s="289"/>
      <c r="K177" s="287"/>
      <c r="L177" s="290"/>
    </row>
    <row r="178" spans="1:12" x14ac:dyDescent="0.25">
      <c r="B178" s="291" t="s">
        <v>63</v>
      </c>
      <c r="C178" s="292">
        <v>9</v>
      </c>
      <c r="D178" s="213">
        <f t="shared" si="138"/>
        <v>3</v>
      </c>
      <c r="E178" s="213">
        <f t="shared" si="139"/>
        <v>3</v>
      </c>
      <c r="F178" s="214"/>
      <c r="G178" s="213">
        <f t="shared" si="140"/>
        <v>3</v>
      </c>
      <c r="H178" s="214">
        <v>80</v>
      </c>
      <c r="I178" s="213">
        <f t="shared" si="141"/>
        <v>3</v>
      </c>
      <c r="J178" s="289"/>
      <c r="K178" s="287"/>
      <c r="L178" s="290"/>
    </row>
    <row r="179" spans="1:12" x14ac:dyDescent="0.25">
      <c r="B179" s="291" t="s">
        <v>64</v>
      </c>
      <c r="C179" s="292">
        <v>9</v>
      </c>
      <c r="D179" s="213">
        <f t="shared" si="138"/>
        <v>3</v>
      </c>
      <c r="E179" s="213">
        <f t="shared" si="139"/>
        <v>3</v>
      </c>
      <c r="F179" s="214"/>
      <c r="G179" s="213">
        <f t="shared" si="140"/>
        <v>3</v>
      </c>
      <c r="H179" s="214">
        <v>126</v>
      </c>
      <c r="I179" s="213">
        <f t="shared" si="141"/>
        <v>3</v>
      </c>
      <c r="J179" s="289"/>
      <c r="K179" s="287"/>
      <c r="L179" s="290"/>
    </row>
    <row r="180" spans="1:12" x14ac:dyDescent="0.25">
      <c r="B180" s="291" t="s">
        <v>62</v>
      </c>
      <c r="C180" s="292">
        <v>9</v>
      </c>
      <c r="D180" s="213">
        <f t="shared" si="138"/>
        <v>3</v>
      </c>
      <c r="E180" s="213">
        <f t="shared" si="139"/>
        <v>3</v>
      </c>
      <c r="F180" s="214"/>
      <c r="G180" s="213">
        <v>4</v>
      </c>
      <c r="H180" s="214">
        <v>98</v>
      </c>
      <c r="I180" s="213">
        <v>4</v>
      </c>
      <c r="J180" s="289"/>
      <c r="K180" s="287"/>
      <c r="L180" s="290"/>
    </row>
    <row r="181" spans="1:12" x14ac:dyDescent="0.25">
      <c r="B181" s="291" t="s">
        <v>65</v>
      </c>
      <c r="C181" s="292">
        <v>9</v>
      </c>
      <c r="D181" s="213">
        <v>4</v>
      </c>
      <c r="E181" s="213">
        <v>4</v>
      </c>
      <c r="F181" s="214"/>
      <c r="G181" s="213">
        <v>4</v>
      </c>
      <c r="H181" s="214">
        <v>46</v>
      </c>
      <c r="I181" s="213">
        <v>4</v>
      </c>
      <c r="J181" s="289"/>
      <c r="K181" s="287"/>
      <c r="L181" s="290"/>
    </row>
    <row r="182" spans="1:12" x14ac:dyDescent="0.25">
      <c r="A182" s="260">
        <v>44192</v>
      </c>
      <c r="B182" s="265" t="s">
        <v>57</v>
      </c>
      <c r="C182" s="214">
        <f>SUM(C183:C189)</f>
        <v>49</v>
      </c>
      <c r="D182" s="214">
        <f t="shared" ref="D182:I182" si="142">SUM(D183:D189)</f>
        <v>18</v>
      </c>
      <c r="E182" s="214">
        <f t="shared" si="142"/>
        <v>18</v>
      </c>
      <c r="F182" s="214">
        <f t="shared" si="142"/>
        <v>0</v>
      </c>
      <c r="G182" s="266">
        <f t="shared" si="142"/>
        <v>19.666666666666668</v>
      </c>
      <c r="H182" s="266">
        <f t="shared" si="142"/>
        <v>668</v>
      </c>
      <c r="I182" s="266">
        <f t="shared" si="142"/>
        <v>19.666666666666668</v>
      </c>
      <c r="J182" s="289"/>
      <c r="K182" s="287"/>
      <c r="L182" s="290"/>
    </row>
    <row r="183" spans="1:12" x14ac:dyDescent="0.25">
      <c r="B183" s="291" t="s">
        <v>58</v>
      </c>
      <c r="C183" s="292">
        <v>7</v>
      </c>
      <c r="D183" s="213">
        <f>C183/3</f>
        <v>2.3333333333333335</v>
      </c>
      <c r="E183" s="213">
        <f>C183/3</f>
        <v>2.3333333333333335</v>
      </c>
      <c r="F183" s="214"/>
      <c r="G183" s="213">
        <f>C183/3</f>
        <v>2.3333333333333335</v>
      </c>
      <c r="H183" s="214">
        <v>88</v>
      </c>
      <c r="I183" s="213">
        <f>C183/3</f>
        <v>2.3333333333333335</v>
      </c>
      <c r="J183" s="289"/>
      <c r="K183" s="287"/>
      <c r="L183" s="290"/>
    </row>
    <row r="184" spans="1:12" x14ac:dyDescent="0.25">
      <c r="B184" s="291" t="s">
        <v>59</v>
      </c>
      <c r="C184" s="292">
        <v>7</v>
      </c>
      <c r="D184" s="213">
        <f t="shared" ref="D184:D188" si="143">C184/3</f>
        <v>2.3333333333333335</v>
      </c>
      <c r="E184" s="213">
        <f t="shared" ref="E184:E188" si="144">C184/3</f>
        <v>2.3333333333333335</v>
      </c>
      <c r="F184" s="214"/>
      <c r="G184" s="213">
        <f t="shared" ref="G184:G187" si="145">C184/3</f>
        <v>2.3333333333333335</v>
      </c>
      <c r="H184" s="214">
        <v>110</v>
      </c>
      <c r="I184" s="213">
        <f t="shared" ref="I184:I187" si="146">C184/3</f>
        <v>2.3333333333333335</v>
      </c>
      <c r="J184" s="289"/>
      <c r="K184" s="287"/>
      <c r="L184" s="290"/>
    </row>
    <row r="185" spans="1:12" x14ac:dyDescent="0.25">
      <c r="B185" s="291" t="s">
        <v>60</v>
      </c>
      <c r="C185" s="292">
        <v>7</v>
      </c>
      <c r="D185" s="213">
        <f t="shared" si="143"/>
        <v>2.3333333333333335</v>
      </c>
      <c r="E185" s="213">
        <f t="shared" si="144"/>
        <v>2.3333333333333335</v>
      </c>
      <c r="F185" s="214"/>
      <c r="G185" s="213">
        <f t="shared" si="145"/>
        <v>2.3333333333333335</v>
      </c>
      <c r="H185" s="214">
        <v>110</v>
      </c>
      <c r="I185" s="213">
        <f t="shared" si="146"/>
        <v>2.3333333333333335</v>
      </c>
      <c r="J185" s="289"/>
      <c r="K185" s="287"/>
      <c r="L185" s="290"/>
    </row>
    <row r="186" spans="1:12" x14ac:dyDescent="0.25">
      <c r="B186" s="291" t="s">
        <v>63</v>
      </c>
      <c r="C186" s="292">
        <v>7</v>
      </c>
      <c r="D186" s="213">
        <f t="shared" si="143"/>
        <v>2.3333333333333335</v>
      </c>
      <c r="E186" s="213">
        <f t="shared" si="144"/>
        <v>2.3333333333333335</v>
      </c>
      <c r="F186" s="214"/>
      <c r="G186" s="213">
        <f t="shared" si="145"/>
        <v>2.3333333333333335</v>
      </c>
      <c r="H186" s="214">
        <v>96</v>
      </c>
      <c r="I186" s="213">
        <f t="shared" si="146"/>
        <v>2.3333333333333335</v>
      </c>
      <c r="J186" s="289"/>
      <c r="K186" s="287"/>
      <c r="L186" s="290"/>
    </row>
    <row r="187" spans="1:12" x14ac:dyDescent="0.25">
      <c r="B187" s="291" t="s">
        <v>64</v>
      </c>
      <c r="C187" s="292">
        <v>7</v>
      </c>
      <c r="D187" s="213">
        <f t="shared" si="143"/>
        <v>2.3333333333333335</v>
      </c>
      <c r="E187" s="213">
        <f t="shared" si="144"/>
        <v>2.3333333333333335</v>
      </c>
      <c r="F187" s="214"/>
      <c r="G187" s="213">
        <f t="shared" si="145"/>
        <v>2.3333333333333335</v>
      </c>
      <c r="H187" s="214">
        <v>110</v>
      </c>
      <c r="I187" s="213">
        <f t="shared" si="146"/>
        <v>2.3333333333333335</v>
      </c>
      <c r="J187" s="289"/>
      <c r="K187" s="287"/>
      <c r="L187" s="290"/>
    </row>
    <row r="188" spans="1:12" x14ac:dyDescent="0.25">
      <c r="B188" s="291" t="s">
        <v>62</v>
      </c>
      <c r="C188" s="292">
        <v>7</v>
      </c>
      <c r="D188" s="213">
        <f t="shared" si="143"/>
        <v>2.3333333333333335</v>
      </c>
      <c r="E188" s="213">
        <f t="shared" si="144"/>
        <v>2.3333333333333335</v>
      </c>
      <c r="F188" s="214"/>
      <c r="G188" s="213">
        <v>4</v>
      </c>
      <c r="H188" s="214">
        <v>112</v>
      </c>
      <c r="I188" s="213">
        <v>4</v>
      </c>
      <c r="J188" s="289"/>
      <c r="K188" s="287"/>
      <c r="L188" s="290"/>
    </row>
    <row r="189" spans="1:12" x14ac:dyDescent="0.25">
      <c r="B189" s="291" t="s">
        <v>65</v>
      </c>
      <c r="C189" s="292">
        <v>7</v>
      </c>
      <c r="D189" s="213">
        <v>4</v>
      </c>
      <c r="E189" s="213">
        <v>4</v>
      </c>
      <c r="F189" s="214"/>
      <c r="G189" s="213">
        <v>4</v>
      </c>
      <c r="H189" s="214">
        <v>42</v>
      </c>
      <c r="I189" s="213">
        <v>4</v>
      </c>
      <c r="J189" s="289"/>
      <c r="K189" s="287"/>
      <c r="L189" s="290"/>
    </row>
    <row r="190" spans="1:12" x14ac:dyDescent="0.25">
      <c r="A190" s="260">
        <v>44193</v>
      </c>
      <c r="B190" s="265" t="s">
        <v>57</v>
      </c>
      <c r="C190" s="214">
        <f>SUM(C191:C197)</f>
        <v>84</v>
      </c>
      <c r="D190" s="214">
        <f t="shared" ref="D190:I190" si="147">SUM(D191:D197)</f>
        <v>28</v>
      </c>
      <c r="E190" s="214">
        <f t="shared" si="147"/>
        <v>28</v>
      </c>
      <c r="F190" s="214">
        <f t="shared" si="147"/>
        <v>7</v>
      </c>
      <c r="G190" s="214">
        <f t="shared" si="147"/>
        <v>28</v>
      </c>
      <c r="H190" s="214">
        <f t="shared" si="147"/>
        <v>916</v>
      </c>
      <c r="I190" s="214">
        <f t="shared" si="147"/>
        <v>28</v>
      </c>
      <c r="J190" s="289"/>
      <c r="K190" s="287"/>
      <c r="L190" s="290"/>
    </row>
    <row r="191" spans="1:12" x14ac:dyDescent="0.25">
      <c r="B191" s="291" t="s">
        <v>58</v>
      </c>
      <c r="C191" s="292">
        <v>12</v>
      </c>
      <c r="D191" s="213">
        <f>C191/3</f>
        <v>4</v>
      </c>
      <c r="E191" s="213">
        <f>C191/3</f>
        <v>4</v>
      </c>
      <c r="F191" s="214">
        <v>1</v>
      </c>
      <c r="G191" s="213">
        <f>C191/3</f>
        <v>4</v>
      </c>
      <c r="H191" s="214">
        <v>88</v>
      </c>
      <c r="I191" s="213">
        <f>C191/3</f>
        <v>4</v>
      </c>
      <c r="J191" s="289"/>
      <c r="K191" s="287"/>
      <c r="L191" s="290"/>
    </row>
    <row r="192" spans="1:12" x14ac:dyDescent="0.25">
      <c r="B192" s="291" t="s">
        <v>59</v>
      </c>
      <c r="C192" s="292">
        <v>12</v>
      </c>
      <c r="D192" s="213">
        <f t="shared" ref="D192:D196" si="148">C192/3</f>
        <v>4</v>
      </c>
      <c r="E192" s="213">
        <f t="shared" ref="E192:E196" si="149">C192/3</f>
        <v>4</v>
      </c>
      <c r="F192" s="214">
        <v>1</v>
      </c>
      <c r="G192" s="213">
        <f t="shared" ref="G192:G195" si="150">C192/3</f>
        <v>4</v>
      </c>
      <c r="H192" s="214">
        <v>128</v>
      </c>
      <c r="I192" s="213">
        <f t="shared" ref="I192:I195" si="151">C192/3</f>
        <v>4</v>
      </c>
      <c r="J192" s="289"/>
      <c r="K192" s="287"/>
      <c r="L192" s="290"/>
    </row>
    <row r="193" spans="1:12" x14ac:dyDescent="0.25">
      <c r="B193" s="291" t="s">
        <v>60</v>
      </c>
      <c r="C193" s="292">
        <v>12</v>
      </c>
      <c r="D193" s="213">
        <f t="shared" si="148"/>
        <v>4</v>
      </c>
      <c r="E193" s="213">
        <f t="shared" si="149"/>
        <v>4</v>
      </c>
      <c r="F193" s="214">
        <v>1</v>
      </c>
      <c r="G193" s="213">
        <f t="shared" si="150"/>
        <v>4</v>
      </c>
      <c r="H193" s="214">
        <v>162</v>
      </c>
      <c r="I193" s="213">
        <f t="shared" si="151"/>
        <v>4</v>
      </c>
      <c r="J193" s="289"/>
      <c r="K193" s="287"/>
      <c r="L193" s="290"/>
    </row>
    <row r="194" spans="1:12" x14ac:dyDescent="0.25">
      <c r="B194" s="291" t="s">
        <v>63</v>
      </c>
      <c r="C194" s="292">
        <v>12</v>
      </c>
      <c r="D194" s="213">
        <f t="shared" si="148"/>
        <v>4</v>
      </c>
      <c r="E194" s="213">
        <f t="shared" si="149"/>
        <v>4</v>
      </c>
      <c r="F194" s="214">
        <v>1</v>
      </c>
      <c r="G194" s="213">
        <f t="shared" si="150"/>
        <v>4</v>
      </c>
      <c r="H194" s="214">
        <v>170</v>
      </c>
      <c r="I194" s="213">
        <f t="shared" si="151"/>
        <v>4</v>
      </c>
      <c r="J194" s="289"/>
      <c r="K194" s="287"/>
      <c r="L194" s="290"/>
    </row>
    <row r="195" spans="1:12" x14ac:dyDescent="0.25">
      <c r="B195" s="291" t="s">
        <v>64</v>
      </c>
      <c r="C195" s="292">
        <v>12</v>
      </c>
      <c r="D195" s="213">
        <f t="shared" si="148"/>
        <v>4</v>
      </c>
      <c r="E195" s="213">
        <f t="shared" si="149"/>
        <v>4</v>
      </c>
      <c r="F195" s="214">
        <v>1</v>
      </c>
      <c r="G195" s="213">
        <f t="shared" si="150"/>
        <v>4</v>
      </c>
      <c r="H195" s="214">
        <v>122</v>
      </c>
      <c r="I195" s="213">
        <f t="shared" si="151"/>
        <v>4</v>
      </c>
      <c r="J195" s="289"/>
      <c r="K195" s="287"/>
      <c r="L195" s="290"/>
    </row>
    <row r="196" spans="1:12" x14ac:dyDescent="0.25">
      <c r="B196" s="291" t="s">
        <v>62</v>
      </c>
      <c r="C196" s="292">
        <v>12</v>
      </c>
      <c r="D196" s="213">
        <f t="shared" si="148"/>
        <v>4</v>
      </c>
      <c r="E196" s="213">
        <f t="shared" si="149"/>
        <v>4</v>
      </c>
      <c r="F196" s="214">
        <v>1</v>
      </c>
      <c r="G196" s="213">
        <v>4</v>
      </c>
      <c r="H196" s="214">
        <v>158</v>
      </c>
      <c r="I196" s="213">
        <v>4</v>
      </c>
      <c r="J196" s="289"/>
      <c r="K196" s="287"/>
      <c r="L196" s="290"/>
    </row>
    <row r="197" spans="1:12" x14ac:dyDescent="0.25">
      <c r="B197" s="291" t="s">
        <v>65</v>
      </c>
      <c r="C197" s="292">
        <v>12</v>
      </c>
      <c r="D197" s="213">
        <v>4</v>
      </c>
      <c r="E197" s="213">
        <v>4</v>
      </c>
      <c r="F197" s="214">
        <v>1</v>
      </c>
      <c r="G197" s="213">
        <v>4</v>
      </c>
      <c r="H197" s="214">
        <v>88</v>
      </c>
      <c r="I197" s="213">
        <v>4</v>
      </c>
      <c r="J197" s="289"/>
      <c r="K197" s="287"/>
      <c r="L197" s="290"/>
    </row>
    <row r="198" spans="1:12" x14ac:dyDescent="0.25">
      <c r="A198" s="260">
        <v>44194</v>
      </c>
      <c r="B198" s="265" t="s">
        <v>57</v>
      </c>
      <c r="C198" s="214">
        <f>SUM(C199:C205)</f>
        <v>84</v>
      </c>
      <c r="D198" s="214">
        <f t="shared" ref="D198:I198" si="152">SUM(D199:D205)</f>
        <v>28</v>
      </c>
      <c r="E198" s="214">
        <f t="shared" si="152"/>
        <v>28</v>
      </c>
      <c r="F198" s="214">
        <f t="shared" si="152"/>
        <v>0</v>
      </c>
      <c r="G198" s="214">
        <f t="shared" si="152"/>
        <v>28</v>
      </c>
      <c r="H198" s="214">
        <f t="shared" si="152"/>
        <v>902</v>
      </c>
      <c r="I198" s="214">
        <f t="shared" si="152"/>
        <v>28</v>
      </c>
      <c r="J198" s="289"/>
      <c r="K198" s="287"/>
      <c r="L198" s="290"/>
    </row>
    <row r="199" spans="1:12" x14ac:dyDescent="0.25">
      <c r="B199" s="291" t="s">
        <v>58</v>
      </c>
      <c r="C199" s="292">
        <v>12</v>
      </c>
      <c r="D199" s="213">
        <f>C199/3</f>
        <v>4</v>
      </c>
      <c r="E199" s="213">
        <f>C199/3</f>
        <v>4</v>
      </c>
      <c r="F199" s="214"/>
      <c r="G199" s="213">
        <f>C199/3</f>
        <v>4</v>
      </c>
      <c r="H199" s="214">
        <v>120</v>
      </c>
      <c r="I199" s="213">
        <f>C199/3</f>
        <v>4</v>
      </c>
      <c r="J199" s="289"/>
      <c r="K199" s="287"/>
      <c r="L199" s="290"/>
    </row>
    <row r="200" spans="1:12" x14ac:dyDescent="0.25">
      <c r="B200" s="291" t="s">
        <v>59</v>
      </c>
      <c r="C200" s="292">
        <v>12</v>
      </c>
      <c r="D200" s="213">
        <f t="shared" ref="D200:D204" si="153">C200/3</f>
        <v>4</v>
      </c>
      <c r="E200" s="213">
        <f t="shared" ref="E200:E204" si="154">C200/3</f>
        <v>4</v>
      </c>
      <c r="F200" s="214"/>
      <c r="G200" s="213">
        <f t="shared" ref="G200:G203" si="155">C200/3</f>
        <v>4</v>
      </c>
      <c r="H200" s="214">
        <v>92</v>
      </c>
      <c r="I200" s="213">
        <f t="shared" ref="I200:I203" si="156">C200/3</f>
        <v>4</v>
      </c>
      <c r="J200" s="289"/>
      <c r="K200" s="287"/>
      <c r="L200" s="290"/>
    </row>
    <row r="201" spans="1:12" x14ac:dyDescent="0.25">
      <c r="B201" s="291" t="s">
        <v>60</v>
      </c>
      <c r="C201" s="292">
        <v>12</v>
      </c>
      <c r="D201" s="213">
        <f t="shared" si="153"/>
        <v>4</v>
      </c>
      <c r="E201" s="213">
        <f t="shared" si="154"/>
        <v>4</v>
      </c>
      <c r="F201" s="214"/>
      <c r="G201" s="213">
        <f t="shared" si="155"/>
        <v>4</v>
      </c>
      <c r="H201" s="214">
        <v>150</v>
      </c>
      <c r="I201" s="213">
        <f t="shared" si="156"/>
        <v>4</v>
      </c>
      <c r="J201" s="289"/>
      <c r="K201" s="287"/>
      <c r="L201" s="290"/>
    </row>
    <row r="202" spans="1:12" x14ac:dyDescent="0.25">
      <c r="B202" s="291" t="s">
        <v>63</v>
      </c>
      <c r="C202" s="292">
        <v>12</v>
      </c>
      <c r="D202" s="213">
        <f t="shared" si="153"/>
        <v>4</v>
      </c>
      <c r="E202" s="213">
        <f t="shared" si="154"/>
        <v>4</v>
      </c>
      <c r="F202" s="214"/>
      <c r="G202" s="213">
        <f t="shared" si="155"/>
        <v>4</v>
      </c>
      <c r="H202" s="214">
        <v>126</v>
      </c>
      <c r="I202" s="213">
        <f t="shared" si="156"/>
        <v>4</v>
      </c>
      <c r="J202" s="289"/>
      <c r="K202" s="287"/>
      <c r="L202" s="290"/>
    </row>
    <row r="203" spans="1:12" x14ac:dyDescent="0.25">
      <c r="B203" s="291" t="s">
        <v>64</v>
      </c>
      <c r="C203" s="292">
        <v>12</v>
      </c>
      <c r="D203" s="213">
        <f t="shared" si="153"/>
        <v>4</v>
      </c>
      <c r="E203" s="213">
        <f t="shared" si="154"/>
        <v>4</v>
      </c>
      <c r="F203" s="214"/>
      <c r="G203" s="213">
        <f t="shared" si="155"/>
        <v>4</v>
      </c>
      <c r="H203" s="214">
        <v>170</v>
      </c>
      <c r="I203" s="213">
        <f t="shared" si="156"/>
        <v>4</v>
      </c>
      <c r="J203" s="289"/>
      <c r="K203" s="287"/>
      <c r="L203" s="290"/>
    </row>
    <row r="204" spans="1:12" x14ac:dyDescent="0.25">
      <c r="B204" s="291" t="s">
        <v>62</v>
      </c>
      <c r="C204" s="292">
        <v>12</v>
      </c>
      <c r="D204" s="213">
        <f t="shared" si="153"/>
        <v>4</v>
      </c>
      <c r="E204" s="213">
        <f t="shared" si="154"/>
        <v>4</v>
      </c>
      <c r="F204" s="214"/>
      <c r="G204" s="213">
        <v>4</v>
      </c>
      <c r="H204" s="214">
        <v>154</v>
      </c>
      <c r="I204" s="213">
        <v>4</v>
      </c>
      <c r="J204" s="289"/>
      <c r="K204" s="287"/>
      <c r="L204" s="290"/>
    </row>
    <row r="205" spans="1:12" x14ac:dyDescent="0.25">
      <c r="B205" s="291" t="s">
        <v>65</v>
      </c>
      <c r="C205" s="292">
        <v>12</v>
      </c>
      <c r="D205" s="213">
        <v>4</v>
      </c>
      <c r="E205" s="213">
        <v>4</v>
      </c>
      <c r="F205" s="214"/>
      <c r="G205" s="213">
        <v>4</v>
      </c>
      <c r="H205" s="214">
        <v>90</v>
      </c>
      <c r="I205" s="213">
        <v>4</v>
      </c>
      <c r="J205" s="289"/>
      <c r="K205" s="287"/>
      <c r="L205" s="290"/>
    </row>
    <row r="206" spans="1:12" x14ac:dyDescent="0.25">
      <c r="A206" s="260">
        <v>44195</v>
      </c>
      <c r="B206" s="265" t="s">
        <v>57</v>
      </c>
      <c r="C206" s="214">
        <f>SUM(C207:C213)</f>
        <v>84</v>
      </c>
      <c r="D206" s="214">
        <f t="shared" ref="D206:I206" si="157">SUM(D207:D213)</f>
        <v>28</v>
      </c>
      <c r="E206" s="214">
        <f t="shared" si="157"/>
        <v>28</v>
      </c>
      <c r="F206" s="214">
        <f t="shared" si="157"/>
        <v>0</v>
      </c>
      <c r="G206" s="214">
        <f t="shared" si="157"/>
        <v>28</v>
      </c>
      <c r="H206" s="214">
        <f t="shared" si="157"/>
        <v>726</v>
      </c>
      <c r="I206" s="214">
        <f t="shared" si="157"/>
        <v>28</v>
      </c>
      <c r="J206" s="289"/>
      <c r="K206" s="287"/>
      <c r="L206" s="290"/>
    </row>
    <row r="207" spans="1:12" x14ac:dyDescent="0.25">
      <c r="B207" s="291" t="s">
        <v>58</v>
      </c>
      <c r="C207" s="292">
        <v>12</v>
      </c>
      <c r="D207" s="213">
        <f>C207/3</f>
        <v>4</v>
      </c>
      <c r="E207" s="213">
        <f>C207/3</f>
        <v>4</v>
      </c>
      <c r="F207" s="214"/>
      <c r="G207" s="213">
        <f>C207/3</f>
        <v>4</v>
      </c>
      <c r="H207" s="214">
        <v>110</v>
      </c>
      <c r="I207" s="213">
        <f>C207/3</f>
        <v>4</v>
      </c>
      <c r="J207" s="289"/>
      <c r="K207" s="287"/>
      <c r="L207" s="290"/>
    </row>
    <row r="208" spans="1:12" x14ac:dyDescent="0.25">
      <c r="B208" s="291" t="s">
        <v>59</v>
      </c>
      <c r="C208" s="292">
        <v>12</v>
      </c>
      <c r="D208" s="213">
        <f t="shared" ref="D208:D212" si="158">C208/3</f>
        <v>4</v>
      </c>
      <c r="E208" s="213">
        <f t="shared" ref="E208:E212" si="159">C208/3</f>
        <v>4</v>
      </c>
      <c r="F208" s="214"/>
      <c r="G208" s="213">
        <f t="shared" ref="G208:G211" si="160">C208/3</f>
        <v>4</v>
      </c>
      <c r="H208" s="214">
        <v>100</v>
      </c>
      <c r="I208" s="213">
        <f t="shared" ref="I208:I211" si="161">C208/3</f>
        <v>4</v>
      </c>
      <c r="J208" s="289"/>
      <c r="K208" s="287"/>
      <c r="L208" s="290"/>
    </row>
    <row r="209" spans="1:12" x14ac:dyDescent="0.25">
      <c r="B209" s="291" t="s">
        <v>60</v>
      </c>
      <c r="C209" s="292">
        <v>12</v>
      </c>
      <c r="D209" s="213">
        <f t="shared" si="158"/>
        <v>4</v>
      </c>
      <c r="E209" s="213">
        <f t="shared" si="159"/>
        <v>4</v>
      </c>
      <c r="F209" s="214"/>
      <c r="G209" s="213">
        <f t="shared" si="160"/>
        <v>4</v>
      </c>
      <c r="H209" s="214">
        <v>80</v>
      </c>
      <c r="I209" s="213">
        <f t="shared" si="161"/>
        <v>4</v>
      </c>
      <c r="J209" s="289"/>
      <c r="K209" s="287"/>
      <c r="L209" s="290"/>
    </row>
    <row r="210" spans="1:12" x14ac:dyDescent="0.25">
      <c r="B210" s="291" t="s">
        <v>63</v>
      </c>
      <c r="C210" s="292">
        <v>12</v>
      </c>
      <c r="D210" s="213">
        <f t="shared" si="158"/>
        <v>4</v>
      </c>
      <c r="E210" s="213">
        <f t="shared" si="159"/>
        <v>4</v>
      </c>
      <c r="F210" s="214"/>
      <c r="G210" s="213">
        <f t="shared" si="160"/>
        <v>4</v>
      </c>
      <c r="H210" s="214">
        <v>106</v>
      </c>
      <c r="I210" s="213">
        <f t="shared" si="161"/>
        <v>4</v>
      </c>
      <c r="J210" s="289"/>
      <c r="K210" s="287"/>
      <c r="L210" s="290"/>
    </row>
    <row r="211" spans="1:12" x14ac:dyDescent="0.25">
      <c r="B211" s="291" t="s">
        <v>64</v>
      </c>
      <c r="C211" s="292">
        <v>12</v>
      </c>
      <c r="D211" s="213">
        <f t="shared" si="158"/>
        <v>4</v>
      </c>
      <c r="E211" s="213">
        <f t="shared" si="159"/>
        <v>4</v>
      </c>
      <c r="F211" s="214"/>
      <c r="G211" s="213">
        <f t="shared" si="160"/>
        <v>4</v>
      </c>
      <c r="H211" s="214">
        <v>144</v>
      </c>
      <c r="I211" s="213">
        <f t="shared" si="161"/>
        <v>4</v>
      </c>
      <c r="J211" s="289"/>
      <c r="K211" s="287"/>
      <c r="L211" s="290"/>
    </row>
    <row r="212" spans="1:12" x14ac:dyDescent="0.25">
      <c r="B212" s="291" t="s">
        <v>62</v>
      </c>
      <c r="C212" s="292">
        <v>12</v>
      </c>
      <c r="D212" s="213">
        <f t="shared" si="158"/>
        <v>4</v>
      </c>
      <c r="E212" s="213">
        <f t="shared" si="159"/>
        <v>4</v>
      </c>
      <c r="F212" s="214"/>
      <c r="G212" s="213">
        <v>4</v>
      </c>
      <c r="H212" s="214">
        <v>106</v>
      </c>
      <c r="I212" s="213">
        <v>4</v>
      </c>
      <c r="J212" s="289"/>
      <c r="K212" s="287"/>
      <c r="L212" s="290"/>
    </row>
    <row r="213" spans="1:12" x14ac:dyDescent="0.25">
      <c r="B213" s="291" t="s">
        <v>65</v>
      </c>
      <c r="C213" s="292">
        <v>12</v>
      </c>
      <c r="D213" s="213">
        <v>4</v>
      </c>
      <c r="E213" s="213">
        <v>4</v>
      </c>
      <c r="F213" s="214"/>
      <c r="G213" s="213">
        <v>4</v>
      </c>
      <c r="H213" s="214">
        <v>80</v>
      </c>
      <c r="I213" s="213">
        <v>4</v>
      </c>
      <c r="J213" s="289"/>
      <c r="K213" s="287"/>
      <c r="L213" s="290"/>
    </row>
    <row r="214" spans="1:12" x14ac:dyDescent="0.25">
      <c r="A214" s="260">
        <v>44196</v>
      </c>
      <c r="B214" s="265" t="s">
        <v>57</v>
      </c>
      <c r="C214" s="214">
        <f>SUM(C215:C221)</f>
        <v>63</v>
      </c>
      <c r="D214" s="214">
        <f t="shared" ref="D214:I214" si="162">SUM(D215:D221)</f>
        <v>22</v>
      </c>
      <c r="E214" s="214">
        <f t="shared" si="162"/>
        <v>22</v>
      </c>
      <c r="F214" s="214">
        <f t="shared" si="162"/>
        <v>0</v>
      </c>
      <c r="G214" s="214">
        <f t="shared" si="162"/>
        <v>23</v>
      </c>
      <c r="H214" s="214">
        <f t="shared" si="162"/>
        <v>634</v>
      </c>
      <c r="I214" s="214">
        <f t="shared" si="162"/>
        <v>23</v>
      </c>
      <c r="J214" s="289"/>
      <c r="K214" s="287"/>
      <c r="L214" s="290"/>
    </row>
    <row r="215" spans="1:12" x14ac:dyDescent="0.25">
      <c r="B215" s="291" t="s">
        <v>58</v>
      </c>
      <c r="C215" s="292">
        <v>9</v>
      </c>
      <c r="D215" s="213">
        <f>C215/3</f>
        <v>3</v>
      </c>
      <c r="E215" s="213">
        <f>C215/3</f>
        <v>3</v>
      </c>
      <c r="F215" s="214"/>
      <c r="G215" s="213">
        <f>C215/3</f>
        <v>3</v>
      </c>
      <c r="H215" s="214">
        <v>92</v>
      </c>
      <c r="I215" s="213">
        <f>C215/3</f>
        <v>3</v>
      </c>
      <c r="J215" s="289"/>
      <c r="K215" s="287"/>
      <c r="L215" s="290"/>
    </row>
    <row r="216" spans="1:12" x14ac:dyDescent="0.25">
      <c r="B216" s="291" t="s">
        <v>59</v>
      </c>
      <c r="C216" s="292">
        <v>9</v>
      </c>
      <c r="D216" s="213">
        <f t="shared" ref="D216:D220" si="163">C216/3</f>
        <v>3</v>
      </c>
      <c r="E216" s="213">
        <f t="shared" ref="E216:E220" si="164">C216/3</f>
        <v>3</v>
      </c>
      <c r="F216" s="214"/>
      <c r="G216" s="213">
        <f t="shared" ref="G216:G219" si="165">C216/3</f>
        <v>3</v>
      </c>
      <c r="H216" s="214">
        <v>70</v>
      </c>
      <c r="I216" s="213">
        <f t="shared" ref="I216:I219" si="166">C216/3</f>
        <v>3</v>
      </c>
      <c r="J216" s="289"/>
      <c r="K216" s="287"/>
      <c r="L216" s="290"/>
    </row>
    <row r="217" spans="1:12" x14ac:dyDescent="0.25">
      <c r="B217" s="291" t="s">
        <v>60</v>
      </c>
      <c r="C217" s="292">
        <v>9</v>
      </c>
      <c r="D217" s="213">
        <f t="shared" si="163"/>
        <v>3</v>
      </c>
      <c r="E217" s="213">
        <f t="shared" si="164"/>
        <v>3</v>
      </c>
      <c r="F217" s="214"/>
      <c r="G217" s="213">
        <f t="shared" si="165"/>
        <v>3</v>
      </c>
      <c r="H217" s="214">
        <v>102</v>
      </c>
      <c r="I217" s="213">
        <f t="shared" si="166"/>
        <v>3</v>
      </c>
      <c r="J217" s="289"/>
      <c r="K217" s="287"/>
      <c r="L217" s="290"/>
    </row>
    <row r="218" spans="1:12" x14ac:dyDescent="0.25">
      <c r="B218" s="291" t="s">
        <v>63</v>
      </c>
      <c r="C218" s="292">
        <v>9</v>
      </c>
      <c r="D218" s="213">
        <f t="shared" si="163"/>
        <v>3</v>
      </c>
      <c r="E218" s="213">
        <f t="shared" si="164"/>
        <v>3</v>
      </c>
      <c r="F218" s="214"/>
      <c r="G218" s="213">
        <f t="shared" si="165"/>
        <v>3</v>
      </c>
      <c r="H218" s="214">
        <v>86</v>
      </c>
      <c r="I218" s="213">
        <f t="shared" si="166"/>
        <v>3</v>
      </c>
      <c r="J218" s="289"/>
      <c r="K218" s="287"/>
      <c r="L218" s="290"/>
    </row>
    <row r="219" spans="1:12" x14ac:dyDescent="0.25">
      <c r="B219" s="291" t="s">
        <v>64</v>
      </c>
      <c r="C219" s="292">
        <v>9</v>
      </c>
      <c r="D219" s="213">
        <f t="shared" si="163"/>
        <v>3</v>
      </c>
      <c r="E219" s="213">
        <f t="shared" si="164"/>
        <v>3</v>
      </c>
      <c r="F219" s="214"/>
      <c r="G219" s="213">
        <f t="shared" si="165"/>
        <v>3</v>
      </c>
      <c r="H219" s="214">
        <v>102</v>
      </c>
      <c r="I219" s="213">
        <f t="shared" si="166"/>
        <v>3</v>
      </c>
      <c r="J219" s="289"/>
      <c r="K219" s="287"/>
      <c r="L219" s="290"/>
    </row>
    <row r="220" spans="1:12" x14ac:dyDescent="0.25">
      <c r="B220" s="291" t="s">
        <v>62</v>
      </c>
      <c r="C220" s="292">
        <v>9</v>
      </c>
      <c r="D220" s="213">
        <f t="shared" si="163"/>
        <v>3</v>
      </c>
      <c r="E220" s="213">
        <f t="shared" si="164"/>
        <v>3</v>
      </c>
      <c r="F220" s="214"/>
      <c r="G220" s="213">
        <v>4</v>
      </c>
      <c r="H220" s="214">
        <v>104</v>
      </c>
      <c r="I220" s="213">
        <v>4</v>
      </c>
      <c r="J220" s="289"/>
      <c r="K220" s="287"/>
      <c r="L220" s="290"/>
    </row>
    <row r="221" spans="1:12" x14ac:dyDescent="0.25">
      <c r="B221" s="291" t="s">
        <v>65</v>
      </c>
      <c r="C221" s="292">
        <v>9</v>
      </c>
      <c r="D221" s="213">
        <v>4</v>
      </c>
      <c r="E221" s="213">
        <v>4</v>
      </c>
      <c r="F221" s="214"/>
      <c r="G221" s="213">
        <v>4</v>
      </c>
      <c r="H221" s="214">
        <v>78</v>
      </c>
      <c r="I221" s="213">
        <v>4</v>
      </c>
      <c r="J221" s="289"/>
      <c r="K221" s="287"/>
      <c r="L221" s="290"/>
    </row>
    <row r="222" spans="1:12" x14ac:dyDescent="0.25">
      <c r="B222" s="293" t="s">
        <v>75</v>
      </c>
      <c r="C222" s="294">
        <f>C5+C11+C17+C23+C29+C35+C41+C47+C53+C59+C65+C71+C78+C85+C92+C99+C106+C113+C120+C127+C134+C142+C150+C158+C166+C174+C182+C190+C198+C206+C214</f>
        <v>1785</v>
      </c>
      <c r="D222" s="294">
        <f t="shared" ref="D222:I222" si="167">D5+D11+D17+D23+D29+D35+D41+D47+D53+D59+D65+D71+D78+D85+D92+D99+D106+D113+D120+D127+D134+D142+D150+D158+D166+D174+D182+D190+D198+D206+D214</f>
        <v>599.66666666666674</v>
      </c>
      <c r="E222" s="294">
        <f t="shared" si="167"/>
        <v>599.66666666666674</v>
      </c>
      <c r="F222" s="294">
        <f t="shared" si="167"/>
        <v>29</v>
      </c>
      <c r="G222" s="294">
        <f t="shared" si="167"/>
        <v>610.66666666666663</v>
      </c>
      <c r="H222" s="294">
        <f t="shared" si="167"/>
        <v>17348</v>
      </c>
      <c r="I222" s="294">
        <f t="shared" si="167"/>
        <v>610.66666666666663</v>
      </c>
    </row>
    <row r="223" spans="1:12" x14ac:dyDescent="0.25">
      <c r="B223" s="268" t="s">
        <v>66</v>
      </c>
      <c r="C223" s="295"/>
      <c r="D223" s="270">
        <f>G234</f>
        <v>8.6</v>
      </c>
      <c r="E223" s="270">
        <f>G230</f>
        <v>4.2</v>
      </c>
      <c r="F223" s="270">
        <f>G231</f>
        <v>14.52</v>
      </c>
      <c r="G223" s="296">
        <f>G235</f>
        <v>0.16800000000000001</v>
      </c>
      <c r="H223" s="270">
        <f>G235</f>
        <v>0.16800000000000001</v>
      </c>
      <c r="I223" s="270">
        <f>G232</f>
        <v>3.62</v>
      </c>
      <c r="J223" s="297"/>
      <c r="K223" s="298"/>
    </row>
    <row r="224" spans="1:12" x14ac:dyDescent="0.25">
      <c r="B224" s="268" t="s">
        <v>67</v>
      </c>
      <c r="C224" s="275"/>
      <c r="D224" s="274">
        <f>D222*D223</f>
        <v>5157.1333333333341</v>
      </c>
      <c r="E224" s="274">
        <f>E222*E223</f>
        <v>2518.6000000000004</v>
      </c>
      <c r="F224" s="274">
        <f>F222*F223</f>
        <v>421.08</v>
      </c>
      <c r="G224" s="275">
        <f>G222*G223</f>
        <v>102.592</v>
      </c>
      <c r="H224" s="275">
        <f>H223*H222</f>
        <v>2914.4640000000004</v>
      </c>
      <c r="I224" s="274">
        <f>I222*I223</f>
        <v>2210.6133333333332</v>
      </c>
    </row>
    <row r="225" spans="2:17" x14ac:dyDescent="0.25">
      <c r="B225" s="251"/>
      <c r="C225" s="299"/>
      <c r="D225" s="300"/>
      <c r="E225" s="300"/>
      <c r="F225" s="300"/>
      <c r="G225" s="300"/>
      <c r="H225" s="300"/>
      <c r="I225" s="300"/>
    </row>
    <row r="226" spans="2:17" ht="15.75" x14ac:dyDescent="0.25">
      <c r="H226" s="302" t="s">
        <v>2615</v>
      </c>
      <c r="I226" s="324">
        <f>SUM(D224:I224)</f>
        <v>13324.482666666667</v>
      </c>
      <c r="M226" s="303" t="s">
        <v>20</v>
      </c>
      <c r="N226" s="303" t="s">
        <v>21</v>
      </c>
      <c r="O226" s="303" t="s">
        <v>22</v>
      </c>
      <c r="P226" s="298"/>
      <c r="Q226" s="298"/>
    </row>
    <row r="227" spans="2:17" x14ac:dyDescent="0.25">
      <c r="H227" s="302"/>
      <c r="I227" s="304"/>
      <c r="M227" s="305" t="s">
        <v>23</v>
      </c>
      <c r="N227" s="306">
        <v>119</v>
      </c>
      <c r="O227" s="307">
        <f>N227/N229</f>
        <v>1.0623103017318336E-2</v>
      </c>
      <c r="P227" s="298"/>
      <c r="Q227" s="298"/>
    </row>
    <row r="228" spans="2:17" ht="15.75" x14ac:dyDescent="0.25">
      <c r="H228" s="302"/>
      <c r="I228" s="304"/>
      <c r="J228" s="308">
        <f>O228</f>
        <v>0.98937689698268172</v>
      </c>
      <c r="K228" s="322">
        <f>I226*O228</f>
        <v>13182.935314646194</v>
      </c>
      <c r="M228" s="305" t="s">
        <v>24</v>
      </c>
      <c r="N228" s="306">
        <v>11083</v>
      </c>
      <c r="O228" s="307">
        <f>N228/N229</f>
        <v>0.98937689698268172</v>
      </c>
      <c r="P228" s="309" t="s">
        <v>69</v>
      </c>
      <c r="Q228" s="298"/>
    </row>
    <row r="229" spans="2:17" ht="15.75" x14ac:dyDescent="0.25">
      <c r="D229" s="1494"/>
      <c r="E229" s="1495"/>
      <c r="F229" s="310" t="s">
        <v>70</v>
      </c>
      <c r="G229" s="311" t="s">
        <v>71</v>
      </c>
      <c r="K229" s="323">
        <f>ROUNDUP(K228,0)</f>
        <v>13183</v>
      </c>
      <c r="M229" s="305" t="s">
        <v>4</v>
      </c>
      <c r="N229" s="306">
        <f>N228+N227</f>
        <v>11202</v>
      </c>
      <c r="O229" s="313">
        <v>1</v>
      </c>
      <c r="P229" s="298"/>
      <c r="Q229" s="298"/>
    </row>
    <row r="230" spans="2:17" x14ac:dyDescent="0.25">
      <c r="D230" s="1492" t="s">
        <v>72</v>
      </c>
      <c r="E230" s="1493"/>
      <c r="F230" s="280">
        <v>3.75</v>
      </c>
      <c r="G230" s="280">
        <v>4.2</v>
      </c>
      <c r="M230" s="298"/>
      <c r="N230" s="298"/>
      <c r="O230" s="298"/>
      <c r="P230" s="298"/>
      <c r="Q230" s="298"/>
    </row>
    <row r="231" spans="2:17" x14ac:dyDescent="0.25">
      <c r="D231" s="1492" t="s">
        <v>50</v>
      </c>
      <c r="E231" s="1493"/>
      <c r="F231" s="280" t="s">
        <v>73</v>
      </c>
      <c r="G231" s="280">
        <v>14.52</v>
      </c>
      <c r="H231" s="314"/>
    </row>
    <row r="232" spans="2:17" x14ac:dyDescent="0.25">
      <c r="D232" s="1492" t="s">
        <v>51</v>
      </c>
      <c r="E232" s="1493"/>
      <c r="F232" s="280">
        <v>3.23</v>
      </c>
      <c r="G232" s="280">
        <v>3.62</v>
      </c>
    </row>
    <row r="233" spans="2:17" x14ac:dyDescent="0.25">
      <c r="D233" s="315" t="s">
        <v>53</v>
      </c>
      <c r="E233" s="316"/>
      <c r="F233" s="280"/>
      <c r="G233" s="280">
        <v>0.05</v>
      </c>
    </row>
    <row r="234" spans="2:17" x14ac:dyDescent="0.25">
      <c r="D234" s="1492" t="s">
        <v>52</v>
      </c>
      <c r="E234" s="1493"/>
      <c r="F234" s="317">
        <v>7.68</v>
      </c>
      <c r="G234" s="317">
        <v>8.6</v>
      </c>
    </row>
    <row r="235" spans="2:17" x14ac:dyDescent="0.25">
      <c r="D235" s="1492" t="s">
        <v>54</v>
      </c>
      <c r="E235" s="1493"/>
      <c r="F235" s="318">
        <v>0.15</v>
      </c>
      <c r="G235" s="280">
        <v>0.16800000000000001</v>
      </c>
    </row>
    <row r="236" spans="2:17" x14ac:dyDescent="0.25">
      <c r="F236" s="283" t="s">
        <v>74</v>
      </c>
      <c r="G236" s="319">
        <f>SUM(G230:G235)</f>
        <v>31.158000000000001</v>
      </c>
    </row>
    <row r="238" spans="2:17" x14ac:dyDescent="0.25">
      <c r="G238" s="283"/>
    </row>
    <row r="239" spans="2:17" x14ac:dyDescent="0.25">
      <c r="G239" s="283"/>
    </row>
    <row r="240" spans="2:17" x14ac:dyDescent="0.25">
      <c r="G240" s="283"/>
    </row>
    <row r="241" spans="4:9" s="282" customFormat="1" x14ac:dyDescent="0.25">
      <c r="D241" s="283"/>
      <c r="E241" s="283"/>
      <c r="F241" s="283"/>
      <c r="G241" s="283"/>
      <c r="H241" s="283"/>
      <c r="I241" s="283"/>
    </row>
    <row r="242" spans="4:9" s="282" customFormat="1" x14ac:dyDescent="0.25">
      <c r="D242" s="283"/>
      <c r="E242" s="283"/>
      <c r="F242" s="283"/>
      <c r="G242" s="283"/>
      <c r="H242" s="283"/>
      <c r="I242" s="283"/>
    </row>
    <row r="243" spans="4:9" s="282" customFormat="1" x14ac:dyDescent="0.25">
      <c r="D243" s="283"/>
      <c r="E243" s="283"/>
      <c r="F243" s="283"/>
      <c r="G243" s="283"/>
      <c r="H243" s="283"/>
      <c r="I243" s="283"/>
    </row>
    <row r="244" spans="4:9" s="282" customFormat="1" x14ac:dyDescent="0.25">
      <c r="D244" s="312"/>
      <c r="E244" s="283"/>
      <c r="F244" s="283"/>
      <c r="G244" s="283"/>
      <c r="H244" s="283"/>
      <c r="I244" s="283"/>
    </row>
  </sheetData>
  <mergeCells count="7">
    <mergeCell ref="G1:I1"/>
    <mergeCell ref="D235:E235"/>
    <mergeCell ref="D229:E229"/>
    <mergeCell ref="D230:E230"/>
    <mergeCell ref="D231:E231"/>
    <mergeCell ref="D232:E232"/>
    <mergeCell ref="D234:E23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A1:P145"/>
  <sheetViews>
    <sheetView zoomScale="86" zoomScaleNormal="86" workbookViewId="0">
      <selection activeCell="G1" sqref="G1:I1"/>
    </sheetView>
  </sheetViews>
  <sheetFormatPr defaultColWidth="9.140625" defaultRowHeight="15" x14ac:dyDescent="0.25"/>
  <cols>
    <col min="1" max="1" width="17" style="283" customWidth="1"/>
    <col min="2" max="2" width="26.7109375" style="283" customWidth="1"/>
    <col min="3" max="3" width="21.140625" style="283" bestFit="1" customWidth="1"/>
    <col min="4" max="4" width="14.140625" style="283" bestFit="1" customWidth="1"/>
    <col min="5" max="5" width="13.42578125" style="283" customWidth="1"/>
    <col min="6" max="6" width="20" style="283" bestFit="1" customWidth="1"/>
    <col min="7" max="7" width="16" style="301" customWidth="1"/>
    <col min="8" max="8" width="16.7109375" style="283" customWidth="1"/>
    <col min="9" max="9" width="13.7109375" style="283" customWidth="1"/>
    <col min="10" max="10" width="15.28515625" style="282" customWidth="1"/>
    <col min="11" max="11" width="14.85546875" style="283" customWidth="1"/>
    <col min="12" max="12" width="10.28515625" style="283" customWidth="1"/>
    <col min="13" max="13" width="11.7109375" style="283" customWidth="1"/>
    <col min="14" max="14" width="15.85546875" style="283" bestFit="1" customWidth="1"/>
    <col min="15" max="16384" width="9.140625" style="283"/>
  </cols>
  <sheetData>
    <row r="1" spans="1:12" ht="57.75" customHeight="1" x14ac:dyDescent="0.25">
      <c r="G1" s="1496" t="s">
        <v>2584</v>
      </c>
      <c r="H1" s="1496"/>
      <c r="I1" s="1496"/>
    </row>
    <row r="2" spans="1:12" ht="18.75" x14ac:dyDescent="0.3">
      <c r="B2" s="284" t="s">
        <v>2343</v>
      </c>
      <c r="C2" s="285"/>
      <c r="D2" s="285"/>
      <c r="E2" s="285"/>
      <c r="F2" s="285"/>
      <c r="G2" s="286"/>
    </row>
    <row r="4" spans="1:12" ht="75" x14ac:dyDescent="0.25">
      <c r="B4" s="320" t="s">
        <v>2124</v>
      </c>
      <c r="C4" s="262" t="s">
        <v>56</v>
      </c>
      <c r="D4" s="262" t="s">
        <v>93</v>
      </c>
      <c r="E4" s="262" t="s">
        <v>94</v>
      </c>
      <c r="F4" s="262" t="s">
        <v>95</v>
      </c>
      <c r="G4" s="263" t="s">
        <v>97</v>
      </c>
      <c r="H4" s="262" t="s">
        <v>100</v>
      </c>
      <c r="I4" s="262" t="s">
        <v>99</v>
      </c>
      <c r="K4" s="1071"/>
      <c r="L4" s="1072"/>
    </row>
    <row r="5" spans="1:12" x14ac:dyDescent="0.25">
      <c r="A5" s="260">
        <v>44137</v>
      </c>
      <c r="B5" s="265" t="s">
        <v>57</v>
      </c>
      <c r="C5" s="214">
        <f>SUM(C6:C9)</f>
        <v>48</v>
      </c>
      <c r="D5" s="214">
        <f t="shared" ref="D5:I5" si="0">SUM(D6:D9)</f>
        <v>16</v>
      </c>
      <c r="E5" s="214">
        <f t="shared" si="0"/>
        <v>16</v>
      </c>
      <c r="F5" s="214">
        <f t="shared" si="0"/>
        <v>4</v>
      </c>
      <c r="G5" s="214">
        <f t="shared" si="0"/>
        <v>16</v>
      </c>
      <c r="H5" s="214">
        <f t="shared" si="0"/>
        <v>274</v>
      </c>
      <c r="I5" s="214">
        <f t="shared" si="0"/>
        <v>16</v>
      </c>
      <c r="J5" s="289"/>
      <c r="K5" s="1071"/>
      <c r="L5" s="1073"/>
    </row>
    <row r="6" spans="1:12" hidden="1" x14ac:dyDescent="0.25">
      <c r="B6" s="291" t="s">
        <v>58</v>
      </c>
      <c r="C6" s="292">
        <v>12</v>
      </c>
      <c r="D6" s="213">
        <f>C6/3</f>
        <v>4</v>
      </c>
      <c r="E6" s="213">
        <f>C6/3</f>
        <v>4</v>
      </c>
      <c r="F6" s="214">
        <v>1</v>
      </c>
      <c r="G6" s="213">
        <f>C6/3</f>
        <v>4</v>
      </c>
      <c r="H6" s="214">
        <v>48</v>
      </c>
      <c r="I6" s="213">
        <f>C6/3</f>
        <v>4</v>
      </c>
      <c r="J6" s="289"/>
      <c r="K6" s="1071"/>
      <c r="L6" s="1073"/>
    </row>
    <row r="7" spans="1:12" hidden="1" x14ac:dyDescent="0.25">
      <c r="B7" s="291" t="s">
        <v>59</v>
      </c>
      <c r="C7" s="292">
        <v>12</v>
      </c>
      <c r="D7" s="213">
        <f t="shared" ref="D7:D9" si="1">C7/3</f>
        <v>4</v>
      </c>
      <c r="E7" s="213">
        <f t="shared" ref="E7:E9" si="2">C7/3</f>
        <v>4</v>
      </c>
      <c r="F7" s="214">
        <v>1</v>
      </c>
      <c r="G7" s="213">
        <f t="shared" ref="G7:G9" si="3">C7/3</f>
        <v>4</v>
      </c>
      <c r="H7" s="214">
        <v>82</v>
      </c>
      <c r="I7" s="213">
        <f t="shared" ref="I7:I9" si="4">C7/3</f>
        <v>4</v>
      </c>
      <c r="J7" s="289"/>
      <c r="K7" s="1071"/>
      <c r="L7" s="1073"/>
    </row>
    <row r="8" spans="1:12" hidden="1" x14ac:dyDescent="0.25">
      <c r="B8" s="291" t="s">
        <v>60</v>
      </c>
      <c r="C8" s="292">
        <v>12</v>
      </c>
      <c r="D8" s="213">
        <f t="shared" si="1"/>
        <v>4</v>
      </c>
      <c r="E8" s="213">
        <f t="shared" si="2"/>
        <v>4</v>
      </c>
      <c r="F8" s="214">
        <v>1</v>
      </c>
      <c r="G8" s="213">
        <f t="shared" si="3"/>
        <v>4</v>
      </c>
      <c r="H8" s="214">
        <v>66</v>
      </c>
      <c r="I8" s="213">
        <f t="shared" si="4"/>
        <v>4</v>
      </c>
      <c r="J8" s="289"/>
      <c r="K8" s="1071"/>
      <c r="L8" s="1073"/>
    </row>
    <row r="9" spans="1:12" hidden="1" x14ac:dyDescent="0.25">
      <c r="B9" s="291" t="s">
        <v>61</v>
      </c>
      <c r="C9" s="292">
        <v>12</v>
      </c>
      <c r="D9" s="213">
        <f t="shared" si="1"/>
        <v>4</v>
      </c>
      <c r="E9" s="213">
        <f t="shared" si="2"/>
        <v>4</v>
      </c>
      <c r="F9" s="214">
        <v>1</v>
      </c>
      <c r="G9" s="213">
        <f t="shared" si="3"/>
        <v>4</v>
      </c>
      <c r="H9" s="214">
        <v>78</v>
      </c>
      <c r="I9" s="213">
        <f t="shared" si="4"/>
        <v>4</v>
      </c>
      <c r="J9" s="289"/>
      <c r="K9" s="1071"/>
      <c r="L9" s="1073"/>
    </row>
    <row r="10" spans="1:12" x14ac:dyDescent="0.25">
      <c r="A10" s="260">
        <v>44138</v>
      </c>
      <c r="B10" s="265" t="s">
        <v>57</v>
      </c>
      <c r="C10" s="214">
        <f>SUM(C11:C14)</f>
        <v>48</v>
      </c>
      <c r="D10" s="214">
        <f t="shared" ref="D10:E10" si="5">SUM(D11:D14)</f>
        <v>16</v>
      </c>
      <c r="E10" s="214">
        <f t="shared" si="5"/>
        <v>16</v>
      </c>
      <c r="F10" s="214"/>
      <c r="G10" s="214">
        <f t="shared" ref="G10:I10" si="6">SUM(G11:G14)</f>
        <v>16</v>
      </c>
      <c r="H10" s="214">
        <f t="shared" si="6"/>
        <v>308</v>
      </c>
      <c r="I10" s="214">
        <f t="shared" si="6"/>
        <v>16</v>
      </c>
      <c r="J10" s="289"/>
      <c r="K10" s="1071"/>
      <c r="L10" s="1073"/>
    </row>
    <row r="11" spans="1:12" hidden="1" x14ac:dyDescent="0.25">
      <c r="B11" s="291" t="s">
        <v>58</v>
      </c>
      <c r="C11" s="292">
        <v>12</v>
      </c>
      <c r="D11" s="213">
        <f>C11/3</f>
        <v>4</v>
      </c>
      <c r="E11" s="213">
        <f>C11/3</f>
        <v>4</v>
      </c>
      <c r="F11" s="214">
        <v>1</v>
      </c>
      <c r="G11" s="213">
        <f>C11/3</f>
        <v>4</v>
      </c>
      <c r="H11" s="214">
        <v>70</v>
      </c>
      <c r="I11" s="213">
        <f>C11/3</f>
        <v>4</v>
      </c>
      <c r="J11" s="289"/>
      <c r="K11" s="1071"/>
      <c r="L11" s="1073"/>
    </row>
    <row r="12" spans="1:12" hidden="1" x14ac:dyDescent="0.25">
      <c r="B12" s="291" t="s">
        <v>59</v>
      </c>
      <c r="C12" s="292">
        <v>12</v>
      </c>
      <c r="D12" s="213">
        <f t="shared" ref="D12:D14" si="7">C12/3</f>
        <v>4</v>
      </c>
      <c r="E12" s="213">
        <f t="shared" ref="E12:E14" si="8">C12/3</f>
        <v>4</v>
      </c>
      <c r="F12" s="214">
        <v>1</v>
      </c>
      <c r="G12" s="213">
        <f t="shared" ref="G12:G14" si="9">C12/3</f>
        <v>4</v>
      </c>
      <c r="H12" s="214">
        <v>66</v>
      </c>
      <c r="I12" s="213">
        <f t="shared" ref="I12:I14" si="10">C12/3</f>
        <v>4</v>
      </c>
      <c r="J12" s="289"/>
      <c r="K12" s="1071"/>
      <c r="L12" s="1073"/>
    </row>
    <row r="13" spans="1:12" hidden="1" x14ac:dyDescent="0.25">
      <c r="B13" s="291" t="s">
        <v>60</v>
      </c>
      <c r="C13" s="292">
        <v>12</v>
      </c>
      <c r="D13" s="213">
        <f t="shared" si="7"/>
        <v>4</v>
      </c>
      <c r="E13" s="213">
        <f t="shared" si="8"/>
        <v>4</v>
      </c>
      <c r="F13" s="214">
        <v>1</v>
      </c>
      <c r="G13" s="213">
        <f t="shared" si="9"/>
        <v>4</v>
      </c>
      <c r="H13" s="214">
        <v>82</v>
      </c>
      <c r="I13" s="213">
        <f t="shared" si="10"/>
        <v>4</v>
      </c>
      <c r="J13" s="289"/>
      <c r="K13" s="1071"/>
      <c r="L13" s="1073"/>
    </row>
    <row r="14" spans="1:12" hidden="1" x14ac:dyDescent="0.25">
      <c r="B14" s="291" t="s">
        <v>61</v>
      </c>
      <c r="C14" s="292">
        <v>12</v>
      </c>
      <c r="D14" s="213">
        <f t="shared" si="7"/>
        <v>4</v>
      </c>
      <c r="E14" s="213">
        <f t="shared" si="8"/>
        <v>4</v>
      </c>
      <c r="F14" s="214">
        <v>1</v>
      </c>
      <c r="G14" s="213">
        <f t="shared" si="9"/>
        <v>4</v>
      </c>
      <c r="H14" s="214">
        <v>90</v>
      </c>
      <c r="I14" s="213">
        <f t="shared" si="10"/>
        <v>4</v>
      </c>
      <c r="J14" s="289"/>
      <c r="K14" s="1071"/>
      <c r="L14" s="1073"/>
    </row>
    <row r="15" spans="1:12" x14ac:dyDescent="0.25">
      <c r="A15" s="260">
        <v>44139</v>
      </c>
      <c r="B15" s="265" t="s">
        <v>57</v>
      </c>
      <c r="C15" s="214">
        <f>SUM(C16:C19)</f>
        <v>48</v>
      </c>
      <c r="D15" s="214">
        <f t="shared" ref="D15:E15" si="11">SUM(D16:D19)</f>
        <v>16</v>
      </c>
      <c r="E15" s="214">
        <f t="shared" si="11"/>
        <v>16</v>
      </c>
      <c r="F15" s="214"/>
      <c r="G15" s="214">
        <f t="shared" ref="G15:I15" si="12">SUM(G16:G19)</f>
        <v>16</v>
      </c>
      <c r="H15" s="214">
        <f t="shared" si="12"/>
        <v>268</v>
      </c>
      <c r="I15" s="214">
        <f t="shared" si="12"/>
        <v>16</v>
      </c>
      <c r="J15" s="289"/>
      <c r="K15" s="1071"/>
      <c r="L15" s="1073"/>
    </row>
    <row r="16" spans="1:12" hidden="1" x14ac:dyDescent="0.25">
      <c r="B16" s="291" t="s">
        <v>58</v>
      </c>
      <c r="C16" s="292">
        <v>12</v>
      </c>
      <c r="D16" s="213">
        <f>C16/3</f>
        <v>4</v>
      </c>
      <c r="E16" s="213">
        <f>C16/3</f>
        <v>4</v>
      </c>
      <c r="F16" s="214"/>
      <c r="G16" s="213">
        <f>C16/3</f>
        <v>4</v>
      </c>
      <c r="H16" s="214">
        <v>52</v>
      </c>
      <c r="I16" s="213">
        <f>C16/3</f>
        <v>4</v>
      </c>
      <c r="J16" s="289"/>
      <c r="K16" s="1071"/>
      <c r="L16" s="1073"/>
    </row>
    <row r="17" spans="1:12" hidden="1" x14ac:dyDescent="0.25">
      <c r="B17" s="291" t="s">
        <v>59</v>
      </c>
      <c r="C17" s="292">
        <v>12</v>
      </c>
      <c r="D17" s="213">
        <f t="shared" ref="D17:D19" si="13">C17/3</f>
        <v>4</v>
      </c>
      <c r="E17" s="213">
        <f t="shared" ref="E17:E19" si="14">C17/3</f>
        <v>4</v>
      </c>
      <c r="F17" s="214"/>
      <c r="G17" s="213">
        <f t="shared" ref="G17:G19" si="15">C17/3</f>
        <v>4</v>
      </c>
      <c r="H17" s="214">
        <v>56</v>
      </c>
      <c r="I17" s="213">
        <f t="shared" ref="I17:I19" si="16">C17/3</f>
        <v>4</v>
      </c>
      <c r="J17" s="289"/>
      <c r="K17" s="1071"/>
      <c r="L17" s="1073"/>
    </row>
    <row r="18" spans="1:12" hidden="1" x14ac:dyDescent="0.25">
      <c r="B18" s="291" t="s">
        <v>60</v>
      </c>
      <c r="C18" s="292">
        <v>12</v>
      </c>
      <c r="D18" s="213">
        <f t="shared" si="13"/>
        <v>4</v>
      </c>
      <c r="E18" s="213">
        <f t="shared" si="14"/>
        <v>4</v>
      </c>
      <c r="F18" s="214"/>
      <c r="G18" s="213">
        <f t="shared" si="15"/>
        <v>4</v>
      </c>
      <c r="H18" s="214">
        <v>76</v>
      </c>
      <c r="I18" s="213">
        <f t="shared" si="16"/>
        <v>4</v>
      </c>
      <c r="J18" s="289"/>
      <c r="K18" s="1071"/>
      <c r="L18" s="1073"/>
    </row>
    <row r="19" spans="1:12" hidden="1" x14ac:dyDescent="0.25">
      <c r="B19" s="291" t="s">
        <v>61</v>
      </c>
      <c r="C19" s="292">
        <v>12</v>
      </c>
      <c r="D19" s="213">
        <f t="shared" si="13"/>
        <v>4</v>
      </c>
      <c r="E19" s="213">
        <f t="shared" si="14"/>
        <v>4</v>
      </c>
      <c r="F19" s="214"/>
      <c r="G19" s="213">
        <f t="shared" si="15"/>
        <v>4</v>
      </c>
      <c r="H19" s="214">
        <v>84</v>
      </c>
      <c r="I19" s="213">
        <f t="shared" si="16"/>
        <v>4</v>
      </c>
      <c r="J19" s="289"/>
      <c r="K19" s="1071"/>
      <c r="L19" s="1073"/>
    </row>
    <row r="20" spans="1:12" x14ac:dyDescent="0.25">
      <c r="A20" s="260">
        <v>44140</v>
      </c>
      <c r="B20" s="265" t="s">
        <v>57</v>
      </c>
      <c r="C20" s="214">
        <f>SUM(C21:C24)</f>
        <v>48</v>
      </c>
      <c r="D20" s="214">
        <f t="shared" ref="D20:E20" si="17">SUM(D21:D24)</f>
        <v>16</v>
      </c>
      <c r="E20" s="214">
        <f t="shared" si="17"/>
        <v>16</v>
      </c>
      <c r="F20" s="214"/>
      <c r="G20" s="214">
        <f t="shared" ref="G20:I20" si="18">SUM(G21:G24)</f>
        <v>16</v>
      </c>
      <c r="H20" s="214">
        <f t="shared" si="18"/>
        <v>262</v>
      </c>
      <c r="I20" s="214">
        <f t="shared" si="18"/>
        <v>16</v>
      </c>
      <c r="J20" s="289"/>
      <c r="K20" s="1071"/>
      <c r="L20" s="1073"/>
    </row>
    <row r="21" spans="1:12" hidden="1" x14ac:dyDescent="0.25">
      <c r="B21" s="291" t="s">
        <v>58</v>
      </c>
      <c r="C21" s="292">
        <v>12</v>
      </c>
      <c r="D21" s="213">
        <f>C21/3</f>
        <v>4</v>
      </c>
      <c r="E21" s="213">
        <f>C21/3</f>
        <v>4</v>
      </c>
      <c r="F21" s="214"/>
      <c r="G21" s="213">
        <f>C21/3</f>
        <v>4</v>
      </c>
      <c r="H21" s="214">
        <v>48</v>
      </c>
      <c r="I21" s="213">
        <f>C21/3</f>
        <v>4</v>
      </c>
      <c r="J21" s="289"/>
      <c r="K21" s="1071"/>
      <c r="L21" s="1073"/>
    </row>
    <row r="22" spans="1:12" hidden="1" x14ac:dyDescent="0.25">
      <c r="B22" s="291" t="s">
        <v>59</v>
      </c>
      <c r="C22" s="292">
        <v>12</v>
      </c>
      <c r="D22" s="213">
        <f t="shared" ref="D22:D24" si="19">C22/3</f>
        <v>4</v>
      </c>
      <c r="E22" s="213">
        <f t="shared" ref="E22:E24" si="20">C22/3</f>
        <v>4</v>
      </c>
      <c r="F22" s="214"/>
      <c r="G22" s="213">
        <f t="shared" ref="G22:G24" si="21">C22/3</f>
        <v>4</v>
      </c>
      <c r="H22" s="214">
        <v>40</v>
      </c>
      <c r="I22" s="213">
        <f t="shared" ref="I22:I24" si="22">C22/3</f>
        <v>4</v>
      </c>
      <c r="J22" s="289"/>
      <c r="K22" s="1071"/>
      <c r="L22" s="1073"/>
    </row>
    <row r="23" spans="1:12" hidden="1" x14ac:dyDescent="0.25">
      <c r="B23" s="291" t="s">
        <v>60</v>
      </c>
      <c r="C23" s="292">
        <v>12</v>
      </c>
      <c r="D23" s="213">
        <f t="shared" si="19"/>
        <v>4</v>
      </c>
      <c r="E23" s="213">
        <f t="shared" si="20"/>
        <v>4</v>
      </c>
      <c r="F23" s="214"/>
      <c r="G23" s="213">
        <f t="shared" si="21"/>
        <v>4</v>
      </c>
      <c r="H23" s="214">
        <v>88</v>
      </c>
      <c r="I23" s="213">
        <f t="shared" si="22"/>
        <v>4</v>
      </c>
      <c r="J23" s="289"/>
      <c r="K23" s="1071"/>
      <c r="L23" s="1073"/>
    </row>
    <row r="24" spans="1:12" hidden="1" x14ac:dyDescent="0.25">
      <c r="B24" s="291" t="s">
        <v>61</v>
      </c>
      <c r="C24" s="292">
        <v>12</v>
      </c>
      <c r="D24" s="213">
        <f t="shared" si="19"/>
        <v>4</v>
      </c>
      <c r="E24" s="213">
        <f t="shared" si="20"/>
        <v>4</v>
      </c>
      <c r="F24" s="214"/>
      <c r="G24" s="213">
        <f t="shared" si="21"/>
        <v>4</v>
      </c>
      <c r="H24" s="214">
        <v>86</v>
      </c>
      <c r="I24" s="213">
        <f t="shared" si="22"/>
        <v>4</v>
      </c>
      <c r="J24" s="289"/>
      <c r="K24" s="1071"/>
      <c r="L24" s="1073"/>
    </row>
    <row r="25" spans="1:12" x14ac:dyDescent="0.25">
      <c r="A25" s="260">
        <v>44141</v>
      </c>
      <c r="B25" s="265" t="s">
        <v>57</v>
      </c>
      <c r="C25" s="214">
        <f>SUM(C26:C29)</f>
        <v>48</v>
      </c>
      <c r="D25" s="214">
        <f t="shared" ref="D25:E25" si="23">SUM(D26:D29)</f>
        <v>16</v>
      </c>
      <c r="E25" s="214">
        <f t="shared" si="23"/>
        <v>16</v>
      </c>
      <c r="F25" s="214">
        <v>4</v>
      </c>
      <c r="G25" s="214">
        <f t="shared" ref="G25:I25" si="24">SUM(G26:G29)</f>
        <v>16</v>
      </c>
      <c r="H25" s="214">
        <f t="shared" si="24"/>
        <v>232</v>
      </c>
      <c r="I25" s="214">
        <f t="shared" si="24"/>
        <v>16</v>
      </c>
      <c r="J25" s="289"/>
      <c r="K25" s="1071"/>
      <c r="L25" s="1073"/>
    </row>
    <row r="26" spans="1:12" hidden="1" x14ac:dyDescent="0.25">
      <c r="B26" s="291" t="s">
        <v>58</v>
      </c>
      <c r="C26" s="292">
        <v>12</v>
      </c>
      <c r="D26" s="213">
        <f>C26/3</f>
        <v>4</v>
      </c>
      <c r="E26" s="213">
        <f>C26/3</f>
        <v>4</v>
      </c>
      <c r="F26" s="214">
        <v>1</v>
      </c>
      <c r="G26" s="213">
        <f>C26/3</f>
        <v>4</v>
      </c>
      <c r="H26" s="214">
        <v>38</v>
      </c>
      <c r="I26" s="213">
        <f>C26/3</f>
        <v>4</v>
      </c>
      <c r="J26" s="289"/>
      <c r="K26" s="1071"/>
      <c r="L26" s="1073"/>
    </row>
    <row r="27" spans="1:12" hidden="1" x14ac:dyDescent="0.25">
      <c r="B27" s="291" t="s">
        <v>59</v>
      </c>
      <c r="C27" s="292">
        <v>12</v>
      </c>
      <c r="D27" s="213">
        <f t="shared" ref="D27:D29" si="25">C27/3</f>
        <v>4</v>
      </c>
      <c r="E27" s="213">
        <f t="shared" ref="E27:E29" si="26">C27/3</f>
        <v>4</v>
      </c>
      <c r="F27" s="214">
        <v>1</v>
      </c>
      <c r="G27" s="213">
        <f t="shared" ref="G27:G29" si="27">C27/3</f>
        <v>4</v>
      </c>
      <c r="H27" s="214">
        <v>74</v>
      </c>
      <c r="I27" s="213">
        <f t="shared" ref="I27:I29" si="28">C27/3</f>
        <v>4</v>
      </c>
      <c r="J27" s="289"/>
      <c r="K27" s="1071"/>
      <c r="L27" s="1073"/>
    </row>
    <row r="28" spans="1:12" hidden="1" x14ac:dyDescent="0.25">
      <c r="B28" s="291" t="s">
        <v>60</v>
      </c>
      <c r="C28" s="292">
        <v>12</v>
      </c>
      <c r="D28" s="213">
        <f t="shared" si="25"/>
        <v>4</v>
      </c>
      <c r="E28" s="213">
        <f t="shared" si="26"/>
        <v>4</v>
      </c>
      <c r="F28" s="214">
        <v>1</v>
      </c>
      <c r="G28" s="213">
        <f t="shared" si="27"/>
        <v>4</v>
      </c>
      <c r="H28" s="214">
        <v>74</v>
      </c>
      <c r="I28" s="213">
        <f t="shared" si="28"/>
        <v>4</v>
      </c>
      <c r="J28" s="289"/>
      <c r="K28" s="1071"/>
      <c r="L28" s="1073"/>
    </row>
    <row r="29" spans="1:12" hidden="1" x14ac:dyDescent="0.25">
      <c r="B29" s="291" t="s">
        <v>61</v>
      </c>
      <c r="C29" s="292">
        <v>12</v>
      </c>
      <c r="D29" s="213">
        <f t="shared" si="25"/>
        <v>4</v>
      </c>
      <c r="E29" s="213">
        <f t="shared" si="26"/>
        <v>4</v>
      </c>
      <c r="F29" s="214">
        <v>1</v>
      </c>
      <c r="G29" s="213">
        <f t="shared" si="27"/>
        <v>4</v>
      </c>
      <c r="H29" s="214">
        <v>46</v>
      </c>
      <c r="I29" s="213">
        <f t="shared" si="28"/>
        <v>4</v>
      </c>
      <c r="J29" s="289"/>
      <c r="K29" s="1071"/>
      <c r="L29" s="1073"/>
    </row>
    <row r="30" spans="1:12" x14ac:dyDescent="0.25">
      <c r="A30" s="260">
        <v>44144</v>
      </c>
      <c r="B30" s="265" t="s">
        <v>57</v>
      </c>
      <c r="C30" s="214">
        <f>SUM(C31:C34)</f>
        <v>48</v>
      </c>
      <c r="D30" s="214">
        <f t="shared" ref="D30:E30" si="29">SUM(D31:D34)</f>
        <v>16</v>
      </c>
      <c r="E30" s="214">
        <f t="shared" si="29"/>
        <v>16</v>
      </c>
      <c r="F30" s="214"/>
      <c r="G30" s="214">
        <f t="shared" ref="G30:I30" si="30">SUM(G31:G34)</f>
        <v>16</v>
      </c>
      <c r="H30" s="214">
        <f t="shared" si="30"/>
        <v>236</v>
      </c>
      <c r="I30" s="214">
        <f t="shared" si="30"/>
        <v>16</v>
      </c>
      <c r="J30" s="289"/>
      <c r="K30" s="1071"/>
      <c r="L30" s="1073"/>
    </row>
    <row r="31" spans="1:12" hidden="1" x14ac:dyDescent="0.25">
      <c r="B31" s="291" t="s">
        <v>58</v>
      </c>
      <c r="C31" s="292">
        <v>12</v>
      </c>
      <c r="D31" s="213">
        <f>C31/3</f>
        <v>4</v>
      </c>
      <c r="E31" s="213">
        <f>C31/3</f>
        <v>4</v>
      </c>
      <c r="F31" s="214"/>
      <c r="G31" s="213">
        <f>C31/3</f>
        <v>4</v>
      </c>
      <c r="H31" s="214">
        <v>34</v>
      </c>
      <c r="I31" s="213">
        <f>C31/3</f>
        <v>4</v>
      </c>
      <c r="J31" s="289"/>
      <c r="K31" s="1071"/>
      <c r="L31" s="1073"/>
    </row>
    <row r="32" spans="1:12" hidden="1" x14ac:dyDescent="0.25">
      <c r="B32" s="291" t="s">
        <v>59</v>
      </c>
      <c r="C32" s="292">
        <v>12</v>
      </c>
      <c r="D32" s="213">
        <f t="shared" ref="D32:D34" si="31">C32/3</f>
        <v>4</v>
      </c>
      <c r="E32" s="213">
        <f t="shared" ref="E32:E34" si="32">C32/3</f>
        <v>4</v>
      </c>
      <c r="F32" s="214"/>
      <c r="G32" s="213">
        <f t="shared" ref="G32:G34" si="33">C32/3</f>
        <v>4</v>
      </c>
      <c r="H32" s="214">
        <v>54</v>
      </c>
      <c r="I32" s="213">
        <f t="shared" ref="I32:I34" si="34">C32/3</f>
        <v>4</v>
      </c>
      <c r="J32" s="289"/>
      <c r="K32" s="1071"/>
      <c r="L32" s="1073"/>
    </row>
    <row r="33" spans="1:12" hidden="1" x14ac:dyDescent="0.25">
      <c r="B33" s="291" t="s">
        <v>60</v>
      </c>
      <c r="C33" s="292">
        <v>12</v>
      </c>
      <c r="D33" s="213">
        <f t="shared" si="31"/>
        <v>4</v>
      </c>
      <c r="E33" s="213">
        <f t="shared" si="32"/>
        <v>4</v>
      </c>
      <c r="F33" s="214"/>
      <c r="G33" s="213">
        <f t="shared" si="33"/>
        <v>4</v>
      </c>
      <c r="H33" s="214">
        <v>82</v>
      </c>
      <c r="I33" s="213">
        <f t="shared" si="34"/>
        <v>4</v>
      </c>
      <c r="J33" s="289"/>
      <c r="K33" s="1071"/>
      <c r="L33" s="1073"/>
    </row>
    <row r="34" spans="1:12" hidden="1" x14ac:dyDescent="0.25">
      <c r="B34" s="291" t="s">
        <v>61</v>
      </c>
      <c r="C34" s="292">
        <v>12</v>
      </c>
      <c r="D34" s="213">
        <f t="shared" si="31"/>
        <v>4</v>
      </c>
      <c r="E34" s="213">
        <f t="shared" si="32"/>
        <v>4</v>
      </c>
      <c r="F34" s="214"/>
      <c r="G34" s="213">
        <f t="shared" si="33"/>
        <v>4</v>
      </c>
      <c r="H34" s="214">
        <v>66</v>
      </c>
      <c r="I34" s="213">
        <f t="shared" si="34"/>
        <v>4</v>
      </c>
      <c r="J34" s="289"/>
      <c r="K34" s="1071"/>
      <c r="L34" s="1073"/>
    </row>
    <row r="35" spans="1:12" x14ac:dyDescent="0.25">
      <c r="A35" s="260">
        <v>44145</v>
      </c>
      <c r="B35" s="265" t="s">
        <v>57</v>
      </c>
      <c r="C35" s="214">
        <f>SUM(C36:C39)</f>
        <v>48</v>
      </c>
      <c r="D35" s="214">
        <f t="shared" ref="D35:E35" si="35">SUM(D36:D39)</f>
        <v>16</v>
      </c>
      <c r="E35" s="214">
        <f t="shared" si="35"/>
        <v>16</v>
      </c>
      <c r="F35" s="214"/>
      <c r="G35" s="214">
        <f t="shared" ref="G35:I35" si="36">SUM(G36:G39)</f>
        <v>16</v>
      </c>
      <c r="H35" s="214">
        <f t="shared" si="36"/>
        <v>214</v>
      </c>
      <c r="I35" s="214">
        <f t="shared" si="36"/>
        <v>16</v>
      </c>
      <c r="J35" s="289"/>
      <c r="K35" s="1071"/>
      <c r="L35" s="1073"/>
    </row>
    <row r="36" spans="1:12" hidden="1" x14ac:dyDescent="0.25">
      <c r="B36" s="291" t="s">
        <v>58</v>
      </c>
      <c r="C36" s="292">
        <v>12</v>
      </c>
      <c r="D36" s="213">
        <f>C36/3</f>
        <v>4</v>
      </c>
      <c r="E36" s="213">
        <f>C36/3</f>
        <v>4</v>
      </c>
      <c r="F36" s="214"/>
      <c r="G36" s="213">
        <f>C36/3</f>
        <v>4</v>
      </c>
      <c r="H36" s="214">
        <v>34</v>
      </c>
      <c r="I36" s="213">
        <f>C36/3</f>
        <v>4</v>
      </c>
      <c r="J36" s="289"/>
      <c r="K36" s="1071"/>
      <c r="L36" s="1073"/>
    </row>
    <row r="37" spans="1:12" hidden="1" x14ac:dyDescent="0.25">
      <c r="B37" s="291" t="s">
        <v>59</v>
      </c>
      <c r="C37" s="292">
        <v>12</v>
      </c>
      <c r="D37" s="213">
        <f t="shared" ref="D37:D39" si="37">C37/3</f>
        <v>4</v>
      </c>
      <c r="E37" s="213">
        <f t="shared" ref="E37:E39" si="38">C37/3</f>
        <v>4</v>
      </c>
      <c r="F37" s="214"/>
      <c r="G37" s="213">
        <f t="shared" ref="G37:G39" si="39">C37/3</f>
        <v>4</v>
      </c>
      <c r="H37" s="214">
        <v>50</v>
      </c>
      <c r="I37" s="213">
        <f t="shared" ref="I37:I39" si="40">C37/3</f>
        <v>4</v>
      </c>
      <c r="J37" s="289"/>
      <c r="K37" s="1071"/>
      <c r="L37" s="1073"/>
    </row>
    <row r="38" spans="1:12" hidden="1" x14ac:dyDescent="0.25">
      <c r="B38" s="291" t="s">
        <v>60</v>
      </c>
      <c r="C38" s="292">
        <v>12</v>
      </c>
      <c r="D38" s="213">
        <f t="shared" si="37"/>
        <v>4</v>
      </c>
      <c r="E38" s="213">
        <f t="shared" si="38"/>
        <v>4</v>
      </c>
      <c r="F38" s="214"/>
      <c r="G38" s="213">
        <f t="shared" si="39"/>
        <v>4</v>
      </c>
      <c r="H38" s="214">
        <v>80</v>
      </c>
      <c r="I38" s="213">
        <f t="shared" si="40"/>
        <v>4</v>
      </c>
      <c r="J38" s="289"/>
      <c r="K38" s="1071"/>
      <c r="L38" s="1073"/>
    </row>
    <row r="39" spans="1:12" hidden="1" x14ac:dyDescent="0.25">
      <c r="B39" s="291" t="s">
        <v>61</v>
      </c>
      <c r="C39" s="292">
        <v>12</v>
      </c>
      <c r="D39" s="213">
        <f t="shared" si="37"/>
        <v>4</v>
      </c>
      <c r="E39" s="213">
        <f t="shared" si="38"/>
        <v>4</v>
      </c>
      <c r="F39" s="214"/>
      <c r="G39" s="213">
        <f t="shared" si="39"/>
        <v>4</v>
      </c>
      <c r="H39" s="214">
        <v>50</v>
      </c>
      <c r="I39" s="213">
        <f t="shared" si="40"/>
        <v>4</v>
      </c>
      <c r="J39" s="289"/>
      <c r="K39" s="1071"/>
      <c r="L39" s="1073"/>
    </row>
    <row r="40" spans="1:12" x14ac:dyDescent="0.25">
      <c r="A40" s="260">
        <v>44146</v>
      </c>
      <c r="B40" s="265" t="s">
        <v>57</v>
      </c>
      <c r="C40" s="214">
        <f>SUM(C41:C44)</f>
        <v>48</v>
      </c>
      <c r="D40" s="214">
        <f t="shared" ref="D40:E40" si="41">SUM(D41:D44)</f>
        <v>16</v>
      </c>
      <c r="E40" s="214">
        <f t="shared" si="41"/>
        <v>16</v>
      </c>
      <c r="F40" s="214"/>
      <c r="G40" s="214">
        <f t="shared" ref="G40:I40" si="42">SUM(G41:G44)</f>
        <v>16</v>
      </c>
      <c r="H40" s="214">
        <f t="shared" si="42"/>
        <v>144</v>
      </c>
      <c r="I40" s="214">
        <f t="shared" si="42"/>
        <v>16</v>
      </c>
      <c r="J40" s="289"/>
      <c r="K40" s="1071"/>
      <c r="L40" s="1073"/>
    </row>
    <row r="41" spans="1:12" hidden="1" x14ac:dyDescent="0.25">
      <c r="B41" s="291" t="s">
        <v>58</v>
      </c>
      <c r="C41" s="292">
        <v>12</v>
      </c>
      <c r="D41" s="213">
        <f>C41/3</f>
        <v>4</v>
      </c>
      <c r="E41" s="213">
        <f>C41/3</f>
        <v>4</v>
      </c>
      <c r="F41" s="214"/>
      <c r="G41" s="213">
        <f>C41/3</f>
        <v>4</v>
      </c>
      <c r="H41" s="214">
        <v>22</v>
      </c>
      <c r="I41" s="213">
        <f>C41/3</f>
        <v>4</v>
      </c>
      <c r="J41" s="289"/>
      <c r="K41" s="1071"/>
      <c r="L41" s="1073"/>
    </row>
    <row r="42" spans="1:12" hidden="1" x14ac:dyDescent="0.25">
      <c r="B42" s="291" t="s">
        <v>59</v>
      </c>
      <c r="C42" s="292">
        <v>12</v>
      </c>
      <c r="D42" s="213">
        <f t="shared" ref="D42:D44" si="43">C42/3</f>
        <v>4</v>
      </c>
      <c r="E42" s="213">
        <f t="shared" ref="E42:E44" si="44">C42/3</f>
        <v>4</v>
      </c>
      <c r="F42" s="214"/>
      <c r="G42" s="213">
        <f t="shared" ref="G42:G44" si="45">C42/3</f>
        <v>4</v>
      </c>
      <c r="H42" s="214">
        <v>46</v>
      </c>
      <c r="I42" s="213">
        <f t="shared" ref="I42:I44" si="46">C42/3</f>
        <v>4</v>
      </c>
      <c r="J42" s="289"/>
      <c r="K42" s="1071"/>
      <c r="L42" s="1073"/>
    </row>
    <row r="43" spans="1:12" hidden="1" x14ac:dyDescent="0.25">
      <c r="B43" s="291" t="s">
        <v>60</v>
      </c>
      <c r="C43" s="292">
        <v>12</v>
      </c>
      <c r="D43" s="213">
        <f t="shared" si="43"/>
        <v>4</v>
      </c>
      <c r="E43" s="213">
        <f t="shared" si="44"/>
        <v>4</v>
      </c>
      <c r="F43" s="214"/>
      <c r="G43" s="213">
        <f t="shared" si="45"/>
        <v>4</v>
      </c>
      <c r="H43" s="214">
        <v>76</v>
      </c>
      <c r="I43" s="213">
        <f t="shared" si="46"/>
        <v>4</v>
      </c>
      <c r="J43" s="289"/>
      <c r="K43" s="1071"/>
      <c r="L43" s="1073"/>
    </row>
    <row r="44" spans="1:12" hidden="1" x14ac:dyDescent="0.25">
      <c r="B44" s="291" t="s">
        <v>61</v>
      </c>
      <c r="C44" s="292">
        <v>12</v>
      </c>
      <c r="D44" s="213">
        <f t="shared" si="43"/>
        <v>4</v>
      </c>
      <c r="E44" s="213">
        <f t="shared" si="44"/>
        <v>4</v>
      </c>
      <c r="F44" s="214"/>
      <c r="G44" s="213">
        <f t="shared" si="45"/>
        <v>4</v>
      </c>
      <c r="H44" s="214">
        <v>0</v>
      </c>
      <c r="I44" s="213">
        <f t="shared" si="46"/>
        <v>4</v>
      </c>
      <c r="J44" s="289"/>
      <c r="K44" s="1071"/>
      <c r="L44" s="1073"/>
    </row>
    <row r="45" spans="1:12" x14ac:dyDescent="0.25">
      <c r="A45" s="260">
        <v>44147</v>
      </c>
      <c r="B45" s="265" t="s">
        <v>57</v>
      </c>
      <c r="C45" s="214">
        <f>SUM(C46:C49)</f>
        <v>48</v>
      </c>
      <c r="D45" s="214">
        <f t="shared" ref="D45:E45" si="47">SUM(D46:D49)</f>
        <v>16</v>
      </c>
      <c r="E45" s="214">
        <f t="shared" si="47"/>
        <v>16</v>
      </c>
      <c r="F45" s="214"/>
      <c r="G45" s="214">
        <f t="shared" ref="G45:I45" si="48">SUM(G46:G49)</f>
        <v>16</v>
      </c>
      <c r="H45" s="214">
        <f t="shared" si="48"/>
        <v>130</v>
      </c>
      <c r="I45" s="214">
        <f t="shared" si="48"/>
        <v>16</v>
      </c>
      <c r="J45" s="289"/>
      <c r="K45" s="1071"/>
      <c r="L45" s="1073"/>
    </row>
    <row r="46" spans="1:12" hidden="1" x14ac:dyDescent="0.25">
      <c r="B46" s="291" t="s">
        <v>58</v>
      </c>
      <c r="C46" s="292">
        <v>12</v>
      </c>
      <c r="D46" s="213">
        <f>C46/3</f>
        <v>4</v>
      </c>
      <c r="E46" s="213">
        <f>C46/3</f>
        <v>4</v>
      </c>
      <c r="F46" s="214"/>
      <c r="G46" s="213">
        <f>C46/3</f>
        <v>4</v>
      </c>
      <c r="H46" s="214">
        <v>50</v>
      </c>
      <c r="I46" s="213">
        <f>C46/3</f>
        <v>4</v>
      </c>
      <c r="J46" s="289"/>
      <c r="K46" s="1071"/>
      <c r="L46" s="1073"/>
    </row>
    <row r="47" spans="1:12" hidden="1" x14ac:dyDescent="0.25">
      <c r="B47" s="291" t="s">
        <v>59</v>
      </c>
      <c r="C47" s="292">
        <v>12</v>
      </c>
      <c r="D47" s="213">
        <f t="shared" ref="D47:D49" si="49">C47/3</f>
        <v>4</v>
      </c>
      <c r="E47" s="213">
        <f t="shared" ref="E47:E49" si="50">C47/3</f>
        <v>4</v>
      </c>
      <c r="F47" s="214"/>
      <c r="G47" s="213">
        <f t="shared" ref="G47:G49" si="51">C47/3</f>
        <v>4</v>
      </c>
      <c r="H47" s="214">
        <v>14</v>
      </c>
      <c r="I47" s="213">
        <f t="shared" ref="I47:I49" si="52">C47/3</f>
        <v>4</v>
      </c>
      <c r="J47" s="289"/>
      <c r="K47" s="1071"/>
      <c r="L47" s="1073"/>
    </row>
    <row r="48" spans="1:12" hidden="1" x14ac:dyDescent="0.25">
      <c r="B48" s="291" t="s">
        <v>60</v>
      </c>
      <c r="C48" s="292">
        <v>12</v>
      </c>
      <c r="D48" s="213">
        <f t="shared" si="49"/>
        <v>4</v>
      </c>
      <c r="E48" s="213">
        <f t="shared" si="50"/>
        <v>4</v>
      </c>
      <c r="F48" s="214"/>
      <c r="G48" s="213">
        <f t="shared" si="51"/>
        <v>4</v>
      </c>
      <c r="H48" s="214">
        <v>64</v>
      </c>
      <c r="I48" s="213">
        <f t="shared" si="52"/>
        <v>4</v>
      </c>
      <c r="J48" s="289"/>
      <c r="K48" s="1071"/>
      <c r="L48" s="1073"/>
    </row>
    <row r="49" spans="1:12" hidden="1" x14ac:dyDescent="0.25">
      <c r="B49" s="291" t="s">
        <v>61</v>
      </c>
      <c r="C49" s="292">
        <v>12</v>
      </c>
      <c r="D49" s="213">
        <f t="shared" si="49"/>
        <v>4</v>
      </c>
      <c r="E49" s="213">
        <f t="shared" si="50"/>
        <v>4</v>
      </c>
      <c r="F49" s="214"/>
      <c r="G49" s="213">
        <f t="shared" si="51"/>
        <v>4</v>
      </c>
      <c r="H49" s="214">
        <v>2</v>
      </c>
      <c r="I49" s="213">
        <f t="shared" si="52"/>
        <v>4</v>
      </c>
      <c r="J49" s="289"/>
      <c r="K49" s="1071"/>
      <c r="L49" s="1073"/>
    </row>
    <row r="50" spans="1:12" x14ac:dyDescent="0.25">
      <c r="A50" s="260">
        <v>44148</v>
      </c>
      <c r="B50" s="265" t="s">
        <v>57</v>
      </c>
      <c r="C50" s="214">
        <f>SUM(C51:C54)</f>
        <v>48</v>
      </c>
      <c r="D50" s="214">
        <f t="shared" ref="D50:E50" si="53">SUM(D51:D54)</f>
        <v>16</v>
      </c>
      <c r="E50" s="214">
        <f t="shared" si="53"/>
        <v>16</v>
      </c>
      <c r="F50" s="214"/>
      <c r="G50" s="214">
        <f t="shared" ref="G50:I50" si="54">SUM(G51:G54)</f>
        <v>16</v>
      </c>
      <c r="H50" s="214">
        <f t="shared" si="54"/>
        <v>256</v>
      </c>
      <c r="I50" s="214">
        <f t="shared" si="54"/>
        <v>16</v>
      </c>
      <c r="J50" s="289"/>
      <c r="K50" s="1071"/>
      <c r="L50" s="1073"/>
    </row>
    <row r="51" spans="1:12" hidden="1" x14ac:dyDescent="0.25">
      <c r="B51" s="291" t="s">
        <v>58</v>
      </c>
      <c r="C51" s="292">
        <v>12</v>
      </c>
      <c r="D51" s="213">
        <f>C51/3</f>
        <v>4</v>
      </c>
      <c r="E51" s="213">
        <f>C51/3</f>
        <v>4</v>
      </c>
      <c r="F51" s="214">
        <v>1</v>
      </c>
      <c r="G51" s="213">
        <f>C51/3</f>
        <v>4</v>
      </c>
      <c r="H51" s="214">
        <v>26</v>
      </c>
      <c r="I51" s="213">
        <f>C51/3</f>
        <v>4</v>
      </c>
      <c r="J51" s="289"/>
      <c r="K51" s="1071"/>
      <c r="L51" s="1073"/>
    </row>
    <row r="52" spans="1:12" hidden="1" x14ac:dyDescent="0.25">
      <c r="B52" s="291" t="s">
        <v>59</v>
      </c>
      <c r="C52" s="292">
        <v>12</v>
      </c>
      <c r="D52" s="213">
        <f t="shared" ref="D52:D54" si="55">C52/3</f>
        <v>4</v>
      </c>
      <c r="E52" s="213">
        <f t="shared" ref="E52:E54" si="56">C52/3</f>
        <v>4</v>
      </c>
      <c r="F52" s="214">
        <v>1</v>
      </c>
      <c r="G52" s="213">
        <f t="shared" ref="G52:G54" si="57">C52/3</f>
        <v>4</v>
      </c>
      <c r="H52" s="214">
        <v>32</v>
      </c>
      <c r="I52" s="213">
        <f t="shared" ref="I52:I54" si="58">C52/3</f>
        <v>4</v>
      </c>
      <c r="J52" s="289"/>
      <c r="K52" s="1071"/>
      <c r="L52" s="1073"/>
    </row>
    <row r="53" spans="1:12" hidden="1" x14ac:dyDescent="0.25">
      <c r="B53" s="291" t="s">
        <v>60</v>
      </c>
      <c r="C53" s="292">
        <v>12</v>
      </c>
      <c r="D53" s="213">
        <f t="shared" si="55"/>
        <v>4</v>
      </c>
      <c r="E53" s="213">
        <f t="shared" si="56"/>
        <v>4</v>
      </c>
      <c r="F53" s="214">
        <v>1</v>
      </c>
      <c r="G53" s="213">
        <f t="shared" si="57"/>
        <v>4</v>
      </c>
      <c r="H53" s="214">
        <v>112</v>
      </c>
      <c r="I53" s="213">
        <f t="shared" si="58"/>
        <v>4</v>
      </c>
      <c r="J53" s="289"/>
      <c r="K53" s="1071"/>
      <c r="L53" s="1073"/>
    </row>
    <row r="54" spans="1:12" hidden="1" x14ac:dyDescent="0.25">
      <c r="B54" s="291" t="s">
        <v>61</v>
      </c>
      <c r="C54" s="292">
        <v>12</v>
      </c>
      <c r="D54" s="213">
        <f t="shared" si="55"/>
        <v>4</v>
      </c>
      <c r="E54" s="213">
        <f t="shared" si="56"/>
        <v>4</v>
      </c>
      <c r="F54" s="214">
        <v>1</v>
      </c>
      <c r="G54" s="213">
        <f t="shared" si="57"/>
        <v>4</v>
      </c>
      <c r="H54" s="214">
        <v>86</v>
      </c>
      <c r="I54" s="213">
        <f t="shared" si="58"/>
        <v>4</v>
      </c>
      <c r="J54" s="289"/>
      <c r="K54" s="1071"/>
      <c r="L54" s="1073"/>
    </row>
    <row r="55" spans="1:12" x14ac:dyDescent="0.25">
      <c r="A55" s="260">
        <v>44151</v>
      </c>
      <c r="B55" s="265" t="s">
        <v>57</v>
      </c>
      <c r="C55" s="214">
        <f>SUM(C56:C59)</f>
        <v>48</v>
      </c>
      <c r="D55" s="214">
        <f t="shared" ref="D55:I55" si="59">SUM(D56:D59)</f>
        <v>16</v>
      </c>
      <c r="E55" s="214">
        <f t="shared" si="59"/>
        <v>16</v>
      </c>
      <c r="F55" s="214">
        <f t="shared" si="59"/>
        <v>4</v>
      </c>
      <c r="G55" s="214">
        <f t="shared" si="59"/>
        <v>16</v>
      </c>
      <c r="H55" s="214">
        <f t="shared" si="59"/>
        <v>286</v>
      </c>
      <c r="I55" s="214">
        <f t="shared" si="59"/>
        <v>16</v>
      </c>
      <c r="J55" s="289"/>
      <c r="K55" s="1071"/>
      <c r="L55" s="1073"/>
    </row>
    <row r="56" spans="1:12" hidden="1" x14ac:dyDescent="0.25">
      <c r="B56" s="291" t="s">
        <v>58</v>
      </c>
      <c r="C56" s="292">
        <v>12</v>
      </c>
      <c r="D56" s="213">
        <f>C56/3</f>
        <v>4</v>
      </c>
      <c r="E56" s="213">
        <f>C56/3</f>
        <v>4</v>
      </c>
      <c r="F56" s="214">
        <v>1</v>
      </c>
      <c r="G56" s="213">
        <f>C56/3</f>
        <v>4</v>
      </c>
      <c r="H56" s="214">
        <v>30</v>
      </c>
      <c r="I56" s="213">
        <f>C56/3</f>
        <v>4</v>
      </c>
      <c r="J56" s="289"/>
      <c r="K56" s="1071"/>
      <c r="L56" s="1073"/>
    </row>
    <row r="57" spans="1:12" hidden="1" x14ac:dyDescent="0.25">
      <c r="B57" s="291" t="s">
        <v>59</v>
      </c>
      <c r="C57" s="292">
        <v>12</v>
      </c>
      <c r="D57" s="213">
        <f t="shared" ref="D57:D59" si="60">C57/3</f>
        <v>4</v>
      </c>
      <c r="E57" s="213">
        <f t="shared" ref="E57:E59" si="61">C57/3</f>
        <v>4</v>
      </c>
      <c r="F57" s="214">
        <v>1</v>
      </c>
      <c r="G57" s="213">
        <f t="shared" ref="G57:G59" si="62">C57/3</f>
        <v>4</v>
      </c>
      <c r="H57" s="214">
        <v>32</v>
      </c>
      <c r="I57" s="213">
        <f t="shared" ref="I57:I59" si="63">C57/3</f>
        <v>4</v>
      </c>
      <c r="J57" s="289"/>
      <c r="K57" s="1071"/>
      <c r="L57" s="1073"/>
    </row>
    <row r="58" spans="1:12" hidden="1" x14ac:dyDescent="0.25">
      <c r="B58" s="291" t="s">
        <v>60</v>
      </c>
      <c r="C58" s="292">
        <v>12</v>
      </c>
      <c r="D58" s="213">
        <f t="shared" si="60"/>
        <v>4</v>
      </c>
      <c r="E58" s="213">
        <f t="shared" si="61"/>
        <v>4</v>
      </c>
      <c r="F58" s="214">
        <v>1</v>
      </c>
      <c r="G58" s="213">
        <f t="shared" si="62"/>
        <v>4</v>
      </c>
      <c r="H58" s="214">
        <v>98</v>
      </c>
      <c r="I58" s="213">
        <f t="shared" si="63"/>
        <v>4</v>
      </c>
      <c r="J58" s="289"/>
      <c r="K58" s="1071"/>
      <c r="L58" s="1073"/>
    </row>
    <row r="59" spans="1:12" hidden="1" x14ac:dyDescent="0.25">
      <c r="B59" s="291" t="s">
        <v>61</v>
      </c>
      <c r="C59" s="292">
        <v>12</v>
      </c>
      <c r="D59" s="213">
        <f t="shared" si="60"/>
        <v>4</v>
      </c>
      <c r="E59" s="213">
        <f t="shared" si="61"/>
        <v>4</v>
      </c>
      <c r="F59" s="214">
        <v>1</v>
      </c>
      <c r="G59" s="213">
        <f t="shared" si="62"/>
        <v>4</v>
      </c>
      <c r="H59" s="214">
        <v>126</v>
      </c>
      <c r="I59" s="213">
        <f t="shared" si="63"/>
        <v>4</v>
      </c>
      <c r="J59" s="289"/>
      <c r="K59" s="1071"/>
      <c r="L59" s="1073"/>
    </row>
    <row r="60" spans="1:12" x14ac:dyDescent="0.25">
      <c r="A60" s="260">
        <v>44152</v>
      </c>
      <c r="B60" s="265" t="s">
        <v>57</v>
      </c>
      <c r="C60" s="214">
        <f>SUM(C61:C64)</f>
        <v>48</v>
      </c>
      <c r="D60" s="214">
        <f t="shared" ref="D60:E60" si="64">SUM(D61:D64)</f>
        <v>16</v>
      </c>
      <c r="E60" s="214">
        <f t="shared" si="64"/>
        <v>16</v>
      </c>
      <c r="F60" s="214"/>
      <c r="G60" s="214">
        <f t="shared" ref="G60:I60" si="65">SUM(G61:G64)</f>
        <v>16</v>
      </c>
      <c r="H60" s="214">
        <f t="shared" si="65"/>
        <v>372</v>
      </c>
      <c r="I60" s="214">
        <f t="shared" si="65"/>
        <v>16</v>
      </c>
      <c r="J60" s="289"/>
      <c r="K60" s="1071"/>
      <c r="L60" s="1073"/>
    </row>
    <row r="61" spans="1:12" hidden="1" x14ac:dyDescent="0.25">
      <c r="B61" s="291" t="s">
        <v>58</v>
      </c>
      <c r="C61" s="292">
        <v>12</v>
      </c>
      <c r="D61" s="213">
        <f>C61/3</f>
        <v>4</v>
      </c>
      <c r="E61" s="213">
        <f>C61/3</f>
        <v>4</v>
      </c>
      <c r="F61" s="214"/>
      <c r="G61" s="213">
        <f>C61/3</f>
        <v>4</v>
      </c>
      <c r="H61" s="214">
        <v>60</v>
      </c>
      <c r="I61" s="213">
        <f>C61/3</f>
        <v>4</v>
      </c>
      <c r="J61" s="289"/>
      <c r="K61" s="1071"/>
      <c r="L61" s="1073"/>
    </row>
    <row r="62" spans="1:12" hidden="1" x14ac:dyDescent="0.25">
      <c r="B62" s="291" t="s">
        <v>59</v>
      </c>
      <c r="C62" s="292">
        <v>12</v>
      </c>
      <c r="D62" s="213">
        <f t="shared" ref="D62:D64" si="66">C62/3</f>
        <v>4</v>
      </c>
      <c r="E62" s="213">
        <f t="shared" ref="E62:E64" si="67">C62/3</f>
        <v>4</v>
      </c>
      <c r="F62" s="214"/>
      <c r="G62" s="213">
        <f t="shared" ref="G62:G64" si="68">C62/3</f>
        <v>4</v>
      </c>
      <c r="H62" s="214">
        <v>92</v>
      </c>
      <c r="I62" s="213">
        <f t="shared" ref="I62:I64" si="69">C62/3</f>
        <v>4</v>
      </c>
      <c r="J62" s="289"/>
      <c r="K62" s="1071"/>
      <c r="L62" s="1073"/>
    </row>
    <row r="63" spans="1:12" hidden="1" x14ac:dyDescent="0.25">
      <c r="B63" s="291" t="s">
        <v>60</v>
      </c>
      <c r="C63" s="292">
        <v>12</v>
      </c>
      <c r="D63" s="213">
        <f t="shared" si="66"/>
        <v>4</v>
      </c>
      <c r="E63" s="213">
        <f t="shared" si="67"/>
        <v>4</v>
      </c>
      <c r="F63" s="214"/>
      <c r="G63" s="213">
        <f t="shared" si="68"/>
        <v>4</v>
      </c>
      <c r="H63" s="214">
        <v>110</v>
      </c>
      <c r="I63" s="213">
        <f t="shared" si="69"/>
        <v>4</v>
      </c>
      <c r="J63" s="289"/>
      <c r="K63" s="1071"/>
      <c r="L63" s="1073"/>
    </row>
    <row r="64" spans="1:12" hidden="1" x14ac:dyDescent="0.25">
      <c r="B64" s="291" t="s">
        <v>61</v>
      </c>
      <c r="C64" s="292">
        <v>12</v>
      </c>
      <c r="D64" s="213">
        <f t="shared" si="66"/>
        <v>4</v>
      </c>
      <c r="E64" s="213">
        <f t="shared" si="67"/>
        <v>4</v>
      </c>
      <c r="F64" s="214"/>
      <c r="G64" s="213">
        <f t="shared" si="68"/>
        <v>4</v>
      </c>
      <c r="H64" s="214">
        <v>110</v>
      </c>
      <c r="I64" s="213">
        <f t="shared" si="69"/>
        <v>4</v>
      </c>
      <c r="J64" s="289"/>
      <c r="K64" s="1071"/>
      <c r="L64" s="1073"/>
    </row>
    <row r="65" spans="1:12" x14ac:dyDescent="0.25">
      <c r="A65" s="260">
        <v>44153</v>
      </c>
      <c r="B65" s="265" t="s">
        <v>57</v>
      </c>
      <c r="C65" s="214">
        <f>SUM(C66:C67)</f>
        <v>24</v>
      </c>
      <c r="D65" s="214">
        <f>SUM(D66:D67)</f>
        <v>8</v>
      </c>
      <c r="E65" s="214">
        <f>SUM(E66:E67)</f>
        <v>8</v>
      </c>
      <c r="F65" s="214"/>
      <c r="G65" s="214">
        <f>SUM(G66:G67)</f>
        <v>8</v>
      </c>
      <c r="H65" s="214">
        <f>SUM(H66:H67)</f>
        <v>66</v>
      </c>
      <c r="I65" s="214">
        <f>SUM(I66:I67)</f>
        <v>8</v>
      </c>
      <c r="J65" s="289"/>
      <c r="K65" s="1071"/>
      <c r="L65" s="1073"/>
    </row>
    <row r="66" spans="1:12" hidden="1" x14ac:dyDescent="0.25">
      <c r="B66" s="291" t="s">
        <v>61</v>
      </c>
      <c r="C66" s="292">
        <v>12</v>
      </c>
      <c r="D66" s="213">
        <f t="shared" ref="D66:D67" si="70">C66/3</f>
        <v>4</v>
      </c>
      <c r="E66" s="213">
        <f t="shared" ref="E66:E67" si="71">C66/3</f>
        <v>4</v>
      </c>
      <c r="F66" s="214"/>
      <c r="G66" s="213">
        <f t="shared" ref="G66:G67" si="72">C66/3</f>
        <v>4</v>
      </c>
      <c r="H66" s="214">
        <v>32</v>
      </c>
      <c r="I66" s="213">
        <f t="shared" ref="I66:I67" si="73">C66/3</f>
        <v>4</v>
      </c>
      <c r="J66" s="289"/>
      <c r="K66" s="1071"/>
      <c r="L66" s="1073"/>
    </row>
    <row r="67" spans="1:12" hidden="1" x14ac:dyDescent="0.25">
      <c r="B67" s="291" t="s">
        <v>60</v>
      </c>
      <c r="C67" s="292">
        <v>12</v>
      </c>
      <c r="D67" s="213">
        <f t="shared" si="70"/>
        <v>4</v>
      </c>
      <c r="E67" s="213">
        <f t="shared" si="71"/>
        <v>4</v>
      </c>
      <c r="F67" s="214"/>
      <c r="G67" s="213">
        <f t="shared" si="72"/>
        <v>4</v>
      </c>
      <c r="H67" s="214">
        <v>34</v>
      </c>
      <c r="I67" s="213">
        <f t="shared" si="73"/>
        <v>4</v>
      </c>
      <c r="J67" s="289"/>
      <c r="K67" s="1071"/>
      <c r="L67" s="1073"/>
    </row>
    <row r="68" spans="1:12" x14ac:dyDescent="0.25">
      <c r="A68" s="260">
        <v>44154</v>
      </c>
      <c r="B68" s="265" t="s">
        <v>57</v>
      </c>
      <c r="C68" s="214">
        <f>SUM(C69:C72)</f>
        <v>48</v>
      </c>
      <c r="D68" s="214">
        <f t="shared" ref="D68:E68" si="74">SUM(D69:D72)</f>
        <v>16</v>
      </c>
      <c r="E68" s="214">
        <f t="shared" si="74"/>
        <v>16</v>
      </c>
      <c r="F68" s="214"/>
      <c r="G68" s="214">
        <f t="shared" ref="G68:I68" si="75">SUM(G69:G72)</f>
        <v>16</v>
      </c>
      <c r="H68" s="214">
        <f t="shared" si="75"/>
        <v>308</v>
      </c>
      <c r="I68" s="214">
        <f t="shared" si="75"/>
        <v>16</v>
      </c>
      <c r="J68" s="289"/>
      <c r="K68" s="1071"/>
      <c r="L68" s="1073"/>
    </row>
    <row r="69" spans="1:12" hidden="1" x14ac:dyDescent="0.25">
      <c r="B69" s="291" t="s">
        <v>58</v>
      </c>
      <c r="C69" s="292">
        <v>12</v>
      </c>
      <c r="D69" s="213">
        <f>C69/3</f>
        <v>4</v>
      </c>
      <c r="E69" s="213">
        <f>C69/3</f>
        <v>4</v>
      </c>
      <c r="F69" s="214"/>
      <c r="G69" s="213">
        <f>C69/3</f>
        <v>4</v>
      </c>
      <c r="H69" s="214">
        <v>120</v>
      </c>
      <c r="I69" s="213">
        <f>C69/3</f>
        <v>4</v>
      </c>
      <c r="J69" s="289"/>
      <c r="K69" s="1071"/>
      <c r="L69" s="1073"/>
    </row>
    <row r="70" spans="1:12" hidden="1" x14ac:dyDescent="0.25">
      <c r="B70" s="291" t="s">
        <v>59</v>
      </c>
      <c r="C70" s="292">
        <v>12</v>
      </c>
      <c r="D70" s="213">
        <f t="shared" ref="D70:D72" si="76">C70/3</f>
        <v>4</v>
      </c>
      <c r="E70" s="213">
        <f t="shared" ref="E70:E72" si="77">C70/3</f>
        <v>4</v>
      </c>
      <c r="F70" s="214"/>
      <c r="G70" s="213">
        <f t="shared" ref="G70:G72" si="78">C70/3</f>
        <v>4</v>
      </c>
      <c r="H70" s="214">
        <v>20</v>
      </c>
      <c r="I70" s="213">
        <f t="shared" ref="I70:I72" si="79">C70/3</f>
        <v>4</v>
      </c>
      <c r="J70" s="289"/>
      <c r="K70" s="1071"/>
      <c r="L70" s="1073"/>
    </row>
    <row r="71" spans="1:12" hidden="1" x14ac:dyDescent="0.25">
      <c r="B71" s="291" t="s">
        <v>60</v>
      </c>
      <c r="C71" s="292">
        <v>12</v>
      </c>
      <c r="D71" s="213">
        <f t="shared" si="76"/>
        <v>4</v>
      </c>
      <c r="E71" s="213">
        <f t="shared" si="77"/>
        <v>4</v>
      </c>
      <c r="F71" s="214"/>
      <c r="G71" s="213">
        <f t="shared" si="78"/>
        <v>4</v>
      </c>
      <c r="H71" s="214">
        <v>50</v>
      </c>
      <c r="I71" s="213">
        <f t="shared" si="79"/>
        <v>4</v>
      </c>
      <c r="J71" s="289"/>
      <c r="K71" s="1071"/>
      <c r="L71" s="1073"/>
    </row>
    <row r="72" spans="1:12" hidden="1" x14ac:dyDescent="0.25">
      <c r="B72" s="291" t="s">
        <v>61</v>
      </c>
      <c r="C72" s="292">
        <v>12</v>
      </c>
      <c r="D72" s="213">
        <f t="shared" si="76"/>
        <v>4</v>
      </c>
      <c r="E72" s="213">
        <f t="shared" si="77"/>
        <v>4</v>
      </c>
      <c r="F72" s="214"/>
      <c r="G72" s="213">
        <f t="shared" si="78"/>
        <v>4</v>
      </c>
      <c r="H72" s="214">
        <v>118</v>
      </c>
      <c r="I72" s="213">
        <f t="shared" si="79"/>
        <v>4</v>
      </c>
      <c r="J72" s="289"/>
      <c r="K72" s="1071"/>
      <c r="L72" s="1073"/>
    </row>
    <row r="73" spans="1:12" x14ac:dyDescent="0.25">
      <c r="A73" s="260">
        <v>44155</v>
      </c>
      <c r="B73" s="265" t="s">
        <v>57</v>
      </c>
      <c r="C73" s="214">
        <f>SUM(C74:C77)</f>
        <v>48</v>
      </c>
      <c r="D73" s="214">
        <f t="shared" ref="D73:E73" si="80">SUM(D74:D77)</f>
        <v>16</v>
      </c>
      <c r="E73" s="214">
        <f t="shared" si="80"/>
        <v>16</v>
      </c>
      <c r="F73" s="214"/>
      <c r="G73" s="214">
        <f t="shared" ref="G73:I73" si="81">SUM(G74:G77)</f>
        <v>16</v>
      </c>
      <c r="H73" s="214">
        <f t="shared" si="81"/>
        <v>312</v>
      </c>
      <c r="I73" s="214">
        <f t="shared" si="81"/>
        <v>16</v>
      </c>
      <c r="J73" s="289"/>
      <c r="K73" s="1071"/>
      <c r="L73" s="1073"/>
    </row>
    <row r="74" spans="1:12" hidden="1" x14ac:dyDescent="0.25">
      <c r="B74" s="291" t="s">
        <v>58</v>
      </c>
      <c r="C74" s="292">
        <v>12</v>
      </c>
      <c r="D74" s="213">
        <f>C74/3</f>
        <v>4</v>
      </c>
      <c r="E74" s="213">
        <f>C74/3</f>
        <v>4</v>
      </c>
      <c r="F74" s="214"/>
      <c r="G74" s="213">
        <f>C74/3</f>
        <v>4</v>
      </c>
      <c r="H74" s="214">
        <v>64</v>
      </c>
      <c r="I74" s="213">
        <f>C74/3</f>
        <v>4</v>
      </c>
      <c r="J74" s="289"/>
      <c r="K74" s="1071"/>
      <c r="L74" s="1073"/>
    </row>
    <row r="75" spans="1:12" hidden="1" x14ac:dyDescent="0.25">
      <c r="B75" s="291" t="s">
        <v>59</v>
      </c>
      <c r="C75" s="292">
        <v>12</v>
      </c>
      <c r="D75" s="213">
        <f t="shared" ref="D75:D77" si="82">C75/3</f>
        <v>4</v>
      </c>
      <c r="E75" s="213">
        <f t="shared" ref="E75:E77" si="83">C75/3</f>
        <v>4</v>
      </c>
      <c r="F75" s="214"/>
      <c r="G75" s="213">
        <f t="shared" ref="G75:G77" si="84">C75/3</f>
        <v>4</v>
      </c>
      <c r="H75" s="214">
        <v>42</v>
      </c>
      <c r="I75" s="213">
        <f t="shared" ref="I75:I77" si="85">C75/3</f>
        <v>4</v>
      </c>
      <c r="J75" s="289"/>
      <c r="K75" s="1071"/>
      <c r="L75" s="1073"/>
    </row>
    <row r="76" spans="1:12" hidden="1" x14ac:dyDescent="0.25">
      <c r="B76" s="291" t="s">
        <v>60</v>
      </c>
      <c r="C76" s="292">
        <v>12</v>
      </c>
      <c r="D76" s="213">
        <f t="shared" si="82"/>
        <v>4</v>
      </c>
      <c r="E76" s="213">
        <f t="shared" si="83"/>
        <v>4</v>
      </c>
      <c r="F76" s="214"/>
      <c r="G76" s="213">
        <f t="shared" si="84"/>
        <v>4</v>
      </c>
      <c r="H76" s="214">
        <v>118</v>
      </c>
      <c r="I76" s="213">
        <f t="shared" si="85"/>
        <v>4</v>
      </c>
      <c r="J76" s="289"/>
      <c r="K76" s="1071"/>
      <c r="L76" s="1073"/>
    </row>
    <row r="77" spans="1:12" hidden="1" x14ac:dyDescent="0.25">
      <c r="B77" s="291" t="s">
        <v>61</v>
      </c>
      <c r="C77" s="292">
        <v>12</v>
      </c>
      <c r="D77" s="213">
        <f t="shared" si="82"/>
        <v>4</v>
      </c>
      <c r="E77" s="213">
        <f t="shared" si="83"/>
        <v>4</v>
      </c>
      <c r="F77" s="214"/>
      <c r="G77" s="213">
        <f t="shared" si="84"/>
        <v>4</v>
      </c>
      <c r="H77" s="214">
        <v>88</v>
      </c>
      <c r="I77" s="213">
        <f t="shared" si="85"/>
        <v>4</v>
      </c>
      <c r="J77" s="289"/>
      <c r="K77" s="1071"/>
      <c r="L77" s="1073"/>
    </row>
    <row r="78" spans="1:12" x14ac:dyDescent="0.25">
      <c r="A78" s="260">
        <v>44156</v>
      </c>
      <c r="B78" s="265" t="s">
        <v>57</v>
      </c>
      <c r="C78" s="214">
        <f>SUM(C79:C82)</f>
        <v>48</v>
      </c>
      <c r="D78" s="214">
        <f t="shared" ref="D78:E78" si="86">SUM(D79:D82)</f>
        <v>16</v>
      </c>
      <c r="E78" s="214">
        <f t="shared" si="86"/>
        <v>16</v>
      </c>
      <c r="F78" s="214"/>
      <c r="G78" s="214">
        <f t="shared" ref="G78:I78" si="87">SUM(G79:G82)</f>
        <v>16</v>
      </c>
      <c r="H78" s="214">
        <f t="shared" si="87"/>
        <v>312</v>
      </c>
      <c r="I78" s="214">
        <f t="shared" si="87"/>
        <v>16</v>
      </c>
      <c r="J78" s="289"/>
      <c r="K78" s="1071"/>
      <c r="L78" s="1073"/>
    </row>
    <row r="79" spans="1:12" hidden="1" x14ac:dyDescent="0.25">
      <c r="B79" s="291" t="s">
        <v>58</v>
      </c>
      <c r="C79" s="292">
        <v>12</v>
      </c>
      <c r="D79" s="213">
        <f>C79/3</f>
        <v>4</v>
      </c>
      <c r="E79" s="213">
        <f>C79/3</f>
        <v>4</v>
      </c>
      <c r="F79" s="214">
        <v>1</v>
      </c>
      <c r="G79" s="213">
        <f>C79/3</f>
        <v>4</v>
      </c>
      <c r="H79" s="214">
        <v>64</v>
      </c>
      <c r="I79" s="213">
        <f>C79/3</f>
        <v>4</v>
      </c>
      <c r="J79" s="289"/>
      <c r="K79" s="1071"/>
      <c r="L79" s="1073"/>
    </row>
    <row r="80" spans="1:12" hidden="1" x14ac:dyDescent="0.25">
      <c r="B80" s="291" t="s">
        <v>59</v>
      </c>
      <c r="C80" s="292">
        <v>12</v>
      </c>
      <c r="D80" s="213">
        <f t="shared" ref="D80:D82" si="88">C80/3</f>
        <v>4</v>
      </c>
      <c r="E80" s="213">
        <f t="shared" ref="E80:E82" si="89">C80/3</f>
        <v>4</v>
      </c>
      <c r="F80" s="214">
        <v>1</v>
      </c>
      <c r="G80" s="213">
        <f t="shared" ref="G80:G82" si="90">C80/3</f>
        <v>4</v>
      </c>
      <c r="H80" s="214">
        <v>42</v>
      </c>
      <c r="I80" s="213">
        <f t="shared" ref="I80:I82" si="91">C80/3</f>
        <v>4</v>
      </c>
      <c r="J80" s="289"/>
      <c r="K80" s="1071"/>
      <c r="L80" s="1073"/>
    </row>
    <row r="81" spans="1:12" hidden="1" x14ac:dyDescent="0.25">
      <c r="B81" s="291" t="s">
        <v>60</v>
      </c>
      <c r="C81" s="292">
        <v>12</v>
      </c>
      <c r="D81" s="213">
        <f t="shared" si="88"/>
        <v>4</v>
      </c>
      <c r="E81" s="213">
        <f t="shared" si="89"/>
        <v>4</v>
      </c>
      <c r="F81" s="214">
        <v>1</v>
      </c>
      <c r="G81" s="213">
        <f t="shared" si="90"/>
        <v>4</v>
      </c>
      <c r="H81" s="214">
        <v>118</v>
      </c>
      <c r="I81" s="213">
        <f t="shared" si="91"/>
        <v>4</v>
      </c>
      <c r="J81" s="289"/>
      <c r="K81" s="1071"/>
      <c r="L81" s="1073"/>
    </row>
    <row r="82" spans="1:12" hidden="1" x14ac:dyDescent="0.25">
      <c r="B82" s="291" t="s">
        <v>61</v>
      </c>
      <c r="C82" s="292">
        <v>12</v>
      </c>
      <c r="D82" s="213">
        <f t="shared" si="88"/>
        <v>4</v>
      </c>
      <c r="E82" s="213">
        <f t="shared" si="89"/>
        <v>4</v>
      </c>
      <c r="F82" s="214">
        <v>1</v>
      </c>
      <c r="G82" s="213">
        <f t="shared" si="90"/>
        <v>4</v>
      </c>
      <c r="H82" s="214">
        <v>88</v>
      </c>
      <c r="I82" s="213">
        <f t="shared" si="91"/>
        <v>4</v>
      </c>
      <c r="J82" s="289"/>
      <c r="K82" s="1071"/>
      <c r="L82" s="1073"/>
    </row>
    <row r="83" spans="1:12" x14ac:dyDescent="0.25">
      <c r="A83" s="260">
        <v>44158</v>
      </c>
      <c r="B83" s="265" t="s">
        <v>57</v>
      </c>
      <c r="C83" s="214">
        <f>SUM(C84:C88)</f>
        <v>60</v>
      </c>
      <c r="D83" s="214">
        <f t="shared" ref="D83:I83" si="92">SUM(D84:D88)</f>
        <v>20</v>
      </c>
      <c r="E83" s="214">
        <f t="shared" si="92"/>
        <v>20</v>
      </c>
      <c r="F83" s="214">
        <f t="shared" si="92"/>
        <v>5</v>
      </c>
      <c r="G83" s="214">
        <f t="shared" si="92"/>
        <v>20</v>
      </c>
      <c r="H83" s="214">
        <f t="shared" si="92"/>
        <v>410</v>
      </c>
      <c r="I83" s="214">
        <f t="shared" si="92"/>
        <v>20</v>
      </c>
      <c r="J83" s="289"/>
      <c r="K83" s="1071"/>
      <c r="L83" s="1073"/>
    </row>
    <row r="84" spans="1:12" hidden="1" x14ac:dyDescent="0.25">
      <c r="B84" s="291" t="s">
        <v>58</v>
      </c>
      <c r="C84" s="292">
        <v>12</v>
      </c>
      <c r="D84" s="213">
        <f>C84/3</f>
        <v>4</v>
      </c>
      <c r="E84" s="213">
        <f>C84/3</f>
        <v>4</v>
      </c>
      <c r="F84" s="214">
        <v>1</v>
      </c>
      <c r="G84" s="213">
        <f>C84/3</f>
        <v>4</v>
      </c>
      <c r="H84" s="214">
        <v>68</v>
      </c>
      <c r="I84" s="213">
        <f>C84/3</f>
        <v>4</v>
      </c>
      <c r="J84" s="289"/>
      <c r="K84" s="1071"/>
      <c r="L84" s="1073"/>
    </row>
    <row r="85" spans="1:12" hidden="1" x14ac:dyDescent="0.25">
      <c r="B85" s="291" t="s">
        <v>59</v>
      </c>
      <c r="C85" s="292">
        <v>12</v>
      </c>
      <c r="D85" s="213">
        <f t="shared" ref="D85:D88" si="93">C85/3</f>
        <v>4</v>
      </c>
      <c r="E85" s="213">
        <f t="shared" ref="E85:E88" si="94">C85/3</f>
        <v>4</v>
      </c>
      <c r="F85" s="214">
        <v>1</v>
      </c>
      <c r="G85" s="213">
        <f t="shared" ref="G85:G88" si="95">C85/3</f>
        <v>4</v>
      </c>
      <c r="H85" s="214">
        <v>60</v>
      </c>
      <c r="I85" s="213">
        <f t="shared" ref="I85:I88" si="96">C85/3</f>
        <v>4</v>
      </c>
      <c r="J85" s="289"/>
      <c r="K85" s="1071"/>
      <c r="L85" s="1073"/>
    </row>
    <row r="86" spans="1:12" hidden="1" x14ac:dyDescent="0.25">
      <c r="B86" s="291" t="s">
        <v>60</v>
      </c>
      <c r="C86" s="292">
        <v>12</v>
      </c>
      <c r="D86" s="213">
        <f t="shared" si="93"/>
        <v>4</v>
      </c>
      <c r="E86" s="213">
        <f t="shared" si="94"/>
        <v>4</v>
      </c>
      <c r="F86" s="214">
        <v>1</v>
      </c>
      <c r="G86" s="213">
        <f t="shared" si="95"/>
        <v>4</v>
      </c>
      <c r="H86" s="214">
        <v>120</v>
      </c>
      <c r="I86" s="213">
        <f t="shared" si="96"/>
        <v>4</v>
      </c>
      <c r="J86" s="289"/>
      <c r="K86" s="1071"/>
      <c r="L86" s="1073"/>
    </row>
    <row r="87" spans="1:12" hidden="1" x14ac:dyDescent="0.25">
      <c r="B87" s="291" t="s">
        <v>61</v>
      </c>
      <c r="C87" s="292">
        <v>12</v>
      </c>
      <c r="D87" s="213">
        <f t="shared" si="93"/>
        <v>4</v>
      </c>
      <c r="E87" s="213">
        <f t="shared" si="94"/>
        <v>4</v>
      </c>
      <c r="F87" s="214">
        <v>1</v>
      </c>
      <c r="G87" s="213">
        <f t="shared" si="95"/>
        <v>4</v>
      </c>
      <c r="H87" s="214">
        <v>120</v>
      </c>
      <c r="I87" s="213">
        <f t="shared" si="96"/>
        <v>4</v>
      </c>
      <c r="J87" s="289"/>
      <c r="K87" s="1071"/>
      <c r="L87" s="1073"/>
    </row>
    <row r="88" spans="1:12" hidden="1" x14ac:dyDescent="0.25">
      <c r="B88" s="291" t="s">
        <v>62</v>
      </c>
      <c r="C88" s="292">
        <v>12</v>
      </c>
      <c r="D88" s="213">
        <f t="shared" si="93"/>
        <v>4</v>
      </c>
      <c r="E88" s="213">
        <f t="shared" si="94"/>
        <v>4</v>
      </c>
      <c r="F88" s="214">
        <v>1</v>
      </c>
      <c r="G88" s="213">
        <f t="shared" si="95"/>
        <v>4</v>
      </c>
      <c r="H88" s="214">
        <v>42</v>
      </c>
      <c r="I88" s="213">
        <f t="shared" si="96"/>
        <v>4</v>
      </c>
      <c r="J88" s="289"/>
      <c r="K88" s="1071"/>
      <c r="L88" s="1073"/>
    </row>
    <row r="89" spans="1:12" x14ac:dyDescent="0.25">
      <c r="A89" s="260">
        <v>44159</v>
      </c>
      <c r="B89" s="265" t="s">
        <v>57</v>
      </c>
      <c r="C89" s="214">
        <f>SUM(C90:C94)</f>
        <v>60</v>
      </c>
      <c r="D89" s="214">
        <f t="shared" ref="D89:E89" si="97">SUM(D90:D94)</f>
        <v>20</v>
      </c>
      <c r="E89" s="214">
        <f t="shared" si="97"/>
        <v>20</v>
      </c>
      <c r="F89" s="214"/>
      <c r="G89" s="214">
        <f t="shared" ref="G89:I89" si="98">SUM(G90:G94)</f>
        <v>20</v>
      </c>
      <c r="H89" s="214">
        <f t="shared" si="98"/>
        <v>480</v>
      </c>
      <c r="I89" s="214">
        <f t="shared" si="98"/>
        <v>20</v>
      </c>
      <c r="J89" s="289"/>
      <c r="K89" s="1071"/>
      <c r="L89" s="1073"/>
    </row>
    <row r="90" spans="1:12" hidden="1" x14ac:dyDescent="0.25">
      <c r="B90" s="291" t="s">
        <v>58</v>
      </c>
      <c r="C90" s="292">
        <v>12</v>
      </c>
      <c r="D90" s="213">
        <f>C90/3</f>
        <v>4</v>
      </c>
      <c r="E90" s="213">
        <f>C90/3</f>
        <v>4</v>
      </c>
      <c r="F90" s="214"/>
      <c r="G90" s="213">
        <f>C90/3</f>
        <v>4</v>
      </c>
      <c r="H90" s="214">
        <v>66</v>
      </c>
      <c r="I90" s="213">
        <f>C90/3</f>
        <v>4</v>
      </c>
      <c r="J90" s="289"/>
      <c r="K90" s="1071"/>
      <c r="L90" s="1073"/>
    </row>
    <row r="91" spans="1:12" hidden="1" x14ac:dyDescent="0.25">
      <c r="B91" s="291" t="s">
        <v>59</v>
      </c>
      <c r="C91" s="292">
        <v>12</v>
      </c>
      <c r="D91" s="213">
        <f t="shared" ref="D91:D94" si="99">C91/3</f>
        <v>4</v>
      </c>
      <c r="E91" s="213">
        <f t="shared" ref="E91:E94" si="100">C91/3</f>
        <v>4</v>
      </c>
      <c r="F91" s="214"/>
      <c r="G91" s="213">
        <f t="shared" ref="G91:G94" si="101">C91/3</f>
        <v>4</v>
      </c>
      <c r="H91" s="214">
        <v>54</v>
      </c>
      <c r="I91" s="213">
        <f t="shared" ref="I91:I94" si="102">C91/3</f>
        <v>4</v>
      </c>
      <c r="J91" s="289"/>
      <c r="K91" s="1071"/>
      <c r="L91" s="1073"/>
    </row>
    <row r="92" spans="1:12" hidden="1" x14ac:dyDescent="0.25">
      <c r="B92" s="291" t="s">
        <v>60</v>
      </c>
      <c r="C92" s="292">
        <v>12</v>
      </c>
      <c r="D92" s="213">
        <f t="shared" si="99"/>
        <v>4</v>
      </c>
      <c r="E92" s="213">
        <f t="shared" si="100"/>
        <v>4</v>
      </c>
      <c r="F92" s="214"/>
      <c r="G92" s="213">
        <f t="shared" si="101"/>
        <v>4</v>
      </c>
      <c r="H92" s="214">
        <v>126</v>
      </c>
      <c r="I92" s="213">
        <f t="shared" si="102"/>
        <v>4</v>
      </c>
      <c r="J92" s="289"/>
      <c r="K92" s="1071"/>
      <c r="L92" s="1073"/>
    </row>
    <row r="93" spans="1:12" hidden="1" x14ac:dyDescent="0.25">
      <c r="B93" s="291" t="s">
        <v>61</v>
      </c>
      <c r="C93" s="292">
        <v>12</v>
      </c>
      <c r="D93" s="213">
        <f t="shared" si="99"/>
        <v>4</v>
      </c>
      <c r="E93" s="213">
        <f t="shared" si="100"/>
        <v>4</v>
      </c>
      <c r="F93" s="214"/>
      <c r="G93" s="213">
        <f t="shared" si="101"/>
        <v>4</v>
      </c>
      <c r="H93" s="214">
        <v>118</v>
      </c>
      <c r="I93" s="213">
        <f t="shared" si="102"/>
        <v>4</v>
      </c>
      <c r="J93" s="289"/>
      <c r="K93" s="1071"/>
      <c r="L93" s="1073"/>
    </row>
    <row r="94" spans="1:12" hidden="1" x14ac:dyDescent="0.25">
      <c r="B94" s="291" t="s">
        <v>62</v>
      </c>
      <c r="C94" s="292">
        <v>12</v>
      </c>
      <c r="D94" s="213">
        <f t="shared" si="99"/>
        <v>4</v>
      </c>
      <c r="E94" s="213">
        <f t="shared" si="100"/>
        <v>4</v>
      </c>
      <c r="F94" s="214"/>
      <c r="G94" s="213">
        <f t="shared" si="101"/>
        <v>4</v>
      </c>
      <c r="H94" s="214">
        <v>116</v>
      </c>
      <c r="I94" s="213">
        <f t="shared" si="102"/>
        <v>4</v>
      </c>
      <c r="J94" s="289"/>
      <c r="K94" s="1071"/>
      <c r="L94" s="1073"/>
    </row>
    <row r="95" spans="1:12" x14ac:dyDescent="0.25">
      <c r="A95" s="260">
        <v>44160</v>
      </c>
      <c r="B95" s="265" t="s">
        <v>57</v>
      </c>
      <c r="C95" s="214">
        <f>SUM(C96:C100)</f>
        <v>60</v>
      </c>
      <c r="D95" s="214">
        <f t="shared" ref="D95:E95" si="103">SUM(D96:D100)</f>
        <v>20</v>
      </c>
      <c r="E95" s="214">
        <f t="shared" si="103"/>
        <v>20</v>
      </c>
      <c r="F95" s="214"/>
      <c r="G95" s="214">
        <f t="shared" ref="G95:I95" si="104">SUM(G96:G100)</f>
        <v>20</v>
      </c>
      <c r="H95" s="214">
        <f t="shared" si="104"/>
        <v>414</v>
      </c>
      <c r="I95" s="214">
        <f t="shared" si="104"/>
        <v>20</v>
      </c>
      <c r="J95" s="289"/>
      <c r="K95" s="1071"/>
      <c r="L95" s="1073"/>
    </row>
    <row r="96" spans="1:12" hidden="1" x14ac:dyDescent="0.25">
      <c r="B96" s="291" t="s">
        <v>58</v>
      </c>
      <c r="C96" s="292">
        <v>12</v>
      </c>
      <c r="D96" s="213">
        <f>C96/3</f>
        <v>4</v>
      </c>
      <c r="E96" s="213">
        <f>C96/3</f>
        <v>4</v>
      </c>
      <c r="F96" s="214"/>
      <c r="G96" s="213">
        <f>C96/3</f>
        <v>4</v>
      </c>
      <c r="H96" s="214">
        <v>38</v>
      </c>
      <c r="I96" s="213">
        <f>C96/3</f>
        <v>4</v>
      </c>
      <c r="J96" s="289"/>
      <c r="K96" s="1071"/>
      <c r="L96" s="1073"/>
    </row>
    <row r="97" spans="1:12" hidden="1" x14ac:dyDescent="0.25">
      <c r="B97" s="291" t="s">
        <v>59</v>
      </c>
      <c r="C97" s="292">
        <v>12</v>
      </c>
      <c r="D97" s="213">
        <f t="shared" ref="D97:D100" si="105">C97/3</f>
        <v>4</v>
      </c>
      <c r="E97" s="213">
        <f t="shared" ref="E97:E100" si="106">C97/3</f>
        <v>4</v>
      </c>
      <c r="F97" s="214"/>
      <c r="G97" s="213">
        <f t="shared" ref="G97:G100" si="107">C97/3</f>
        <v>4</v>
      </c>
      <c r="H97" s="214">
        <v>46</v>
      </c>
      <c r="I97" s="213">
        <f t="shared" ref="I97:I100" si="108">C97/3</f>
        <v>4</v>
      </c>
      <c r="J97" s="289"/>
      <c r="K97" s="1071"/>
      <c r="L97" s="1073"/>
    </row>
    <row r="98" spans="1:12" hidden="1" x14ac:dyDescent="0.25">
      <c r="B98" s="291" t="s">
        <v>60</v>
      </c>
      <c r="C98" s="292">
        <v>12</v>
      </c>
      <c r="D98" s="213">
        <f t="shared" si="105"/>
        <v>4</v>
      </c>
      <c r="E98" s="213">
        <f t="shared" si="106"/>
        <v>4</v>
      </c>
      <c r="F98" s="214"/>
      <c r="G98" s="213">
        <f t="shared" si="107"/>
        <v>4</v>
      </c>
      <c r="H98" s="214">
        <v>132</v>
      </c>
      <c r="I98" s="213">
        <f t="shared" si="108"/>
        <v>4</v>
      </c>
      <c r="J98" s="289"/>
      <c r="K98" s="1071"/>
      <c r="L98" s="1073"/>
    </row>
    <row r="99" spans="1:12" hidden="1" x14ac:dyDescent="0.25">
      <c r="B99" s="291" t="s">
        <v>61</v>
      </c>
      <c r="C99" s="292">
        <v>12</v>
      </c>
      <c r="D99" s="213">
        <f t="shared" si="105"/>
        <v>4</v>
      </c>
      <c r="E99" s="213">
        <f t="shared" si="106"/>
        <v>4</v>
      </c>
      <c r="F99" s="214"/>
      <c r="G99" s="213">
        <f t="shared" si="107"/>
        <v>4</v>
      </c>
      <c r="H99" s="214">
        <v>124</v>
      </c>
      <c r="I99" s="213">
        <f t="shared" si="108"/>
        <v>4</v>
      </c>
      <c r="J99" s="289"/>
      <c r="K99" s="1071"/>
      <c r="L99" s="1073"/>
    </row>
    <row r="100" spans="1:12" hidden="1" x14ac:dyDescent="0.25">
      <c r="B100" s="291" t="s">
        <v>62</v>
      </c>
      <c r="C100" s="292">
        <v>12</v>
      </c>
      <c r="D100" s="213">
        <f t="shared" si="105"/>
        <v>4</v>
      </c>
      <c r="E100" s="213">
        <f t="shared" si="106"/>
        <v>4</v>
      </c>
      <c r="F100" s="214"/>
      <c r="G100" s="213">
        <f t="shared" si="107"/>
        <v>4</v>
      </c>
      <c r="H100" s="214">
        <v>74</v>
      </c>
      <c r="I100" s="213">
        <f t="shared" si="108"/>
        <v>4</v>
      </c>
      <c r="J100" s="289"/>
      <c r="K100" s="1071"/>
      <c r="L100" s="1073"/>
    </row>
    <row r="101" spans="1:12" x14ac:dyDescent="0.25">
      <c r="A101" s="260">
        <v>44161</v>
      </c>
      <c r="B101" s="265" t="s">
        <v>57</v>
      </c>
      <c r="C101" s="214">
        <f>SUM(C102:C106)</f>
        <v>60</v>
      </c>
      <c r="D101" s="214">
        <f t="shared" ref="D101:E101" si="109">SUM(D102:D106)</f>
        <v>20</v>
      </c>
      <c r="E101" s="214">
        <f t="shared" si="109"/>
        <v>20</v>
      </c>
      <c r="F101" s="214"/>
      <c r="G101" s="214">
        <f t="shared" ref="G101:I101" si="110">SUM(G102:G106)</f>
        <v>20</v>
      </c>
      <c r="H101" s="214">
        <f t="shared" si="110"/>
        <v>404</v>
      </c>
      <c r="I101" s="214">
        <f t="shared" si="110"/>
        <v>20</v>
      </c>
      <c r="J101" s="289"/>
      <c r="K101" s="1071"/>
      <c r="L101" s="1073"/>
    </row>
    <row r="102" spans="1:12" hidden="1" x14ac:dyDescent="0.25">
      <c r="B102" s="291" t="s">
        <v>58</v>
      </c>
      <c r="C102" s="292">
        <v>12</v>
      </c>
      <c r="D102" s="213">
        <f>C102/3</f>
        <v>4</v>
      </c>
      <c r="E102" s="213">
        <f>C102/3</f>
        <v>4</v>
      </c>
      <c r="F102" s="214"/>
      <c r="G102" s="213">
        <f>C102/3</f>
        <v>4</v>
      </c>
      <c r="H102" s="214">
        <v>26</v>
      </c>
      <c r="I102" s="213">
        <f>C102/3</f>
        <v>4</v>
      </c>
      <c r="J102" s="289"/>
      <c r="K102" s="1071"/>
      <c r="L102" s="1073"/>
    </row>
    <row r="103" spans="1:12" hidden="1" x14ac:dyDescent="0.25">
      <c r="B103" s="291" t="s">
        <v>59</v>
      </c>
      <c r="C103" s="292">
        <v>12</v>
      </c>
      <c r="D103" s="213">
        <f t="shared" ref="D103:D106" si="111">C103/3</f>
        <v>4</v>
      </c>
      <c r="E103" s="213">
        <f t="shared" ref="E103:E106" si="112">C103/3</f>
        <v>4</v>
      </c>
      <c r="F103" s="214"/>
      <c r="G103" s="213">
        <f t="shared" ref="G103:G106" si="113">C103/3</f>
        <v>4</v>
      </c>
      <c r="H103" s="214">
        <v>34</v>
      </c>
      <c r="I103" s="213">
        <f t="shared" ref="I103:I106" si="114">C103/3</f>
        <v>4</v>
      </c>
      <c r="J103" s="289"/>
      <c r="K103" s="1071"/>
      <c r="L103" s="1073"/>
    </row>
    <row r="104" spans="1:12" hidden="1" x14ac:dyDescent="0.25">
      <c r="B104" s="291" t="s">
        <v>60</v>
      </c>
      <c r="C104" s="292">
        <v>12</v>
      </c>
      <c r="D104" s="213">
        <f t="shared" si="111"/>
        <v>4</v>
      </c>
      <c r="E104" s="213">
        <f t="shared" si="112"/>
        <v>4</v>
      </c>
      <c r="F104" s="214"/>
      <c r="G104" s="213">
        <f t="shared" si="113"/>
        <v>4</v>
      </c>
      <c r="H104" s="214">
        <v>116</v>
      </c>
      <c r="I104" s="213">
        <f t="shared" si="114"/>
        <v>4</v>
      </c>
      <c r="J104" s="289"/>
      <c r="K104" s="1071"/>
      <c r="L104" s="1073"/>
    </row>
    <row r="105" spans="1:12" hidden="1" x14ac:dyDescent="0.25">
      <c r="B105" s="291" t="s">
        <v>61</v>
      </c>
      <c r="C105" s="292">
        <v>12</v>
      </c>
      <c r="D105" s="213">
        <f t="shared" si="111"/>
        <v>4</v>
      </c>
      <c r="E105" s="213">
        <f t="shared" si="112"/>
        <v>4</v>
      </c>
      <c r="F105" s="214"/>
      <c r="G105" s="213">
        <f t="shared" si="113"/>
        <v>4</v>
      </c>
      <c r="H105" s="214">
        <v>132</v>
      </c>
      <c r="I105" s="213">
        <f t="shared" si="114"/>
        <v>4</v>
      </c>
      <c r="J105" s="289"/>
      <c r="K105" s="1071"/>
      <c r="L105" s="1073"/>
    </row>
    <row r="106" spans="1:12" hidden="1" x14ac:dyDescent="0.25">
      <c r="B106" s="291" t="s">
        <v>62</v>
      </c>
      <c r="C106" s="292">
        <v>12</v>
      </c>
      <c r="D106" s="213">
        <f t="shared" si="111"/>
        <v>4</v>
      </c>
      <c r="E106" s="213">
        <f t="shared" si="112"/>
        <v>4</v>
      </c>
      <c r="F106" s="214"/>
      <c r="G106" s="213">
        <f t="shared" si="113"/>
        <v>4</v>
      </c>
      <c r="H106" s="214">
        <v>96</v>
      </c>
      <c r="I106" s="213">
        <f t="shared" si="114"/>
        <v>4</v>
      </c>
      <c r="J106" s="289"/>
      <c r="K106" s="1071"/>
      <c r="L106" s="1073"/>
    </row>
    <row r="107" spans="1:12" x14ac:dyDescent="0.25">
      <c r="A107" s="260">
        <v>44162</v>
      </c>
      <c r="B107" s="265" t="s">
        <v>57</v>
      </c>
      <c r="C107" s="214">
        <f>SUM(C108:C112)</f>
        <v>60</v>
      </c>
      <c r="D107" s="214">
        <f t="shared" ref="D107:E107" si="115">SUM(D108:D112)</f>
        <v>20</v>
      </c>
      <c r="E107" s="214">
        <f t="shared" si="115"/>
        <v>20</v>
      </c>
      <c r="F107" s="214"/>
      <c r="G107" s="214">
        <f t="shared" ref="G107:I107" si="116">SUM(G108:G112)</f>
        <v>20</v>
      </c>
      <c r="H107" s="214">
        <f t="shared" si="116"/>
        <v>430</v>
      </c>
      <c r="I107" s="214">
        <f t="shared" si="116"/>
        <v>20</v>
      </c>
      <c r="J107" s="289"/>
      <c r="K107" s="1071"/>
      <c r="L107" s="1073"/>
    </row>
    <row r="108" spans="1:12" hidden="1" x14ac:dyDescent="0.25">
      <c r="B108" s="291" t="s">
        <v>58</v>
      </c>
      <c r="C108" s="292">
        <v>12</v>
      </c>
      <c r="D108" s="213">
        <f>C108/3</f>
        <v>4</v>
      </c>
      <c r="E108" s="213">
        <f>C108/3</f>
        <v>4</v>
      </c>
      <c r="F108" s="214"/>
      <c r="G108" s="213">
        <f>C108/3</f>
        <v>4</v>
      </c>
      <c r="H108" s="214">
        <v>32</v>
      </c>
      <c r="I108" s="213">
        <f>C108/3</f>
        <v>4</v>
      </c>
      <c r="J108" s="289"/>
      <c r="K108" s="1071"/>
      <c r="L108" s="1073"/>
    </row>
    <row r="109" spans="1:12" hidden="1" x14ac:dyDescent="0.25">
      <c r="B109" s="291" t="s">
        <v>59</v>
      </c>
      <c r="C109" s="292">
        <v>12</v>
      </c>
      <c r="D109" s="213">
        <f t="shared" ref="D109:D112" si="117">C109/3</f>
        <v>4</v>
      </c>
      <c r="E109" s="213">
        <f t="shared" ref="E109:E112" si="118">C109/3</f>
        <v>4</v>
      </c>
      <c r="F109" s="214"/>
      <c r="G109" s="213">
        <f t="shared" ref="G109:G112" si="119">C109/3</f>
        <v>4</v>
      </c>
      <c r="H109" s="214">
        <v>34</v>
      </c>
      <c r="I109" s="213">
        <f t="shared" ref="I109:I112" si="120">C109/3</f>
        <v>4</v>
      </c>
      <c r="J109" s="289"/>
      <c r="K109" s="1071"/>
      <c r="L109" s="1073"/>
    </row>
    <row r="110" spans="1:12" hidden="1" x14ac:dyDescent="0.25">
      <c r="B110" s="291" t="s">
        <v>60</v>
      </c>
      <c r="C110" s="292">
        <v>12</v>
      </c>
      <c r="D110" s="213">
        <f t="shared" si="117"/>
        <v>4</v>
      </c>
      <c r="E110" s="213">
        <f t="shared" si="118"/>
        <v>4</v>
      </c>
      <c r="F110" s="214"/>
      <c r="G110" s="213">
        <f t="shared" si="119"/>
        <v>4</v>
      </c>
      <c r="H110" s="214">
        <v>126</v>
      </c>
      <c r="I110" s="213">
        <f t="shared" si="120"/>
        <v>4</v>
      </c>
      <c r="J110" s="289"/>
      <c r="K110" s="1071"/>
      <c r="L110" s="1073"/>
    </row>
    <row r="111" spans="1:12" hidden="1" x14ac:dyDescent="0.25">
      <c r="B111" s="291" t="s">
        <v>61</v>
      </c>
      <c r="C111" s="292">
        <v>12</v>
      </c>
      <c r="D111" s="213">
        <f t="shared" si="117"/>
        <v>4</v>
      </c>
      <c r="E111" s="213">
        <f t="shared" si="118"/>
        <v>4</v>
      </c>
      <c r="F111" s="214"/>
      <c r="G111" s="213">
        <f t="shared" si="119"/>
        <v>4</v>
      </c>
      <c r="H111" s="214">
        <v>132</v>
      </c>
      <c r="I111" s="213">
        <f t="shared" si="120"/>
        <v>4</v>
      </c>
      <c r="J111" s="289"/>
      <c r="K111" s="1071"/>
      <c r="L111" s="1073"/>
    </row>
    <row r="112" spans="1:12" hidden="1" x14ac:dyDescent="0.25">
      <c r="B112" s="291" t="s">
        <v>62</v>
      </c>
      <c r="C112" s="292">
        <v>12</v>
      </c>
      <c r="D112" s="213">
        <f t="shared" si="117"/>
        <v>4</v>
      </c>
      <c r="E112" s="213">
        <f t="shared" si="118"/>
        <v>4</v>
      </c>
      <c r="F112" s="214"/>
      <c r="G112" s="213">
        <f t="shared" si="119"/>
        <v>4</v>
      </c>
      <c r="H112" s="214">
        <v>106</v>
      </c>
      <c r="I112" s="213">
        <f t="shared" si="120"/>
        <v>4</v>
      </c>
      <c r="J112" s="289"/>
      <c r="K112" s="1071"/>
      <c r="L112" s="1073"/>
    </row>
    <row r="113" spans="1:15" x14ac:dyDescent="0.25">
      <c r="A113" s="260">
        <v>44163</v>
      </c>
      <c r="B113" s="265" t="s">
        <v>57</v>
      </c>
      <c r="C113" s="214">
        <f>SUM(C114:C116)</f>
        <v>36</v>
      </c>
      <c r="D113" s="214">
        <f>SUM(D114:D116)</f>
        <v>12</v>
      </c>
      <c r="E113" s="214">
        <f>SUM(E114:E116)</f>
        <v>12</v>
      </c>
      <c r="F113" s="214"/>
      <c r="G113" s="214">
        <f>SUM(G114:G116)</f>
        <v>12</v>
      </c>
      <c r="H113" s="214">
        <f>SUM(H114:H116)</f>
        <v>234</v>
      </c>
      <c r="I113" s="214">
        <f>SUM(I114:I116)</f>
        <v>12</v>
      </c>
      <c r="J113" s="289"/>
      <c r="K113" s="1071"/>
      <c r="L113" s="1073"/>
    </row>
    <row r="114" spans="1:15" hidden="1" x14ac:dyDescent="0.25">
      <c r="B114" s="291" t="s">
        <v>61</v>
      </c>
      <c r="C114" s="292">
        <v>12</v>
      </c>
      <c r="D114" s="213">
        <f t="shared" ref="D114:D116" si="121">C114/3</f>
        <v>4</v>
      </c>
      <c r="E114" s="213">
        <f t="shared" ref="E114:E116" si="122">C114/3</f>
        <v>4</v>
      </c>
      <c r="F114" s="214">
        <v>1</v>
      </c>
      <c r="G114" s="213">
        <f t="shared" ref="G114:G116" si="123">C114/3</f>
        <v>4</v>
      </c>
      <c r="H114" s="214">
        <v>76</v>
      </c>
      <c r="I114" s="213">
        <f t="shared" ref="I114:I116" si="124">C114/3</f>
        <v>4</v>
      </c>
      <c r="J114" s="289"/>
      <c r="K114" s="1071"/>
      <c r="L114" s="1073"/>
    </row>
    <row r="115" spans="1:15" hidden="1" x14ac:dyDescent="0.25">
      <c r="B115" s="291" t="s">
        <v>60</v>
      </c>
      <c r="C115" s="292">
        <v>12</v>
      </c>
      <c r="D115" s="213">
        <f t="shared" si="121"/>
        <v>4</v>
      </c>
      <c r="E115" s="213">
        <f t="shared" si="122"/>
        <v>4</v>
      </c>
      <c r="F115" s="214">
        <v>1</v>
      </c>
      <c r="G115" s="213">
        <f t="shared" si="123"/>
        <v>4</v>
      </c>
      <c r="H115" s="214">
        <v>82</v>
      </c>
      <c r="I115" s="213">
        <f t="shared" si="124"/>
        <v>4</v>
      </c>
      <c r="J115" s="289"/>
      <c r="K115" s="1071"/>
      <c r="L115" s="1073"/>
    </row>
    <row r="116" spans="1:15" hidden="1" x14ac:dyDescent="0.25">
      <c r="B116" s="291" t="s">
        <v>62</v>
      </c>
      <c r="C116" s="292">
        <v>12</v>
      </c>
      <c r="D116" s="213">
        <f t="shared" si="121"/>
        <v>4</v>
      </c>
      <c r="E116" s="213">
        <f t="shared" si="122"/>
        <v>4</v>
      </c>
      <c r="F116" s="214">
        <v>1</v>
      </c>
      <c r="G116" s="213">
        <f t="shared" si="123"/>
        <v>4</v>
      </c>
      <c r="H116" s="214">
        <v>76</v>
      </c>
      <c r="I116" s="213">
        <f t="shared" si="124"/>
        <v>4</v>
      </c>
      <c r="J116" s="289"/>
      <c r="K116" s="1071"/>
      <c r="L116" s="1073"/>
    </row>
    <row r="117" spans="1:15" x14ac:dyDescent="0.25">
      <c r="A117" s="260">
        <v>44165</v>
      </c>
      <c r="B117" s="265" t="s">
        <v>57</v>
      </c>
      <c r="C117" s="214">
        <f>SUM(C118:C122)</f>
        <v>60</v>
      </c>
      <c r="D117" s="214">
        <f t="shared" ref="D117:I117" si="125">SUM(D118:D122)</f>
        <v>20</v>
      </c>
      <c r="E117" s="214">
        <f t="shared" si="125"/>
        <v>20</v>
      </c>
      <c r="F117" s="214">
        <f t="shared" si="125"/>
        <v>5</v>
      </c>
      <c r="G117" s="214">
        <f t="shared" si="125"/>
        <v>20</v>
      </c>
      <c r="H117" s="214">
        <f t="shared" si="125"/>
        <v>510</v>
      </c>
      <c r="I117" s="214">
        <f t="shared" si="125"/>
        <v>20</v>
      </c>
      <c r="J117" s="289"/>
      <c r="K117" s="1071"/>
      <c r="L117" s="1073"/>
    </row>
    <row r="118" spans="1:15" hidden="1" x14ac:dyDescent="0.25">
      <c r="B118" s="291" t="s">
        <v>58</v>
      </c>
      <c r="C118" s="292">
        <v>12</v>
      </c>
      <c r="D118" s="213">
        <f>C118/3</f>
        <v>4</v>
      </c>
      <c r="E118" s="213">
        <f>C118/3</f>
        <v>4</v>
      </c>
      <c r="F118" s="214">
        <v>1</v>
      </c>
      <c r="G118" s="213">
        <f>C118/3</f>
        <v>4</v>
      </c>
      <c r="H118" s="214">
        <v>54</v>
      </c>
      <c r="I118" s="213">
        <f>C118/3</f>
        <v>4</v>
      </c>
      <c r="J118" s="289"/>
      <c r="K118" s="1071"/>
      <c r="L118" s="1073"/>
    </row>
    <row r="119" spans="1:15" hidden="1" x14ac:dyDescent="0.25">
      <c r="B119" s="291" t="s">
        <v>59</v>
      </c>
      <c r="C119" s="292">
        <v>12</v>
      </c>
      <c r="D119" s="213">
        <f t="shared" ref="D119:D122" si="126">C119/3</f>
        <v>4</v>
      </c>
      <c r="E119" s="213">
        <f t="shared" ref="E119:E122" si="127">C119/3</f>
        <v>4</v>
      </c>
      <c r="F119" s="214">
        <v>1</v>
      </c>
      <c r="G119" s="213">
        <f t="shared" ref="G119:G122" si="128">C119/3</f>
        <v>4</v>
      </c>
      <c r="H119" s="214">
        <v>58</v>
      </c>
      <c r="I119" s="213">
        <f t="shared" ref="I119:I122" si="129">C119/3</f>
        <v>4</v>
      </c>
      <c r="J119" s="289"/>
      <c r="K119" s="1071"/>
      <c r="L119" s="1073"/>
    </row>
    <row r="120" spans="1:15" hidden="1" x14ac:dyDescent="0.25">
      <c r="B120" s="291" t="s">
        <v>60</v>
      </c>
      <c r="C120" s="292">
        <v>12</v>
      </c>
      <c r="D120" s="213">
        <f t="shared" si="126"/>
        <v>4</v>
      </c>
      <c r="E120" s="213">
        <f t="shared" si="127"/>
        <v>4</v>
      </c>
      <c r="F120" s="214">
        <v>1</v>
      </c>
      <c r="G120" s="213">
        <f t="shared" si="128"/>
        <v>4</v>
      </c>
      <c r="H120" s="214">
        <v>132</v>
      </c>
      <c r="I120" s="213">
        <f t="shared" si="129"/>
        <v>4</v>
      </c>
      <c r="J120" s="289"/>
      <c r="K120" s="1071"/>
      <c r="L120" s="1073"/>
    </row>
    <row r="121" spans="1:15" hidden="1" x14ac:dyDescent="0.25">
      <c r="B121" s="291" t="s">
        <v>61</v>
      </c>
      <c r="C121" s="292">
        <v>12</v>
      </c>
      <c r="D121" s="213">
        <f t="shared" si="126"/>
        <v>4</v>
      </c>
      <c r="E121" s="213">
        <f t="shared" si="127"/>
        <v>4</v>
      </c>
      <c r="F121" s="214">
        <v>1</v>
      </c>
      <c r="G121" s="213">
        <f t="shared" si="128"/>
        <v>4</v>
      </c>
      <c r="H121" s="214">
        <v>132</v>
      </c>
      <c r="I121" s="213">
        <f t="shared" si="129"/>
        <v>4</v>
      </c>
      <c r="J121" s="289"/>
      <c r="K121" s="1071"/>
      <c r="L121" s="1073"/>
    </row>
    <row r="122" spans="1:15" hidden="1" x14ac:dyDescent="0.25">
      <c r="B122" s="291" t="s">
        <v>62</v>
      </c>
      <c r="C122" s="292">
        <v>12</v>
      </c>
      <c r="D122" s="213">
        <f t="shared" si="126"/>
        <v>4</v>
      </c>
      <c r="E122" s="213">
        <f t="shared" si="127"/>
        <v>4</v>
      </c>
      <c r="F122" s="214">
        <v>1</v>
      </c>
      <c r="G122" s="213">
        <f t="shared" si="128"/>
        <v>4</v>
      </c>
      <c r="H122" s="214">
        <v>134</v>
      </c>
      <c r="I122" s="213">
        <f t="shared" si="129"/>
        <v>4</v>
      </c>
      <c r="J122" s="289"/>
      <c r="K122" s="1071"/>
      <c r="L122" s="1073"/>
    </row>
    <row r="123" spans="1:15" x14ac:dyDescent="0.25">
      <c r="B123" s="293" t="s">
        <v>2342</v>
      </c>
      <c r="C123" s="294">
        <f t="shared" ref="C123:I123" si="130">C5+C10+C15+C20+C25+C30+C35+C40+C45+C50+C55+C60+C65+C68+C73+C78+C83+C89+C95+C101+C107+C113+C117</f>
        <v>1140</v>
      </c>
      <c r="D123" s="294">
        <f t="shared" si="130"/>
        <v>380</v>
      </c>
      <c r="E123" s="294">
        <f t="shared" si="130"/>
        <v>380</v>
      </c>
      <c r="F123" s="294">
        <f t="shared" si="130"/>
        <v>22</v>
      </c>
      <c r="G123" s="294">
        <f t="shared" si="130"/>
        <v>380</v>
      </c>
      <c r="H123" s="294">
        <f t="shared" si="130"/>
        <v>6862</v>
      </c>
      <c r="I123" s="294">
        <f t="shared" si="130"/>
        <v>380</v>
      </c>
    </row>
    <row r="124" spans="1:15" x14ac:dyDescent="0.25">
      <c r="B124" s="268" t="s">
        <v>66</v>
      </c>
      <c r="C124" s="295"/>
      <c r="D124" s="270">
        <f>G135</f>
        <v>8.6</v>
      </c>
      <c r="E124" s="270">
        <f>G131</f>
        <v>4.2</v>
      </c>
      <c r="F124" s="270">
        <f>G132</f>
        <v>14.52</v>
      </c>
      <c r="G124" s="296">
        <f>G136</f>
        <v>0.16800000000000001</v>
      </c>
      <c r="H124" s="270">
        <f>G136</f>
        <v>0.16800000000000001</v>
      </c>
      <c r="I124" s="270">
        <f>G133</f>
        <v>3.62</v>
      </c>
      <c r="J124" s="297"/>
    </row>
    <row r="125" spans="1:15" x14ac:dyDescent="0.25">
      <c r="B125" s="268" t="s">
        <v>67</v>
      </c>
      <c r="C125" s="275"/>
      <c r="D125" s="274">
        <f>D123*D124</f>
        <v>3268</v>
      </c>
      <c r="E125" s="274">
        <f>E123*E124</f>
        <v>1596</v>
      </c>
      <c r="F125" s="274">
        <f>F123*F124</f>
        <v>319.44</v>
      </c>
      <c r="G125" s="275">
        <f>G123*G124</f>
        <v>63.84</v>
      </c>
      <c r="H125" s="275">
        <f>H124*H123</f>
        <v>1152.816</v>
      </c>
      <c r="I125" s="274">
        <f>I123*I124</f>
        <v>1375.6000000000001</v>
      </c>
    </row>
    <row r="126" spans="1:15" ht="15.75" thickBot="1" x14ac:dyDescent="0.3">
      <c r="B126" s="251"/>
      <c r="C126" s="299"/>
      <c r="D126" s="300"/>
      <c r="E126" s="300"/>
      <c r="F126" s="300"/>
      <c r="G126" s="300"/>
      <c r="H126" s="300"/>
      <c r="I126" s="300"/>
    </row>
    <row r="127" spans="1:15" ht="16.5" thickBot="1" x14ac:dyDescent="0.3">
      <c r="H127" s="302" t="s">
        <v>68</v>
      </c>
      <c r="I127" s="324">
        <f>SUM(D125:I125)</f>
        <v>7775.6959999999999</v>
      </c>
      <c r="M127" s="1082" t="s">
        <v>20</v>
      </c>
      <c r="N127" s="1083" t="s">
        <v>21</v>
      </c>
      <c r="O127" s="1083" t="s">
        <v>22</v>
      </c>
    </row>
    <row r="128" spans="1:15" ht="15.75" thickBot="1" x14ac:dyDescent="0.3">
      <c r="H128" s="302"/>
      <c r="I128" s="304"/>
      <c r="M128" s="1084" t="s">
        <v>23</v>
      </c>
      <c r="N128" s="1085">
        <v>80</v>
      </c>
      <c r="O128" s="1086">
        <f>N128/N130</f>
        <v>2.2650056625141562E-2</v>
      </c>
    </row>
    <row r="129" spans="4:16" ht="16.5" thickBot="1" x14ac:dyDescent="0.3">
      <c r="H129" s="302"/>
      <c r="I129" s="304"/>
      <c r="J129" s="308">
        <f>O129</f>
        <v>0.97734994337485848</v>
      </c>
      <c r="K129" s="1088">
        <f>I127*O129</f>
        <v>7599.576045300113</v>
      </c>
      <c r="M129" s="1084" t="s">
        <v>24</v>
      </c>
      <c r="N129" s="1085">
        <v>3452</v>
      </c>
      <c r="O129" s="1086">
        <f>N129/N130</f>
        <v>0.97734994337485848</v>
      </c>
      <c r="P129" s="309" t="s">
        <v>69</v>
      </c>
    </row>
    <row r="130" spans="4:16" ht="15.75" thickBot="1" x14ac:dyDescent="0.3">
      <c r="D130" s="1494"/>
      <c r="E130" s="1495"/>
      <c r="F130" s="310" t="s">
        <v>70</v>
      </c>
      <c r="G130" s="311" t="s">
        <v>71</v>
      </c>
      <c r="M130" s="1084" t="s">
        <v>4</v>
      </c>
      <c r="N130" s="1085">
        <f>N129+N128</f>
        <v>3532</v>
      </c>
      <c r="O130" s="1087">
        <v>1</v>
      </c>
    </row>
    <row r="131" spans="4:16" x14ac:dyDescent="0.25">
      <c r="D131" s="1492" t="s">
        <v>72</v>
      </c>
      <c r="E131" s="1493"/>
      <c r="F131" s="280">
        <v>3.75</v>
      </c>
      <c r="G131" s="280">
        <v>4.2</v>
      </c>
    </row>
    <row r="132" spans="4:16" x14ac:dyDescent="0.25">
      <c r="D132" s="1492" t="s">
        <v>50</v>
      </c>
      <c r="E132" s="1493"/>
      <c r="F132" s="280" t="s">
        <v>73</v>
      </c>
      <c r="G132" s="280">
        <v>14.52</v>
      </c>
      <c r="H132" s="314"/>
    </row>
    <row r="133" spans="4:16" x14ac:dyDescent="0.25">
      <c r="D133" s="1492" t="s">
        <v>51</v>
      </c>
      <c r="E133" s="1493"/>
      <c r="F133" s="280">
        <v>3.23</v>
      </c>
      <c r="G133" s="280">
        <v>3.62</v>
      </c>
    </row>
    <row r="134" spans="4:16" x14ac:dyDescent="0.25">
      <c r="D134" s="315" t="s">
        <v>53</v>
      </c>
      <c r="E134" s="316"/>
      <c r="F134" s="280"/>
      <c r="G134" s="280">
        <v>0.05</v>
      </c>
    </row>
    <row r="135" spans="4:16" x14ac:dyDescent="0.25">
      <c r="D135" s="1492" t="s">
        <v>52</v>
      </c>
      <c r="E135" s="1493"/>
      <c r="F135" s="317">
        <v>7.68</v>
      </c>
      <c r="G135" s="317">
        <v>8.6</v>
      </c>
    </row>
    <row r="136" spans="4:16" x14ac:dyDescent="0.25">
      <c r="D136" s="1492" t="s">
        <v>54</v>
      </c>
      <c r="E136" s="1493"/>
      <c r="F136" s="318">
        <v>0.15</v>
      </c>
      <c r="G136" s="280">
        <v>0.16800000000000001</v>
      </c>
    </row>
    <row r="137" spans="4:16" x14ac:dyDescent="0.25">
      <c r="F137" s="283" t="s">
        <v>74</v>
      </c>
      <c r="G137" s="319">
        <f>SUM(G131:G136)</f>
        <v>31.158000000000001</v>
      </c>
    </row>
    <row r="139" spans="4:16" x14ac:dyDescent="0.25">
      <c r="G139" s="283"/>
    </row>
    <row r="140" spans="4:16" x14ac:dyDescent="0.25">
      <c r="G140" s="283"/>
    </row>
    <row r="141" spans="4:16" x14ac:dyDescent="0.25">
      <c r="G141" s="283"/>
    </row>
    <row r="142" spans="4:16" x14ac:dyDescent="0.25">
      <c r="G142" s="283"/>
    </row>
    <row r="143" spans="4:16" x14ac:dyDescent="0.25">
      <c r="G143" s="283"/>
    </row>
    <row r="144" spans="4:16" x14ac:dyDescent="0.25">
      <c r="G144" s="283"/>
    </row>
    <row r="145" spans="4:7" x14ac:dyDescent="0.25">
      <c r="D145" s="312"/>
      <c r="G145" s="283"/>
    </row>
  </sheetData>
  <mergeCells count="7">
    <mergeCell ref="D135:E135"/>
    <mergeCell ref="D136:E136"/>
    <mergeCell ref="G1:I1"/>
    <mergeCell ref="D130:E130"/>
    <mergeCell ref="D131:E131"/>
    <mergeCell ref="D132:E132"/>
    <mergeCell ref="D133:E1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L2184"/>
  <sheetViews>
    <sheetView zoomScale="77" zoomScaleNormal="77" workbookViewId="0">
      <selection activeCell="H1" sqref="H1:J1"/>
    </sheetView>
  </sheetViews>
  <sheetFormatPr defaultColWidth="9.140625" defaultRowHeight="12" x14ac:dyDescent="0.2"/>
  <cols>
    <col min="1" max="1" width="38.85546875" style="642" customWidth="1"/>
    <col min="2" max="2" width="55.140625" style="642" customWidth="1"/>
    <col min="3" max="8" width="15.85546875" style="643" customWidth="1"/>
    <col min="9" max="10" width="15.85546875" style="644" customWidth="1"/>
    <col min="11" max="11" width="11.140625" style="642" customWidth="1"/>
    <col min="12" max="16384" width="9.140625" style="642"/>
  </cols>
  <sheetData>
    <row r="1" spans="1:12" ht="63" customHeight="1" x14ac:dyDescent="0.2">
      <c r="H1" s="1381" t="s">
        <v>2110</v>
      </c>
      <c r="I1" s="1381"/>
      <c r="J1" s="1381"/>
    </row>
    <row r="2" spans="1:12" ht="52.5" customHeight="1" x14ac:dyDescent="0.2">
      <c r="A2" s="1377" t="s">
        <v>2156</v>
      </c>
      <c r="B2" s="1378"/>
      <c r="C2" s="1378"/>
      <c r="D2" s="1378"/>
      <c r="E2" s="1378"/>
      <c r="F2" s="1378"/>
      <c r="G2" s="1378"/>
      <c r="H2" s="1378"/>
      <c r="I2" s="1378"/>
      <c r="J2" s="1379"/>
    </row>
    <row r="3" spans="1:12" s="648" customFormat="1" ht="72.75" customHeight="1" x14ac:dyDescent="0.2">
      <c r="A3" s="645" t="s">
        <v>303</v>
      </c>
      <c r="B3" s="645" t="s">
        <v>26</v>
      </c>
      <c r="C3" s="645" t="s">
        <v>2153</v>
      </c>
      <c r="D3" s="645" t="s">
        <v>305</v>
      </c>
      <c r="E3" s="645" t="s">
        <v>2154</v>
      </c>
      <c r="F3" s="645" t="s">
        <v>307</v>
      </c>
      <c r="G3" s="645" t="s">
        <v>2155</v>
      </c>
      <c r="H3" s="645" t="s">
        <v>309</v>
      </c>
      <c r="I3" s="646" t="s">
        <v>310</v>
      </c>
      <c r="J3" s="645" t="s">
        <v>32</v>
      </c>
      <c r="K3" s="647" t="s">
        <v>2157</v>
      </c>
      <c r="L3" s="647" t="s">
        <v>2104</v>
      </c>
    </row>
    <row r="4" spans="1:12" s="648" customFormat="1" ht="21" customHeight="1" x14ac:dyDescent="0.25">
      <c r="A4" s="1380" t="s">
        <v>215</v>
      </c>
      <c r="B4" s="1380"/>
      <c r="C4" s="649">
        <f>SUM(C5:C2184)</f>
        <v>34838.1</v>
      </c>
      <c r="D4" s="645">
        <f t="shared" ref="D4:J4" si="0">SUM(D5:D2184)</f>
        <v>9315</v>
      </c>
      <c r="E4" s="649">
        <f t="shared" si="0"/>
        <v>367831.11999999918</v>
      </c>
      <c r="F4" s="645">
        <f t="shared" si="0"/>
        <v>296638</v>
      </c>
      <c r="G4" s="649">
        <f t="shared" si="0"/>
        <v>162221.33000000002</v>
      </c>
      <c r="H4" s="645">
        <f t="shared" si="0"/>
        <v>222221</v>
      </c>
      <c r="I4" s="650">
        <f>SUM(I5:I2184)</f>
        <v>564890.549999999</v>
      </c>
      <c r="J4" s="651">
        <f t="shared" si="0"/>
        <v>528174</v>
      </c>
      <c r="K4" s="650">
        <f>SUM(K5:K2184)</f>
        <v>561318.46999999904</v>
      </c>
      <c r="L4" s="650">
        <f>SUM(L5:L2184)</f>
        <v>3572.0799999999995</v>
      </c>
    </row>
    <row r="5" spans="1:12" x14ac:dyDescent="0.2">
      <c r="A5" s="652" t="s">
        <v>510</v>
      </c>
      <c r="B5" s="656" t="s">
        <v>317</v>
      </c>
      <c r="C5" s="653"/>
      <c r="D5" s="653"/>
      <c r="E5" s="653">
        <f>F5*1.24</f>
        <v>27.28</v>
      </c>
      <c r="F5" s="653">
        <v>22</v>
      </c>
      <c r="G5" s="653">
        <f>H5*0.73</f>
        <v>0</v>
      </c>
      <c r="H5" s="653"/>
      <c r="I5" s="654">
        <f t="shared" ref="I5:J20" si="1">C5+E5+G5</f>
        <v>27.28</v>
      </c>
      <c r="J5" s="655">
        <f t="shared" si="1"/>
        <v>22</v>
      </c>
      <c r="K5" s="652">
        <f>I5</f>
        <v>27.28</v>
      </c>
      <c r="L5" s="652"/>
    </row>
    <row r="6" spans="1:12" x14ac:dyDescent="0.2">
      <c r="A6" s="652" t="s">
        <v>382</v>
      </c>
      <c r="B6" s="656" t="s">
        <v>377</v>
      </c>
      <c r="C6" s="653"/>
      <c r="D6" s="653"/>
      <c r="E6" s="653">
        <f t="shared" ref="E6:E69" si="2">F6*1.24</f>
        <v>531.96</v>
      </c>
      <c r="F6" s="653">
        <v>429</v>
      </c>
      <c r="G6" s="653">
        <f t="shared" ref="G6:G69" si="3">H6*0.73</f>
        <v>0</v>
      </c>
      <c r="H6" s="653"/>
      <c r="I6" s="654">
        <f t="shared" si="1"/>
        <v>531.96</v>
      </c>
      <c r="J6" s="655">
        <f t="shared" si="1"/>
        <v>429</v>
      </c>
      <c r="K6" s="652">
        <f t="shared" ref="K6:K69" si="4">I6</f>
        <v>531.96</v>
      </c>
      <c r="L6" s="652"/>
    </row>
    <row r="7" spans="1:12" x14ac:dyDescent="0.2">
      <c r="A7" s="652" t="s">
        <v>504</v>
      </c>
      <c r="B7" s="656" t="s">
        <v>315</v>
      </c>
      <c r="C7" s="653"/>
      <c r="D7" s="653"/>
      <c r="E7" s="653">
        <f t="shared" si="2"/>
        <v>18.600000000000001</v>
      </c>
      <c r="F7" s="653">
        <v>15</v>
      </c>
      <c r="G7" s="653">
        <f t="shared" si="3"/>
        <v>2.92</v>
      </c>
      <c r="H7" s="653">
        <v>4</v>
      </c>
      <c r="I7" s="654">
        <f t="shared" si="1"/>
        <v>21.520000000000003</v>
      </c>
      <c r="J7" s="655">
        <f t="shared" si="1"/>
        <v>19</v>
      </c>
      <c r="K7" s="652">
        <f t="shared" si="4"/>
        <v>21.520000000000003</v>
      </c>
      <c r="L7" s="652"/>
    </row>
    <row r="8" spans="1:12" x14ac:dyDescent="0.2">
      <c r="A8" s="652" t="s">
        <v>504</v>
      </c>
      <c r="B8" s="656" t="s">
        <v>312</v>
      </c>
      <c r="C8" s="653"/>
      <c r="D8" s="653"/>
      <c r="E8" s="653">
        <f t="shared" si="2"/>
        <v>322.39999999999998</v>
      </c>
      <c r="F8" s="653">
        <v>260</v>
      </c>
      <c r="G8" s="653">
        <f t="shared" si="3"/>
        <v>63.51</v>
      </c>
      <c r="H8" s="653">
        <v>87</v>
      </c>
      <c r="I8" s="654">
        <f t="shared" si="1"/>
        <v>385.90999999999997</v>
      </c>
      <c r="J8" s="655">
        <f t="shared" si="1"/>
        <v>347</v>
      </c>
      <c r="K8" s="652">
        <f t="shared" si="4"/>
        <v>385.90999999999997</v>
      </c>
      <c r="L8" s="652"/>
    </row>
    <row r="9" spans="1:12" x14ac:dyDescent="0.2">
      <c r="A9" s="652" t="s">
        <v>485</v>
      </c>
      <c r="B9" s="656" t="s">
        <v>352</v>
      </c>
      <c r="C9" s="653"/>
      <c r="D9" s="653"/>
      <c r="E9" s="653">
        <f t="shared" si="2"/>
        <v>2.48</v>
      </c>
      <c r="F9" s="653">
        <v>2</v>
      </c>
      <c r="G9" s="653">
        <f t="shared" si="3"/>
        <v>1.46</v>
      </c>
      <c r="H9" s="653">
        <v>2</v>
      </c>
      <c r="I9" s="654">
        <f t="shared" si="1"/>
        <v>3.94</v>
      </c>
      <c r="J9" s="655">
        <f t="shared" si="1"/>
        <v>4</v>
      </c>
      <c r="K9" s="652">
        <f t="shared" si="4"/>
        <v>3.94</v>
      </c>
      <c r="L9" s="652"/>
    </row>
    <row r="10" spans="1:12" x14ac:dyDescent="0.2">
      <c r="A10" s="652" t="s">
        <v>603</v>
      </c>
      <c r="B10" s="656" t="s">
        <v>328</v>
      </c>
      <c r="C10" s="653"/>
      <c r="D10" s="653"/>
      <c r="E10" s="653">
        <f t="shared" si="2"/>
        <v>99.2</v>
      </c>
      <c r="F10" s="653">
        <v>80</v>
      </c>
      <c r="G10" s="653">
        <f t="shared" si="3"/>
        <v>0</v>
      </c>
      <c r="H10" s="653"/>
      <c r="I10" s="654">
        <f t="shared" si="1"/>
        <v>99.2</v>
      </c>
      <c r="J10" s="655">
        <f t="shared" si="1"/>
        <v>80</v>
      </c>
      <c r="K10" s="652">
        <f t="shared" si="4"/>
        <v>99.2</v>
      </c>
      <c r="L10" s="652"/>
    </row>
    <row r="11" spans="1:12" x14ac:dyDescent="0.2">
      <c r="A11" s="652" t="s">
        <v>603</v>
      </c>
      <c r="B11" s="656" t="s">
        <v>317</v>
      </c>
      <c r="C11" s="653"/>
      <c r="D11" s="653"/>
      <c r="E11" s="653">
        <f t="shared" si="2"/>
        <v>33.479999999999997</v>
      </c>
      <c r="F11" s="653">
        <v>27</v>
      </c>
      <c r="G11" s="653">
        <f t="shared" si="3"/>
        <v>0</v>
      </c>
      <c r="H11" s="653"/>
      <c r="I11" s="654">
        <f t="shared" si="1"/>
        <v>33.479999999999997</v>
      </c>
      <c r="J11" s="655">
        <f t="shared" si="1"/>
        <v>27</v>
      </c>
      <c r="K11" s="652">
        <f t="shared" si="4"/>
        <v>33.479999999999997</v>
      </c>
      <c r="L11" s="652"/>
    </row>
    <row r="12" spans="1:12" x14ac:dyDescent="0.2">
      <c r="A12" s="652" t="s">
        <v>603</v>
      </c>
      <c r="B12" s="656" t="s">
        <v>360</v>
      </c>
      <c r="C12" s="653"/>
      <c r="D12" s="653"/>
      <c r="E12" s="653">
        <f t="shared" si="2"/>
        <v>147.56</v>
      </c>
      <c r="F12" s="653">
        <v>119</v>
      </c>
      <c r="G12" s="653">
        <f t="shared" si="3"/>
        <v>0</v>
      </c>
      <c r="H12" s="653"/>
      <c r="I12" s="654">
        <f t="shared" si="1"/>
        <v>147.56</v>
      </c>
      <c r="J12" s="655">
        <f t="shared" si="1"/>
        <v>119</v>
      </c>
      <c r="K12" s="652">
        <f t="shared" si="4"/>
        <v>147.56</v>
      </c>
      <c r="L12" s="652"/>
    </row>
    <row r="13" spans="1:12" x14ac:dyDescent="0.2">
      <c r="A13" s="652" t="s">
        <v>463</v>
      </c>
      <c r="B13" s="656" t="s">
        <v>372</v>
      </c>
      <c r="C13" s="653"/>
      <c r="D13" s="653"/>
      <c r="E13" s="653">
        <f t="shared" si="2"/>
        <v>164.92</v>
      </c>
      <c r="F13" s="653">
        <v>133</v>
      </c>
      <c r="G13" s="653">
        <f t="shared" si="3"/>
        <v>0</v>
      </c>
      <c r="H13" s="653"/>
      <c r="I13" s="654">
        <f t="shared" si="1"/>
        <v>164.92</v>
      </c>
      <c r="J13" s="655">
        <f t="shared" si="1"/>
        <v>133</v>
      </c>
      <c r="K13" s="652">
        <f t="shared" si="4"/>
        <v>164.92</v>
      </c>
      <c r="L13" s="652"/>
    </row>
    <row r="14" spans="1:12" x14ac:dyDescent="0.2">
      <c r="A14" s="652" t="s">
        <v>463</v>
      </c>
      <c r="B14" s="656" t="s">
        <v>373</v>
      </c>
      <c r="C14" s="653"/>
      <c r="D14" s="653"/>
      <c r="E14" s="653">
        <f t="shared" si="2"/>
        <v>257.92</v>
      </c>
      <c r="F14" s="653">
        <v>208</v>
      </c>
      <c r="G14" s="653">
        <f t="shared" si="3"/>
        <v>0</v>
      </c>
      <c r="H14" s="653"/>
      <c r="I14" s="654">
        <f t="shared" si="1"/>
        <v>257.92</v>
      </c>
      <c r="J14" s="655">
        <f t="shared" si="1"/>
        <v>208</v>
      </c>
      <c r="K14" s="652">
        <f t="shared" si="4"/>
        <v>257.92</v>
      </c>
      <c r="L14" s="652"/>
    </row>
    <row r="15" spans="1:12" x14ac:dyDescent="0.2">
      <c r="A15" s="652" t="s">
        <v>680</v>
      </c>
      <c r="B15" s="656" t="s">
        <v>325</v>
      </c>
      <c r="C15" s="653"/>
      <c r="D15" s="653"/>
      <c r="E15" s="653">
        <f t="shared" si="2"/>
        <v>2.48</v>
      </c>
      <c r="F15" s="653">
        <v>2</v>
      </c>
      <c r="G15" s="653">
        <f t="shared" si="3"/>
        <v>0</v>
      </c>
      <c r="H15" s="653"/>
      <c r="I15" s="654">
        <f t="shared" si="1"/>
        <v>2.48</v>
      </c>
      <c r="J15" s="655">
        <f t="shared" si="1"/>
        <v>2</v>
      </c>
      <c r="K15" s="652">
        <f t="shared" si="4"/>
        <v>2.48</v>
      </c>
      <c r="L15" s="652"/>
    </row>
    <row r="16" spans="1:12" x14ac:dyDescent="0.2">
      <c r="A16" s="652" t="s">
        <v>680</v>
      </c>
      <c r="B16" s="656" t="s">
        <v>326</v>
      </c>
      <c r="C16" s="653"/>
      <c r="D16" s="653"/>
      <c r="E16" s="653">
        <f t="shared" si="2"/>
        <v>0</v>
      </c>
      <c r="F16" s="653"/>
      <c r="G16" s="653">
        <f t="shared" si="3"/>
        <v>246.01</v>
      </c>
      <c r="H16" s="653">
        <v>337</v>
      </c>
      <c r="I16" s="654">
        <f t="shared" si="1"/>
        <v>246.01</v>
      </c>
      <c r="J16" s="655">
        <f t="shared" si="1"/>
        <v>337</v>
      </c>
      <c r="K16" s="652">
        <f t="shared" si="4"/>
        <v>246.01</v>
      </c>
      <c r="L16" s="652"/>
    </row>
    <row r="17" spans="1:12" x14ac:dyDescent="0.2">
      <c r="A17" s="652" t="s">
        <v>680</v>
      </c>
      <c r="B17" s="656" t="s">
        <v>327</v>
      </c>
      <c r="C17" s="653"/>
      <c r="D17" s="653"/>
      <c r="E17" s="653">
        <f t="shared" si="2"/>
        <v>0</v>
      </c>
      <c r="F17" s="653"/>
      <c r="G17" s="653">
        <f t="shared" si="3"/>
        <v>52.56</v>
      </c>
      <c r="H17" s="653">
        <v>72</v>
      </c>
      <c r="I17" s="654">
        <f t="shared" si="1"/>
        <v>52.56</v>
      </c>
      <c r="J17" s="655">
        <f t="shared" si="1"/>
        <v>72</v>
      </c>
      <c r="K17" s="652">
        <f t="shared" si="4"/>
        <v>52.56</v>
      </c>
      <c r="L17" s="652"/>
    </row>
    <row r="18" spans="1:12" x14ac:dyDescent="0.2">
      <c r="A18" s="652" t="s">
        <v>680</v>
      </c>
      <c r="B18" s="656" t="s">
        <v>328</v>
      </c>
      <c r="C18" s="653"/>
      <c r="D18" s="653"/>
      <c r="E18" s="653">
        <f t="shared" si="2"/>
        <v>249.24</v>
      </c>
      <c r="F18" s="653">
        <v>201</v>
      </c>
      <c r="G18" s="653">
        <f t="shared" si="3"/>
        <v>0</v>
      </c>
      <c r="H18" s="653"/>
      <c r="I18" s="654">
        <f t="shared" si="1"/>
        <v>249.24</v>
      </c>
      <c r="J18" s="655">
        <f t="shared" si="1"/>
        <v>201</v>
      </c>
      <c r="K18" s="652">
        <f t="shared" si="4"/>
        <v>249.24</v>
      </c>
      <c r="L18" s="652"/>
    </row>
    <row r="19" spans="1:12" x14ac:dyDescent="0.2">
      <c r="A19" s="652" t="s">
        <v>680</v>
      </c>
      <c r="B19" s="656" t="s">
        <v>329</v>
      </c>
      <c r="C19" s="653"/>
      <c r="D19" s="653"/>
      <c r="E19" s="653">
        <f t="shared" si="2"/>
        <v>7.4399999999999995</v>
      </c>
      <c r="F19" s="653">
        <v>6</v>
      </c>
      <c r="G19" s="653">
        <f t="shared" si="3"/>
        <v>4.38</v>
      </c>
      <c r="H19" s="653">
        <v>6</v>
      </c>
      <c r="I19" s="654">
        <f t="shared" si="1"/>
        <v>11.82</v>
      </c>
      <c r="J19" s="655">
        <f t="shared" si="1"/>
        <v>12</v>
      </c>
      <c r="K19" s="652">
        <f t="shared" si="4"/>
        <v>11.82</v>
      </c>
      <c r="L19" s="652"/>
    </row>
    <row r="20" spans="1:12" x14ac:dyDescent="0.2">
      <c r="A20" s="652" t="s">
        <v>680</v>
      </c>
      <c r="B20" s="656" t="s">
        <v>330</v>
      </c>
      <c r="C20" s="653"/>
      <c r="D20" s="653"/>
      <c r="E20" s="653">
        <f t="shared" si="2"/>
        <v>60.76</v>
      </c>
      <c r="F20" s="653">
        <v>49</v>
      </c>
      <c r="G20" s="653">
        <f t="shared" si="3"/>
        <v>0</v>
      </c>
      <c r="H20" s="653"/>
      <c r="I20" s="654">
        <f t="shared" si="1"/>
        <v>60.76</v>
      </c>
      <c r="J20" s="655">
        <f t="shared" si="1"/>
        <v>49</v>
      </c>
      <c r="K20" s="652">
        <f t="shared" si="4"/>
        <v>60.76</v>
      </c>
      <c r="L20" s="652"/>
    </row>
    <row r="21" spans="1:12" x14ac:dyDescent="0.2">
      <c r="A21" s="652" t="s">
        <v>680</v>
      </c>
      <c r="B21" s="656" t="s">
        <v>331</v>
      </c>
      <c r="C21" s="653"/>
      <c r="D21" s="653"/>
      <c r="E21" s="653">
        <f t="shared" si="2"/>
        <v>0</v>
      </c>
      <c r="F21" s="653"/>
      <c r="G21" s="653">
        <f t="shared" si="3"/>
        <v>9.49</v>
      </c>
      <c r="H21" s="653">
        <v>13</v>
      </c>
      <c r="I21" s="654">
        <f t="shared" ref="I21:J84" si="5">C21+E21+G21</f>
        <v>9.49</v>
      </c>
      <c r="J21" s="655">
        <f t="shared" si="5"/>
        <v>13</v>
      </c>
      <c r="K21" s="652">
        <f t="shared" si="4"/>
        <v>9.49</v>
      </c>
      <c r="L21" s="652"/>
    </row>
    <row r="22" spans="1:12" x14ac:dyDescent="0.2">
      <c r="A22" s="652" t="s">
        <v>680</v>
      </c>
      <c r="B22" s="656" t="s">
        <v>336</v>
      </c>
      <c r="C22" s="653"/>
      <c r="D22" s="653"/>
      <c r="E22" s="653">
        <f t="shared" si="2"/>
        <v>6.2</v>
      </c>
      <c r="F22" s="653">
        <v>5</v>
      </c>
      <c r="G22" s="653">
        <f t="shared" si="3"/>
        <v>3.65</v>
      </c>
      <c r="H22" s="653">
        <v>5</v>
      </c>
      <c r="I22" s="654">
        <f t="shared" si="5"/>
        <v>9.85</v>
      </c>
      <c r="J22" s="655">
        <f t="shared" si="5"/>
        <v>10</v>
      </c>
      <c r="K22" s="652">
        <f t="shared" si="4"/>
        <v>9.85</v>
      </c>
      <c r="L22" s="652"/>
    </row>
    <row r="23" spans="1:12" ht="24" x14ac:dyDescent="0.2">
      <c r="A23" s="652" t="s">
        <v>680</v>
      </c>
      <c r="B23" s="656" t="s">
        <v>342</v>
      </c>
      <c r="C23" s="653"/>
      <c r="D23" s="653"/>
      <c r="E23" s="653">
        <f t="shared" si="2"/>
        <v>3.7199999999999998</v>
      </c>
      <c r="F23" s="653">
        <v>3</v>
      </c>
      <c r="G23" s="653">
        <f t="shared" si="3"/>
        <v>2.92</v>
      </c>
      <c r="H23" s="653">
        <v>4</v>
      </c>
      <c r="I23" s="654">
        <f t="shared" si="5"/>
        <v>6.64</v>
      </c>
      <c r="J23" s="655">
        <f t="shared" si="5"/>
        <v>7</v>
      </c>
      <c r="K23" s="652">
        <f t="shared" si="4"/>
        <v>6.64</v>
      </c>
      <c r="L23" s="652"/>
    </row>
    <row r="24" spans="1:12" x14ac:dyDescent="0.2">
      <c r="A24" s="652" t="s">
        <v>680</v>
      </c>
      <c r="B24" s="656" t="s">
        <v>315</v>
      </c>
      <c r="C24" s="653"/>
      <c r="D24" s="653"/>
      <c r="E24" s="653">
        <f t="shared" si="2"/>
        <v>16.12</v>
      </c>
      <c r="F24" s="653">
        <v>13</v>
      </c>
      <c r="G24" s="653">
        <f t="shared" si="3"/>
        <v>0</v>
      </c>
      <c r="H24" s="653"/>
      <c r="I24" s="654">
        <f t="shared" si="5"/>
        <v>16.12</v>
      </c>
      <c r="J24" s="655">
        <f t="shared" si="5"/>
        <v>13</v>
      </c>
      <c r="K24" s="652">
        <f t="shared" si="4"/>
        <v>16.12</v>
      </c>
      <c r="L24" s="652"/>
    </row>
    <row r="25" spans="1:12" x14ac:dyDescent="0.2">
      <c r="A25" s="652" t="s">
        <v>680</v>
      </c>
      <c r="B25" s="656" t="s">
        <v>345</v>
      </c>
      <c r="C25" s="653"/>
      <c r="D25" s="653"/>
      <c r="E25" s="653">
        <f t="shared" si="2"/>
        <v>18.600000000000001</v>
      </c>
      <c r="F25" s="653">
        <v>15</v>
      </c>
      <c r="G25" s="653">
        <f t="shared" si="3"/>
        <v>20.439999999999998</v>
      </c>
      <c r="H25" s="653">
        <v>28</v>
      </c>
      <c r="I25" s="654">
        <f t="shared" si="5"/>
        <v>39.04</v>
      </c>
      <c r="J25" s="655">
        <f t="shared" si="5"/>
        <v>43</v>
      </c>
      <c r="K25" s="652">
        <f t="shared" si="4"/>
        <v>39.04</v>
      </c>
      <c r="L25" s="652"/>
    </row>
    <row r="26" spans="1:12" x14ac:dyDescent="0.2">
      <c r="A26" s="652" t="s">
        <v>680</v>
      </c>
      <c r="B26" s="656" t="s">
        <v>346</v>
      </c>
      <c r="C26" s="653"/>
      <c r="D26" s="653"/>
      <c r="E26" s="653">
        <f t="shared" si="2"/>
        <v>0</v>
      </c>
      <c r="F26" s="653"/>
      <c r="G26" s="653">
        <f t="shared" si="3"/>
        <v>17.52</v>
      </c>
      <c r="H26" s="653">
        <v>24</v>
      </c>
      <c r="I26" s="654">
        <f t="shared" si="5"/>
        <v>17.52</v>
      </c>
      <c r="J26" s="655">
        <f t="shared" si="5"/>
        <v>24</v>
      </c>
      <c r="K26" s="652">
        <f t="shared" si="4"/>
        <v>17.52</v>
      </c>
      <c r="L26" s="652"/>
    </row>
    <row r="27" spans="1:12" x14ac:dyDescent="0.2">
      <c r="A27" s="652" t="s">
        <v>680</v>
      </c>
      <c r="B27" s="656" t="s">
        <v>317</v>
      </c>
      <c r="C27" s="653"/>
      <c r="D27" s="653"/>
      <c r="E27" s="653">
        <f t="shared" si="2"/>
        <v>81.84</v>
      </c>
      <c r="F27" s="653">
        <v>66</v>
      </c>
      <c r="G27" s="653">
        <f t="shared" si="3"/>
        <v>43.8</v>
      </c>
      <c r="H27" s="653">
        <v>60</v>
      </c>
      <c r="I27" s="654">
        <f t="shared" si="5"/>
        <v>125.64</v>
      </c>
      <c r="J27" s="655">
        <f t="shared" si="5"/>
        <v>126</v>
      </c>
      <c r="K27" s="652">
        <f t="shared" si="4"/>
        <v>125.64</v>
      </c>
      <c r="L27" s="652"/>
    </row>
    <row r="28" spans="1:12" x14ac:dyDescent="0.2">
      <c r="A28" s="652" t="s">
        <v>680</v>
      </c>
      <c r="B28" s="656" t="s">
        <v>347</v>
      </c>
      <c r="C28" s="653"/>
      <c r="D28" s="653"/>
      <c r="E28" s="653">
        <f t="shared" si="2"/>
        <v>11.16</v>
      </c>
      <c r="F28" s="653">
        <v>9</v>
      </c>
      <c r="G28" s="653">
        <f t="shared" si="3"/>
        <v>0</v>
      </c>
      <c r="H28" s="653"/>
      <c r="I28" s="654">
        <f t="shared" si="5"/>
        <v>11.16</v>
      </c>
      <c r="J28" s="655">
        <f t="shared" si="5"/>
        <v>9</v>
      </c>
      <c r="K28" s="652">
        <f t="shared" si="4"/>
        <v>11.16</v>
      </c>
      <c r="L28" s="652"/>
    </row>
    <row r="29" spans="1:12" x14ac:dyDescent="0.2">
      <c r="A29" s="652" t="s">
        <v>680</v>
      </c>
      <c r="B29" s="656" t="s">
        <v>312</v>
      </c>
      <c r="C29" s="653"/>
      <c r="D29" s="653"/>
      <c r="E29" s="653">
        <f t="shared" si="2"/>
        <v>306.27999999999997</v>
      </c>
      <c r="F29" s="653">
        <v>247</v>
      </c>
      <c r="G29" s="653">
        <f t="shared" si="3"/>
        <v>0</v>
      </c>
      <c r="H29" s="653"/>
      <c r="I29" s="654">
        <f t="shared" si="5"/>
        <v>306.27999999999997</v>
      </c>
      <c r="J29" s="655">
        <f t="shared" si="5"/>
        <v>247</v>
      </c>
      <c r="K29" s="652">
        <f t="shared" si="4"/>
        <v>306.27999999999997</v>
      </c>
      <c r="L29" s="652"/>
    </row>
    <row r="30" spans="1:12" x14ac:dyDescent="0.2">
      <c r="A30" s="652" t="s">
        <v>680</v>
      </c>
      <c r="B30" s="656" t="s">
        <v>321</v>
      </c>
      <c r="C30" s="653"/>
      <c r="D30" s="653"/>
      <c r="E30" s="653">
        <f t="shared" si="2"/>
        <v>78.12</v>
      </c>
      <c r="F30" s="653">
        <v>63</v>
      </c>
      <c r="G30" s="653">
        <f t="shared" si="3"/>
        <v>45.99</v>
      </c>
      <c r="H30" s="653">
        <v>63</v>
      </c>
      <c r="I30" s="654">
        <f t="shared" si="5"/>
        <v>124.11000000000001</v>
      </c>
      <c r="J30" s="655">
        <f t="shared" si="5"/>
        <v>126</v>
      </c>
      <c r="K30" s="652">
        <f t="shared" si="4"/>
        <v>124.11000000000001</v>
      </c>
      <c r="L30" s="652"/>
    </row>
    <row r="31" spans="1:12" x14ac:dyDescent="0.2">
      <c r="A31" s="652" t="s">
        <v>680</v>
      </c>
      <c r="B31" s="656" t="s">
        <v>375</v>
      </c>
      <c r="C31" s="653"/>
      <c r="D31" s="653"/>
      <c r="E31" s="653">
        <f t="shared" si="2"/>
        <v>62</v>
      </c>
      <c r="F31" s="653">
        <v>50</v>
      </c>
      <c r="G31" s="653">
        <f t="shared" si="3"/>
        <v>0</v>
      </c>
      <c r="H31" s="653"/>
      <c r="I31" s="654">
        <f t="shared" si="5"/>
        <v>62</v>
      </c>
      <c r="J31" s="655">
        <f t="shared" si="5"/>
        <v>50</v>
      </c>
      <c r="K31" s="652">
        <f t="shared" si="4"/>
        <v>62</v>
      </c>
      <c r="L31" s="652"/>
    </row>
    <row r="32" spans="1:12" x14ac:dyDescent="0.2">
      <c r="A32" s="652" t="s">
        <v>680</v>
      </c>
      <c r="B32" s="656" t="s">
        <v>349</v>
      </c>
      <c r="C32" s="653"/>
      <c r="D32" s="653"/>
      <c r="E32" s="653">
        <f t="shared" si="2"/>
        <v>6.2</v>
      </c>
      <c r="F32" s="653">
        <v>5</v>
      </c>
      <c r="G32" s="653">
        <f t="shared" si="3"/>
        <v>0</v>
      </c>
      <c r="H32" s="653"/>
      <c r="I32" s="654">
        <f t="shared" si="5"/>
        <v>6.2</v>
      </c>
      <c r="J32" s="655">
        <f t="shared" si="5"/>
        <v>5</v>
      </c>
      <c r="K32" s="652">
        <f t="shared" si="4"/>
        <v>6.2</v>
      </c>
      <c r="L32" s="652"/>
    </row>
    <row r="33" spans="1:12" x14ac:dyDescent="0.2">
      <c r="A33" s="652" t="s">
        <v>680</v>
      </c>
      <c r="B33" s="656" t="s">
        <v>352</v>
      </c>
      <c r="C33" s="653"/>
      <c r="D33" s="653"/>
      <c r="E33" s="653">
        <f t="shared" si="2"/>
        <v>29.759999999999998</v>
      </c>
      <c r="F33" s="653">
        <v>24</v>
      </c>
      <c r="G33" s="653">
        <f t="shared" si="3"/>
        <v>0</v>
      </c>
      <c r="H33" s="653"/>
      <c r="I33" s="654">
        <f t="shared" si="5"/>
        <v>29.759999999999998</v>
      </c>
      <c r="J33" s="655">
        <f t="shared" si="5"/>
        <v>24</v>
      </c>
      <c r="K33" s="652">
        <f t="shared" si="4"/>
        <v>29.759999999999998</v>
      </c>
      <c r="L33" s="652"/>
    </row>
    <row r="34" spans="1:12" x14ac:dyDescent="0.2">
      <c r="A34" s="652" t="s">
        <v>680</v>
      </c>
      <c r="B34" s="656" t="s">
        <v>353</v>
      </c>
      <c r="C34" s="653"/>
      <c r="D34" s="653"/>
      <c r="E34" s="653">
        <f t="shared" si="2"/>
        <v>6.2</v>
      </c>
      <c r="F34" s="653">
        <v>5</v>
      </c>
      <c r="G34" s="653">
        <f t="shared" si="3"/>
        <v>0</v>
      </c>
      <c r="H34" s="653"/>
      <c r="I34" s="654">
        <f t="shared" si="5"/>
        <v>6.2</v>
      </c>
      <c r="J34" s="655">
        <f t="shared" si="5"/>
        <v>5</v>
      </c>
      <c r="K34" s="652">
        <f t="shared" si="4"/>
        <v>6.2</v>
      </c>
      <c r="L34" s="652"/>
    </row>
    <row r="35" spans="1:12" x14ac:dyDescent="0.2">
      <c r="A35" s="652" t="s">
        <v>680</v>
      </c>
      <c r="B35" s="656" t="s">
        <v>377</v>
      </c>
      <c r="C35" s="653"/>
      <c r="D35" s="653"/>
      <c r="E35" s="653">
        <f t="shared" si="2"/>
        <v>99.2</v>
      </c>
      <c r="F35" s="653">
        <v>80</v>
      </c>
      <c r="G35" s="653">
        <f t="shared" si="3"/>
        <v>0</v>
      </c>
      <c r="H35" s="653"/>
      <c r="I35" s="654">
        <f t="shared" si="5"/>
        <v>99.2</v>
      </c>
      <c r="J35" s="655">
        <f t="shared" si="5"/>
        <v>80</v>
      </c>
      <c r="K35" s="652">
        <f t="shared" si="4"/>
        <v>99.2</v>
      </c>
      <c r="L35" s="652"/>
    </row>
    <row r="36" spans="1:12" x14ac:dyDescent="0.2">
      <c r="A36" s="652" t="s">
        <v>680</v>
      </c>
      <c r="B36" s="656" t="s">
        <v>357</v>
      </c>
      <c r="C36" s="653"/>
      <c r="D36" s="653"/>
      <c r="E36" s="653">
        <f t="shared" si="2"/>
        <v>89.28</v>
      </c>
      <c r="F36" s="653">
        <v>72</v>
      </c>
      <c r="G36" s="653">
        <f t="shared" si="3"/>
        <v>52.56</v>
      </c>
      <c r="H36" s="653">
        <v>72</v>
      </c>
      <c r="I36" s="654">
        <f t="shared" si="5"/>
        <v>141.84</v>
      </c>
      <c r="J36" s="655">
        <f t="shared" si="5"/>
        <v>144</v>
      </c>
      <c r="K36" s="652">
        <f t="shared" si="4"/>
        <v>141.84</v>
      </c>
      <c r="L36" s="652"/>
    </row>
    <row r="37" spans="1:12" x14ac:dyDescent="0.2">
      <c r="A37" s="652" t="s">
        <v>680</v>
      </c>
      <c r="B37" s="656" t="s">
        <v>358</v>
      </c>
      <c r="C37" s="653"/>
      <c r="D37" s="653"/>
      <c r="E37" s="653">
        <f t="shared" si="2"/>
        <v>2.48</v>
      </c>
      <c r="F37" s="653">
        <v>2</v>
      </c>
      <c r="G37" s="653">
        <f t="shared" si="3"/>
        <v>0</v>
      </c>
      <c r="H37" s="653"/>
      <c r="I37" s="654">
        <f t="shared" si="5"/>
        <v>2.48</v>
      </c>
      <c r="J37" s="655">
        <f t="shared" si="5"/>
        <v>2</v>
      </c>
      <c r="K37" s="652">
        <f t="shared" si="4"/>
        <v>2.48</v>
      </c>
      <c r="L37" s="652"/>
    </row>
    <row r="38" spans="1:12" x14ac:dyDescent="0.2">
      <c r="A38" s="652" t="s">
        <v>680</v>
      </c>
      <c r="B38" s="656" t="s">
        <v>359</v>
      </c>
      <c r="C38" s="653"/>
      <c r="D38" s="653"/>
      <c r="E38" s="653">
        <f t="shared" si="2"/>
        <v>58.28</v>
      </c>
      <c r="F38" s="653">
        <v>47</v>
      </c>
      <c r="G38" s="653">
        <f t="shared" si="3"/>
        <v>34.31</v>
      </c>
      <c r="H38" s="653">
        <v>47</v>
      </c>
      <c r="I38" s="654">
        <f t="shared" si="5"/>
        <v>92.59</v>
      </c>
      <c r="J38" s="655">
        <f t="shared" si="5"/>
        <v>94</v>
      </c>
      <c r="K38" s="652">
        <f t="shared" si="4"/>
        <v>92.59</v>
      </c>
      <c r="L38" s="652"/>
    </row>
    <row r="39" spans="1:12" x14ac:dyDescent="0.2">
      <c r="A39" s="652" t="s">
        <v>680</v>
      </c>
      <c r="B39" s="656" t="s">
        <v>360</v>
      </c>
      <c r="C39" s="653"/>
      <c r="D39" s="653"/>
      <c r="E39" s="653">
        <f t="shared" si="2"/>
        <v>101.67999999999999</v>
      </c>
      <c r="F39" s="653">
        <v>82</v>
      </c>
      <c r="G39" s="653">
        <f t="shared" si="3"/>
        <v>59.86</v>
      </c>
      <c r="H39" s="653">
        <v>82</v>
      </c>
      <c r="I39" s="654">
        <f t="shared" si="5"/>
        <v>161.54</v>
      </c>
      <c r="J39" s="655">
        <f t="shared" si="5"/>
        <v>164</v>
      </c>
      <c r="K39" s="652">
        <f t="shared" si="4"/>
        <v>161.54</v>
      </c>
      <c r="L39" s="652"/>
    </row>
    <row r="40" spans="1:12" x14ac:dyDescent="0.2">
      <c r="A40" s="652" t="s">
        <v>680</v>
      </c>
      <c r="B40" s="656" t="s">
        <v>362</v>
      </c>
      <c r="C40" s="653"/>
      <c r="D40" s="653"/>
      <c r="E40" s="653">
        <f t="shared" si="2"/>
        <v>171.12</v>
      </c>
      <c r="F40" s="653">
        <v>138</v>
      </c>
      <c r="G40" s="653">
        <f t="shared" si="3"/>
        <v>0</v>
      </c>
      <c r="H40" s="653"/>
      <c r="I40" s="654">
        <f t="shared" si="5"/>
        <v>171.12</v>
      </c>
      <c r="J40" s="655">
        <f t="shared" si="5"/>
        <v>138</v>
      </c>
      <c r="K40" s="652">
        <f t="shared" si="4"/>
        <v>171.12</v>
      </c>
      <c r="L40" s="652"/>
    </row>
    <row r="41" spans="1:12" x14ac:dyDescent="0.2">
      <c r="A41" s="652" t="s">
        <v>680</v>
      </c>
      <c r="B41" s="656" t="s">
        <v>367</v>
      </c>
      <c r="C41" s="653"/>
      <c r="D41" s="653"/>
      <c r="E41" s="653">
        <f t="shared" si="2"/>
        <v>0</v>
      </c>
      <c r="F41" s="653"/>
      <c r="G41" s="653">
        <f t="shared" si="3"/>
        <v>70.81</v>
      </c>
      <c r="H41" s="653">
        <v>97</v>
      </c>
      <c r="I41" s="654">
        <f t="shared" si="5"/>
        <v>70.81</v>
      </c>
      <c r="J41" s="655">
        <f t="shared" si="5"/>
        <v>97</v>
      </c>
      <c r="K41" s="652">
        <f t="shared" si="4"/>
        <v>70.81</v>
      </c>
      <c r="L41" s="652"/>
    </row>
    <row r="42" spans="1:12" x14ac:dyDescent="0.2">
      <c r="A42" s="652" t="s">
        <v>680</v>
      </c>
      <c r="B42" s="656" t="s">
        <v>372</v>
      </c>
      <c r="C42" s="653"/>
      <c r="D42" s="653"/>
      <c r="E42" s="653">
        <f t="shared" si="2"/>
        <v>138.88</v>
      </c>
      <c r="F42" s="653">
        <v>112</v>
      </c>
      <c r="G42" s="653">
        <f t="shared" si="3"/>
        <v>0</v>
      </c>
      <c r="H42" s="653"/>
      <c r="I42" s="654">
        <f t="shared" si="5"/>
        <v>138.88</v>
      </c>
      <c r="J42" s="655">
        <f t="shared" si="5"/>
        <v>112</v>
      </c>
      <c r="K42" s="652">
        <f t="shared" si="4"/>
        <v>138.88</v>
      </c>
      <c r="L42" s="652"/>
    </row>
    <row r="43" spans="1:12" x14ac:dyDescent="0.2">
      <c r="A43" s="652" t="s">
        <v>680</v>
      </c>
      <c r="B43" s="656" t="s">
        <v>373</v>
      </c>
      <c r="C43" s="653"/>
      <c r="D43" s="653"/>
      <c r="E43" s="653">
        <f t="shared" si="2"/>
        <v>272.8</v>
      </c>
      <c r="F43" s="653">
        <v>220</v>
      </c>
      <c r="G43" s="653">
        <f t="shared" si="3"/>
        <v>0</v>
      </c>
      <c r="H43" s="653"/>
      <c r="I43" s="654">
        <f t="shared" si="5"/>
        <v>272.8</v>
      </c>
      <c r="J43" s="655">
        <f t="shared" si="5"/>
        <v>220</v>
      </c>
      <c r="K43" s="652">
        <f t="shared" si="4"/>
        <v>272.8</v>
      </c>
      <c r="L43" s="652"/>
    </row>
    <row r="44" spans="1:12" x14ac:dyDescent="0.2">
      <c r="A44" s="652" t="s">
        <v>407</v>
      </c>
      <c r="B44" s="656" t="s">
        <v>312</v>
      </c>
      <c r="C44" s="653"/>
      <c r="D44" s="653"/>
      <c r="E44" s="653">
        <f t="shared" si="2"/>
        <v>63.24</v>
      </c>
      <c r="F44" s="653">
        <v>51</v>
      </c>
      <c r="G44" s="653">
        <f t="shared" si="3"/>
        <v>37.229999999999997</v>
      </c>
      <c r="H44" s="653">
        <v>51</v>
      </c>
      <c r="I44" s="654">
        <f t="shared" si="5"/>
        <v>100.47</v>
      </c>
      <c r="J44" s="655">
        <f t="shared" si="5"/>
        <v>102</v>
      </c>
      <c r="K44" s="652"/>
      <c r="L44" s="652">
        <f>I44</f>
        <v>100.47</v>
      </c>
    </row>
    <row r="45" spans="1:12" x14ac:dyDescent="0.2">
      <c r="A45" s="652" t="s">
        <v>593</v>
      </c>
      <c r="B45" s="656" t="s">
        <v>321</v>
      </c>
      <c r="C45" s="653"/>
      <c r="D45" s="653"/>
      <c r="E45" s="653">
        <f t="shared" si="2"/>
        <v>70.679999999999993</v>
      </c>
      <c r="F45" s="653">
        <v>57</v>
      </c>
      <c r="G45" s="653">
        <f t="shared" si="3"/>
        <v>0</v>
      </c>
      <c r="H45" s="653"/>
      <c r="I45" s="654">
        <f t="shared" si="5"/>
        <v>70.679999999999993</v>
      </c>
      <c r="J45" s="655">
        <f t="shared" si="5"/>
        <v>57</v>
      </c>
      <c r="K45" s="652">
        <f t="shared" si="4"/>
        <v>70.679999999999993</v>
      </c>
      <c r="L45" s="652"/>
    </row>
    <row r="46" spans="1:12" ht="24" x14ac:dyDescent="0.2">
      <c r="A46" s="652" t="s">
        <v>574</v>
      </c>
      <c r="B46" s="656" t="s">
        <v>575</v>
      </c>
      <c r="C46" s="653"/>
      <c r="D46" s="653"/>
      <c r="E46" s="653">
        <f t="shared" si="2"/>
        <v>4.96</v>
      </c>
      <c r="F46" s="653">
        <v>4</v>
      </c>
      <c r="G46" s="653">
        <f t="shared" si="3"/>
        <v>16.059999999999999</v>
      </c>
      <c r="H46" s="653">
        <v>22</v>
      </c>
      <c r="I46" s="654">
        <f t="shared" si="5"/>
        <v>21.02</v>
      </c>
      <c r="J46" s="655">
        <f t="shared" si="5"/>
        <v>26</v>
      </c>
      <c r="K46" s="652">
        <f t="shared" si="4"/>
        <v>21.02</v>
      </c>
      <c r="L46" s="652"/>
    </row>
    <row r="47" spans="1:12" x14ac:dyDescent="0.2">
      <c r="A47" s="652" t="s">
        <v>568</v>
      </c>
      <c r="B47" s="656" t="s">
        <v>394</v>
      </c>
      <c r="C47" s="653"/>
      <c r="D47" s="653"/>
      <c r="E47" s="653">
        <f t="shared" si="2"/>
        <v>1036.6400000000001</v>
      </c>
      <c r="F47" s="653">
        <v>836</v>
      </c>
      <c r="G47" s="653">
        <f t="shared" si="3"/>
        <v>549.68999999999994</v>
      </c>
      <c r="H47" s="653">
        <v>753</v>
      </c>
      <c r="I47" s="654">
        <f t="shared" si="5"/>
        <v>1586.33</v>
      </c>
      <c r="J47" s="655">
        <f t="shared" si="5"/>
        <v>1589</v>
      </c>
      <c r="K47" s="652">
        <f t="shared" si="4"/>
        <v>1586.33</v>
      </c>
      <c r="L47" s="652"/>
    </row>
    <row r="48" spans="1:12" x14ac:dyDescent="0.2">
      <c r="A48" s="652" t="s">
        <v>505</v>
      </c>
      <c r="B48" s="656" t="s">
        <v>317</v>
      </c>
      <c r="C48" s="653"/>
      <c r="D48" s="653"/>
      <c r="E48" s="653">
        <f t="shared" si="2"/>
        <v>130.19999999999999</v>
      </c>
      <c r="F48" s="653">
        <v>105</v>
      </c>
      <c r="G48" s="653">
        <f t="shared" si="3"/>
        <v>63.51</v>
      </c>
      <c r="H48" s="653">
        <v>87</v>
      </c>
      <c r="I48" s="654">
        <f t="shared" si="5"/>
        <v>193.70999999999998</v>
      </c>
      <c r="J48" s="655">
        <f t="shared" si="5"/>
        <v>192</v>
      </c>
      <c r="K48" s="652">
        <f t="shared" si="4"/>
        <v>193.70999999999998</v>
      </c>
      <c r="L48" s="652"/>
    </row>
    <row r="49" spans="1:12" x14ac:dyDescent="0.2">
      <c r="A49" s="652" t="s">
        <v>558</v>
      </c>
      <c r="B49" s="656" t="s">
        <v>315</v>
      </c>
      <c r="C49" s="653"/>
      <c r="D49" s="653"/>
      <c r="E49" s="653">
        <f t="shared" si="2"/>
        <v>86.8</v>
      </c>
      <c r="F49" s="653">
        <v>70</v>
      </c>
      <c r="G49" s="653">
        <f t="shared" si="3"/>
        <v>0</v>
      </c>
      <c r="H49" s="653"/>
      <c r="I49" s="654">
        <f t="shared" si="5"/>
        <v>86.8</v>
      </c>
      <c r="J49" s="655">
        <f t="shared" si="5"/>
        <v>70</v>
      </c>
      <c r="K49" s="652">
        <f t="shared" si="4"/>
        <v>86.8</v>
      </c>
      <c r="L49" s="652"/>
    </row>
    <row r="50" spans="1:12" x14ac:dyDescent="0.2">
      <c r="A50" s="652" t="s">
        <v>558</v>
      </c>
      <c r="B50" s="656" t="s">
        <v>312</v>
      </c>
      <c r="C50" s="653"/>
      <c r="D50" s="653"/>
      <c r="E50" s="653">
        <f t="shared" si="2"/>
        <v>184.76</v>
      </c>
      <c r="F50" s="653">
        <v>149</v>
      </c>
      <c r="G50" s="653">
        <f t="shared" si="3"/>
        <v>0</v>
      </c>
      <c r="H50" s="653"/>
      <c r="I50" s="654">
        <f t="shared" si="5"/>
        <v>184.76</v>
      </c>
      <c r="J50" s="655">
        <f t="shared" si="5"/>
        <v>149</v>
      </c>
      <c r="K50" s="652">
        <f t="shared" si="4"/>
        <v>184.76</v>
      </c>
      <c r="L50" s="652"/>
    </row>
    <row r="51" spans="1:12" x14ac:dyDescent="0.2">
      <c r="A51" s="652" t="s">
        <v>627</v>
      </c>
      <c r="B51" s="656" t="s">
        <v>326</v>
      </c>
      <c r="C51" s="653"/>
      <c r="D51" s="653"/>
      <c r="E51" s="653">
        <f t="shared" si="2"/>
        <v>0</v>
      </c>
      <c r="F51" s="653"/>
      <c r="G51" s="653">
        <f t="shared" si="3"/>
        <v>133.59</v>
      </c>
      <c r="H51" s="653">
        <v>183</v>
      </c>
      <c r="I51" s="654">
        <f t="shared" si="5"/>
        <v>133.59</v>
      </c>
      <c r="J51" s="655">
        <f t="shared" si="5"/>
        <v>183</v>
      </c>
      <c r="K51" s="652">
        <f t="shared" si="4"/>
        <v>133.59</v>
      </c>
      <c r="L51" s="652"/>
    </row>
    <row r="52" spans="1:12" x14ac:dyDescent="0.2">
      <c r="A52" s="652" t="s">
        <v>627</v>
      </c>
      <c r="B52" s="656" t="s">
        <v>328</v>
      </c>
      <c r="C52" s="653"/>
      <c r="D52" s="653"/>
      <c r="E52" s="653">
        <f t="shared" si="2"/>
        <v>161.19999999999999</v>
      </c>
      <c r="F52" s="653">
        <v>130</v>
      </c>
      <c r="G52" s="653">
        <f t="shared" si="3"/>
        <v>0</v>
      </c>
      <c r="H52" s="653"/>
      <c r="I52" s="654">
        <f t="shared" si="5"/>
        <v>161.19999999999999</v>
      </c>
      <c r="J52" s="655">
        <f t="shared" si="5"/>
        <v>130</v>
      </c>
      <c r="K52" s="652">
        <f t="shared" si="4"/>
        <v>161.19999999999999</v>
      </c>
      <c r="L52" s="652"/>
    </row>
    <row r="53" spans="1:12" x14ac:dyDescent="0.2">
      <c r="A53" s="652" t="s">
        <v>627</v>
      </c>
      <c r="B53" s="656" t="s">
        <v>331</v>
      </c>
      <c r="C53" s="653"/>
      <c r="D53" s="653"/>
      <c r="E53" s="653">
        <f t="shared" si="2"/>
        <v>0</v>
      </c>
      <c r="F53" s="653"/>
      <c r="G53" s="653">
        <f t="shared" si="3"/>
        <v>10.95</v>
      </c>
      <c r="H53" s="653">
        <v>15</v>
      </c>
      <c r="I53" s="654">
        <f t="shared" si="5"/>
        <v>10.95</v>
      </c>
      <c r="J53" s="655">
        <f t="shared" si="5"/>
        <v>15</v>
      </c>
      <c r="K53" s="652">
        <f t="shared" si="4"/>
        <v>10.95</v>
      </c>
      <c r="L53" s="652"/>
    </row>
    <row r="54" spans="1:12" x14ac:dyDescent="0.2">
      <c r="A54" s="652" t="s">
        <v>627</v>
      </c>
      <c r="B54" s="656" t="s">
        <v>344</v>
      </c>
      <c r="C54" s="653"/>
      <c r="D54" s="653"/>
      <c r="E54" s="653">
        <f t="shared" si="2"/>
        <v>1.24</v>
      </c>
      <c r="F54" s="653">
        <v>1</v>
      </c>
      <c r="G54" s="653">
        <f t="shared" si="3"/>
        <v>0</v>
      </c>
      <c r="H54" s="653"/>
      <c r="I54" s="654">
        <f t="shared" si="5"/>
        <v>1.24</v>
      </c>
      <c r="J54" s="655">
        <f t="shared" si="5"/>
        <v>1</v>
      </c>
      <c r="K54" s="652">
        <f t="shared" si="4"/>
        <v>1.24</v>
      </c>
      <c r="L54" s="652"/>
    </row>
    <row r="55" spans="1:12" x14ac:dyDescent="0.2">
      <c r="A55" s="652" t="s">
        <v>627</v>
      </c>
      <c r="B55" s="656" t="s">
        <v>345</v>
      </c>
      <c r="C55" s="653"/>
      <c r="D55" s="653"/>
      <c r="E55" s="653">
        <f t="shared" si="2"/>
        <v>42.16</v>
      </c>
      <c r="F55" s="653">
        <v>34</v>
      </c>
      <c r="G55" s="653">
        <f t="shared" si="3"/>
        <v>0</v>
      </c>
      <c r="H55" s="653"/>
      <c r="I55" s="654">
        <f t="shared" si="5"/>
        <v>42.16</v>
      </c>
      <c r="J55" s="655">
        <f t="shared" si="5"/>
        <v>34</v>
      </c>
      <c r="K55" s="652">
        <f t="shared" si="4"/>
        <v>42.16</v>
      </c>
      <c r="L55" s="652"/>
    </row>
    <row r="56" spans="1:12" x14ac:dyDescent="0.2">
      <c r="A56" s="652" t="s">
        <v>627</v>
      </c>
      <c r="B56" s="656" t="s">
        <v>346</v>
      </c>
      <c r="C56" s="653"/>
      <c r="D56" s="653"/>
      <c r="E56" s="653">
        <f t="shared" si="2"/>
        <v>0</v>
      </c>
      <c r="F56" s="653"/>
      <c r="G56" s="653">
        <f t="shared" si="3"/>
        <v>38.69</v>
      </c>
      <c r="H56" s="653">
        <v>53</v>
      </c>
      <c r="I56" s="654">
        <f t="shared" si="5"/>
        <v>38.69</v>
      </c>
      <c r="J56" s="655">
        <f t="shared" si="5"/>
        <v>53</v>
      </c>
      <c r="K56" s="652">
        <f t="shared" si="4"/>
        <v>38.69</v>
      </c>
      <c r="L56" s="652"/>
    </row>
    <row r="57" spans="1:12" x14ac:dyDescent="0.2">
      <c r="A57" s="652" t="s">
        <v>627</v>
      </c>
      <c r="B57" s="656" t="s">
        <v>317</v>
      </c>
      <c r="C57" s="653"/>
      <c r="D57" s="653"/>
      <c r="E57" s="653">
        <f t="shared" si="2"/>
        <v>52.08</v>
      </c>
      <c r="F57" s="653">
        <v>42</v>
      </c>
      <c r="G57" s="653">
        <f t="shared" si="3"/>
        <v>0</v>
      </c>
      <c r="H57" s="653"/>
      <c r="I57" s="654">
        <f t="shared" si="5"/>
        <v>52.08</v>
      </c>
      <c r="J57" s="655">
        <f t="shared" si="5"/>
        <v>42</v>
      </c>
      <c r="K57" s="652">
        <f t="shared" si="4"/>
        <v>52.08</v>
      </c>
      <c r="L57" s="652"/>
    </row>
    <row r="58" spans="1:12" x14ac:dyDescent="0.2">
      <c r="A58" s="652" t="s">
        <v>627</v>
      </c>
      <c r="B58" s="656" t="s">
        <v>357</v>
      </c>
      <c r="C58" s="653"/>
      <c r="D58" s="653"/>
      <c r="E58" s="653">
        <f t="shared" si="2"/>
        <v>73.16</v>
      </c>
      <c r="F58" s="653">
        <v>59</v>
      </c>
      <c r="G58" s="653">
        <f t="shared" si="3"/>
        <v>41.61</v>
      </c>
      <c r="H58" s="653">
        <v>57</v>
      </c>
      <c r="I58" s="654">
        <f t="shared" si="5"/>
        <v>114.77</v>
      </c>
      <c r="J58" s="655">
        <f t="shared" si="5"/>
        <v>116</v>
      </c>
      <c r="K58" s="652">
        <f t="shared" si="4"/>
        <v>114.77</v>
      </c>
      <c r="L58" s="652"/>
    </row>
    <row r="59" spans="1:12" x14ac:dyDescent="0.2">
      <c r="A59" s="652" t="s">
        <v>627</v>
      </c>
      <c r="B59" s="656" t="s">
        <v>360</v>
      </c>
      <c r="C59" s="653"/>
      <c r="D59" s="653"/>
      <c r="E59" s="653">
        <f t="shared" si="2"/>
        <v>85.56</v>
      </c>
      <c r="F59" s="653">
        <v>69</v>
      </c>
      <c r="G59" s="653">
        <f t="shared" si="3"/>
        <v>0</v>
      </c>
      <c r="H59" s="653"/>
      <c r="I59" s="654">
        <f t="shared" si="5"/>
        <v>85.56</v>
      </c>
      <c r="J59" s="655">
        <f t="shared" si="5"/>
        <v>69</v>
      </c>
      <c r="K59" s="652">
        <f t="shared" si="4"/>
        <v>85.56</v>
      </c>
      <c r="L59" s="652"/>
    </row>
    <row r="60" spans="1:12" x14ac:dyDescent="0.2">
      <c r="A60" s="652" t="s">
        <v>627</v>
      </c>
      <c r="B60" s="656" t="s">
        <v>361</v>
      </c>
      <c r="C60" s="653"/>
      <c r="D60" s="653"/>
      <c r="E60" s="653">
        <f t="shared" si="2"/>
        <v>68.2</v>
      </c>
      <c r="F60" s="653">
        <v>55</v>
      </c>
      <c r="G60" s="653">
        <f t="shared" si="3"/>
        <v>38.69</v>
      </c>
      <c r="H60" s="653">
        <v>53</v>
      </c>
      <c r="I60" s="654">
        <f t="shared" si="5"/>
        <v>106.89</v>
      </c>
      <c r="J60" s="655">
        <f t="shared" si="5"/>
        <v>108</v>
      </c>
      <c r="K60" s="652">
        <f t="shared" si="4"/>
        <v>106.89</v>
      </c>
      <c r="L60" s="652"/>
    </row>
    <row r="61" spans="1:12" x14ac:dyDescent="0.2">
      <c r="A61" s="652" t="s">
        <v>627</v>
      </c>
      <c r="B61" s="656" t="s">
        <v>364</v>
      </c>
      <c r="C61" s="653"/>
      <c r="D61" s="653"/>
      <c r="E61" s="653">
        <f t="shared" si="2"/>
        <v>1.24</v>
      </c>
      <c r="F61" s="653">
        <v>1</v>
      </c>
      <c r="G61" s="653">
        <f t="shared" si="3"/>
        <v>0.73</v>
      </c>
      <c r="H61" s="653">
        <v>1</v>
      </c>
      <c r="I61" s="654">
        <f t="shared" si="5"/>
        <v>1.97</v>
      </c>
      <c r="J61" s="655">
        <f t="shared" si="5"/>
        <v>2</v>
      </c>
      <c r="K61" s="652">
        <f t="shared" si="4"/>
        <v>1.97</v>
      </c>
      <c r="L61" s="652"/>
    </row>
    <row r="62" spans="1:12" x14ac:dyDescent="0.2">
      <c r="A62" s="652" t="s">
        <v>628</v>
      </c>
      <c r="B62" s="656" t="s">
        <v>325</v>
      </c>
      <c r="C62" s="653"/>
      <c r="D62" s="653"/>
      <c r="E62" s="653">
        <f t="shared" si="2"/>
        <v>14.879999999999999</v>
      </c>
      <c r="F62" s="653">
        <v>12</v>
      </c>
      <c r="G62" s="653">
        <f t="shared" si="3"/>
        <v>0</v>
      </c>
      <c r="H62" s="653"/>
      <c r="I62" s="654">
        <f t="shared" si="5"/>
        <v>14.879999999999999</v>
      </c>
      <c r="J62" s="655">
        <f t="shared" si="5"/>
        <v>12</v>
      </c>
      <c r="K62" s="652">
        <f t="shared" si="4"/>
        <v>14.879999999999999</v>
      </c>
      <c r="L62" s="652"/>
    </row>
    <row r="63" spans="1:12" x14ac:dyDescent="0.2">
      <c r="A63" s="652" t="s">
        <v>628</v>
      </c>
      <c r="B63" s="656" t="s">
        <v>326</v>
      </c>
      <c r="C63" s="653"/>
      <c r="D63" s="653"/>
      <c r="E63" s="653">
        <f t="shared" si="2"/>
        <v>271.56</v>
      </c>
      <c r="F63" s="653">
        <v>219</v>
      </c>
      <c r="G63" s="653">
        <f t="shared" si="3"/>
        <v>0</v>
      </c>
      <c r="H63" s="653"/>
      <c r="I63" s="654">
        <f t="shared" si="5"/>
        <v>271.56</v>
      </c>
      <c r="J63" s="655">
        <f t="shared" si="5"/>
        <v>219</v>
      </c>
      <c r="K63" s="652">
        <f t="shared" si="4"/>
        <v>271.56</v>
      </c>
      <c r="L63" s="652"/>
    </row>
    <row r="64" spans="1:12" x14ac:dyDescent="0.2">
      <c r="A64" s="652" t="s">
        <v>628</v>
      </c>
      <c r="B64" s="656" t="s">
        <v>327</v>
      </c>
      <c r="C64" s="653"/>
      <c r="D64" s="653"/>
      <c r="E64" s="653">
        <f t="shared" si="2"/>
        <v>94.24</v>
      </c>
      <c r="F64" s="653">
        <v>76</v>
      </c>
      <c r="G64" s="653">
        <f t="shared" si="3"/>
        <v>0</v>
      </c>
      <c r="H64" s="653"/>
      <c r="I64" s="654">
        <f t="shared" si="5"/>
        <v>94.24</v>
      </c>
      <c r="J64" s="655">
        <f t="shared" si="5"/>
        <v>76</v>
      </c>
      <c r="K64" s="652">
        <f t="shared" si="4"/>
        <v>94.24</v>
      </c>
      <c r="L64" s="652"/>
    </row>
    <row r="65" spans="1:12" x14ac:dyDescent="0.2">
      <c r="A65" s="652" t="s">
        <v>628</v>
      </c>
      <c r="B65" s="656" t="s">
        <v>328</v>
      </c>
      <c r="C65" s="653"/>
      <c r="D65" s="653"/>
      <c r="E65" s="653">
        <f t="shared" si="2"/>
        <v>159.96</v>
      </c>
      <c r="F65" s="653">
        <v>129</v>
      </c>
      <c r="G65" s="653">
        <f t="shared" si="3"/>
        <v>0</v>
      </c>
      <c r="H65" s="653"/>
      <c r="I65" s="654">
        <f t="shared" si="5"/>
        <v>159.96</v>
      </c>
      <c r="J65" s="655">
        <f t="shared" si="5"/>
        <v>129</v>
      </c>
      <c r="K65" s="652">
        <f t="shared" si="4"/>
        <v>159.96</v>
      </c>
      <c r="L65" s="652"/>
    </row>
    <row r="66" spans="1:12" x14ac:dyDescent="0.2">
      <c r="A66" s="652" t="s">
        <v>628</v>
      </c>
      <c r="B66" s="656" t="s">
        <v>329</v>
      </c>
      <c r="C66" s="653"/>
      <c r="D66" s="653"/>
      <c r="E66" s="653">
        <f t="shared" si="2"/>
        <v>34.72</v>
      </c>
      <c r="F66" s="653">
        <v>28</v>
      </c>
      <c r="G66" s="653">
        <f t="shared" si="3"/>
        <v>0</v>
      </c>
      <c r="H66" s="653"/>
      <c r="I66" s="654">
        <f t="shared" si="5"/>
        <v>34.72</v>
      </c>
      <c r="J66" s="655">
        <f t="shared" si="5"/>
        <v>28</v>
      </c>
      <c r="K66" s="652">
        <f t="shared" si="4"/>
        <v>34.72</v>
      </c>
      <c r="L66" s="652"/>
    </row>
    <row r="67" spans="1:12" x14ac:dyDescent="0.2">
      <c r="A67" s="652" t="s">
        <v>628</v>
      </c>
      <c r="B67" s="656" t="s">
        <v>330</v>
      </c>
      <c r="C67" s="653"/>
      <c r="D67" s="653"/>
      <c r="E67" s="653">
        <f t="shared" si="2"/>
        <v>83.08</v>
      </c>
      <c r="F67" s="653">
        <v>67</v>
      </c>
      <c r="G67" s="653">
        <f t="shared" si="3"/>
        <v>0</v>
      </c>
      <c r="H67" s="653"/>
      <c r="I67" s="654">
        <f t="shared" si="5"/>
        <v>83.08</v>
      </c>
      <c r="J67" s="655">
        <f t="shared" si="5"/>
        <v>67</v>
      </c>
      <c r="K67" s="652">
        <f t="shared" si="4"/>
        <v>83.08</v>
      </c>
      <c r="L67" s="652"/>
    </row>
    <row r="68" spans="1:12" x14ac:dyDescent="0.2">
      <c r="A68" s="652" t="s">
        <v>628</v>
      </c>
      <c r="B68" s="656" t="s">
        <v>404</v>
      </c>
      <c r="C68" s="653">
        <f>D68*3.74</f>
        <v>119.68</v>
      </c>
      <c r="D68" s="653">
        <v>32</v>
      </c>
      <c r="E68" s="653">
        <f t="shared" si="2"/>
        <v>0</v>
      </c>
      <c r="F68" s="653"/>
      <c r="G68" s="653">
        <f t="shared" si="3"/>
        <v>0</v>
      </c>
      <c r="H68" s="653"/>
      <c r="I68" s="654">
        <f t="shared" si="5"/>
        <v>119.68</v>
      </c>
      <c r="J68" s="655">
        <f t="shared" si="5"/>
        <v>32</v>
      </c>
      <c r="K68" s="652">
        <f t="shared" si="4"/>
        <v>119.68</v>
      </c>
      <c r="L68" s="652"/>
    </row>
    <row r="69" spans="1:12" x14ac:dyDescent="0.2">
      <c r="A69" s="652" t="s">
        <v>628</v>
      </c>
      <c r="B69" s="656" t="s">
        <v>338</v>
      </c>
      <c r="C69" s="653"/>
      <c r="D69" s="653"/>
      <c r="E69" s="653">
        <f t="shared" si="2"/>
        <v>12.4</v>
      </c>
      <c r="F69" s="653">
        <v>10</v>
      </c>
      <c r="G69" s="653">
        <f t="shared" si="3"/>
        <v>0.73</v>
      </c>
      <c r="H69" s="653">
        <v>1</v>
      </c>
      <c r="I69" s="654">
        <f t="shared" si="5"/>
        <v>13.13</v>
      </c>
      <c r="J69" s="655">
        <f t="shared" si="5"/>
        <v>11</v>
      </c>
      <c r="K69" s="652">
        <f t="shared" si="4"/>
        <v>13.13</v>
      </c>
      <c r="L69" s="652"/>
    </row>
    <row r="70" spans="1:12" ht="24" x14ac:dyDescent="0.2">
      <c r="A70" s="652" t="s">
        <v>628</v>
      </c>
      <c r="B70" s="656" t="s">
        <v>342</v>
      </c>
      <c r="C70" s="653"/>
      <c r="D70" s="653"/>
      <c r="E70" s="653">
        <f t="shared" ref="E70:E133" si="6">F70*1.24</f>
        <v>3.7199999999999998</v>
      </c>
      <c r="F70" s="653">
        <v>3</v>
      </c>
      <c r="G70" s="653">
        <f t="shared" ref="G70:G133" si="7">H70*0.73</f>
        <v>0</v>
      </c>
      <c r="H70" s="653"/>
      <c r="I70" s="654">
        <f t="shared" si="5"/>
        <v>3.7199999999999998</v>
      </c>
      <c r="J70" s="655">
        <f t="shared" si="5"/>
        <v>3</v>
      </c>
      <c r="K70" s="652">
        <f t="shared" ref="K70:K133" si="8">I70</f>
        <v>3.7199999999999998</v>
      </c>
      <c r="L70" s="652"/>
    </row>
    <row r="71" spans="1:12" x14ac:dyDescent="0.2">
      <c r="A71" s="652" t="s">
        <v>628</v>
      </c>
      <c r="B71" s="656" t="s">
        <v>343</v>
      </c>
      <c r="C71" s="653"/>
      <c r="D71" s="653"/>
      <c r="E71" s="653">
        <f t="shared" si="6"/>
        <v>2.48</v>
      </c>
      <c r="F71" s="653">
        <v>2</v>
      </c>
      <c r="G71" s="653">
        <f t="shared" si="7"/>
        <v>0</v>
      </c>
      <c r="H71" s="653"/>
      <c r="I71" s="654">
        <f t="shared" si="5"/>
        <v>2.48</v>
      </c>
      <c r="J71" s="655">
        <f t="shared" si="5"/>
        <v>2</v>
      </c>
      <c r="K71" s="652">
        <f t="shared" si="8"/>
        <v>2.48</v>
      </c>
      <c r="L71" s="652"/>
    </row>
    <row r="72" spans="1:12" x14ac:dyDescent="0.2">
      <c r="A72" s="652" t="s">
        <v>628</v>
      </c>
      <c r="B72" s="656" t="s">
        <v>345</v>
      </c>
      <c r="C72" s="653"/>
      <c r="D72" s="653"/>
      <c r="E72" s="653">
        <f t="shared" si="6"/>
        <v>7.4399999999999995</v>
      </c>
      <c r="F72" s="653">
        <v>6</v>
      </c>
      <c r="G72" s="653">
        <f t="shared" si="7"/>
        <v>0</v>
      </c>
      <c r="H72" s="653"/>
      <c r="I72" s="654">
        <f t="shared" si="5"/>
        <v>7.4399999999999995</v>
      </c>
      <c r="J72" s="655">
        <f t="shared" si="5"/>
        <v>6</v>
      </c>
      <c r="K72" s="652">
        <f t="shared" si="8"/>
        <v>7.4399999999999995</v>
      </c>
      <c r="L72" s="652"/>
    </row>
    <row r="73" spans="1:12" x14ac:dyDescent="0.2">
      <c r="A73" s="652" t="s">
        <v>628</v>
      </c>
      <c r="B73" s="656" t="s">
        <v>317</v>
      </c>
      <c r="C73" s="653"/>
      <c r="D73" s="653"/>
      <c r="E73" s="653">
        <f t="shared" si="6"/>
        <v>23.56</v>
      </c>
      <c r="F73" s="653">
        <v>19</v>
      </c>
      <c r="G73" s="653">
        <f t="shared" si="7"/>
        <v>0</v>
      </c>
      <c r="H73" s="653"/>
      <c r="I73" s="654">
        <f t="shared" si="5"/>
        <v>23.56</v>
      </c>
      <c r="J73" s="655">
        <f t="shared" si="5"/>
        <v>19</v>
      </c>
      <c r="K73" s="652">
        <f t="shared" si="8"/>
        <v>23.56</v>
      </c>
      <c r="L73" s="652"/>
    </row>
    <row r="74" spans="1:12" x14ac:dyDescent="0.2">
      <c r="A74" s="652" t="s">
        <v>628</v>
      </c>
      <c r="B74" s="656" t="s">
        <v>347</v>
      </c>
      <c r="C74" s="653"/>
      <c r="D74" s="653"/>
      <c r="E74" s="653">
        <f t="shared" si="6"/>
        <v>13.64</v>
      </c>
      <c r="F74" s="653">
        <v>11</v>
      </c>
      <c r="G74" s="653">
        <f t="shared" si="7"/>
        <v>0</v>
      </c>
      <c r="H74" s="653"/>
      <c r="I74" s="654">
        <f t="shared" si="5"/>
        <v>13.64</v>
      </c>
      <c r="J74" s="655">
        <f t="shared" si="5"/>
        <v>11</v>
      </c>
      <c r="K74" s="652">
        <f t="shared" si="8"/>
        <v>13.64</v>
      </c>
      <c r="L74" s="652"/>
    </row>
    <row r="75" spans="1:12" x14ac:dyDescent="0.2">
      <c r="A75" s="652" t="s">
        <v>628</v>
      </c>
      <c r="B75" s="656" t="s">
        <v>321</v>
      </c>
      <c r="C75" s="653"/>
      <c r="D75" s="653"/>
      <c r="E75" s="653">
        <f t="shared" si="6"/>
        <v>69.44</v>
      </c>
      <c r="F75" s="653">
        <v>56</v>
      </c>
      <c r="G75" s="653">
        <f t="shared" si="7"/>
        <v>0</v>
      </c>
      <c r="H75" s="653"/>
      <c r="I75" s="654">
        <f t="shared" si="5"/>
        <v>69.44</v>
      </c>
      <c r="J75" s="655">
        <f t="shared" si="5"/>
        <v>56</v>
      </c>
      <c r="K75" s="652">
        <f t="shared" si="8"/>
        <v>69.44</v>
      </c>
      <c r="L75" s="652"/>
    </row>
    <row r="76" spans="1:12" x14ac:dyDescent="0.2">
      <c r="A76" s="652" t="s">
        <v>628</v>
      </c>
      <c r="B76" s="656" t="s">
        <v>349</v>
      </c>
      <c r="C76" s="653"/>
      <c r="D76" s="653"/>
      <c r="E76" s="653">
        <f t="shared" si="6"/>
        <v>22.32</v>
      </c>
      <c r="F76" s="653">
        <v>18</v>
      </c>
      <c r="G76" s="653">
        <f t="shared" si="7"/>
        <v>0</v>
      </c>
      <c r="H76" s="653"/>
      <c r="I76" s="654">
        <f t="shared" si="5"/>
        <v>22.32</v>
      </c>
      <c r="J76" s="655">
        <f t="shared" si="5"/>
        <v>18</v>
      </c>
      <c r="K76" s="652">
        <f t="shared" si="8"/>
        <v>22.32</v>
      </c>
      <c r="L76" s="652"/>
    </row>
    <row r="77" spans="1:12" x14ac:dyDescent="0.2">
      <c r="A77" s="652" t="s">
        <v>628</v>
      </c>
      <c r="B77" s="656" t="s">
        <v>354</v>
      </c>
      <c r="C77" s="653"/>
      <c r="D77" s="653"/>
      <c r="E77" s="653">
        <f t="shared" si="6"/>
        <v>18.600000000000001</v>
      </c>
      <c r="F77" s="653">
        <v>15</v>
      </c>
      <c r="G77" s="653">
        <f t="shared" si="7"/>
        <v>0</v>
      </c>
      <c r="H77" s="653"/>
      <c r="I77" s="654">
        <f t="shared" si="5"/>
        <v>18.600000000000001</v>
      </c>
      <c r="J77" s="655">
        <f t="shared" si="5"/>
        <v>15</v>
      </c>
      <c r="K77" s="652">
        <f t="shared" si="8"/>
        <v>18.600000000000001</v>
      </c>
      <c r="L77" s="652"/>
    </row>
    <row r="78" spans="1:12" x14ac:dyDescent="0.2">
      <c r="A78" s="652" t="s">
        <v>628</v>
      </c>
      <c r="B78" s="656" t="s">
        <v>357</v>
      </c>
      <c r="C78" s="653"/>
      <c r="D78" s="653"/>
      <c r="E78" s="653">
        <f t="shared" si="6"/>
        <v>57.04</v>
      </c>
      <c r="F78" s="653">
        <v>46</v>
      </c>
      <c r="G78" s="653">
        <f t="shared" si="7"/>
        <v>0</v>
      </c>
      <c r="H78" s="653"/>
      <c r="I78" s="654">
        <f t="shared" si="5"/>
        <v>57.04</v>
      </c>
      <c r="J78" s="655">
        <f t="shared" si="5"/>
        <v>46</v>
      </c>
      <c r="K78" s="652">
        <f t="shared" si="8"/>
        <v>57.04</v>
      </c>
      <c r="L78" s="652"/>
    </row>
    <row r="79" spans="1:12" x14ac:dyDescent="0.2">
      <c r="A79" s="652" t="s">
        <v>628</v>
      </c>
      <c r="B79" s="656" t="s">
        <v>358</v>
      </c>
      <c r="C79" s="653"/>
      <c r="D79" s="653"/>
      <c r="E79" s="653">
        <f t="shared" si="6"/>
        <v>16.12</v>
      </c>
      <c r="F79" s="653">
        <v>13</v>
      </c>
      <c r="G79" s="653">
        <f t="shared" si="7"/>
        <v>0</v>
      </c>
      <c r="H79" s="653"/>
      <c r="I79" s="654">
        <f t="shared" si="5"/>
        <v>16.12</v>
      </c>
      <c r="J79" s="655">
        <f t="shared" si="5"/>
        <v>13</v>
      </c>
      <c r="K79" s="652">
        <f t="shared" si="8"/>
        <v>16.12</v>
      </c>
      <c r="L79" s="652"/>
    </row>
    <row r="80" spans="1:12" x14ac:dyDescent="0.2">
      <c r="A80" s="652" t="s">
        <v>628</v>
      </c>
      <c r="B80" s="656" t="s">
        <v>359</v>
      </c>
      <c r="C80" s="653"/>
      <c r="D80" s="653"/>
      <c r="E80" s="653">
        <f t="shared" si="6"/>
        <v>125.24</v>
      </c>
      <c r="F80" s="653">
        <v>101</v>
      </c>
      <c r="G80" s="653">
        <f t="shared" si="7"/>
        <v>0</v>
      </c>
      <c r="H80" s="653"/>
      <c r="I80" s="654">
        <f t="shared" si="5"/>
        <v>125.24</v>
      </c>
      <c r="J80" s="655">
        <f t="shared" si="5"/>
        <v>101</v>
      </c>
      <c r="K80" s="652">
        <f t="shared" si="8"/>
        <v>125.24</v>
      </c>
      <c r="L80" s="652"/>
    </row>
    <row r="81" spans="1:12" x14ac:dyDescent="0.2">
      <c r="A81" s="652" t="s">
        <v>628</v>
      </c>
      <c r="B81" s="656" t="s">
        <v>360</v>
      </c>
      <c r="C81" s="653"/>
      <c r="D81" s="653"/>
      <c r="E81" s="653">
        <f t="shared" si="6"/>
        <v>34.72</v>
      </c>
      <c r="F81" s="653">
        <v>28</v>
      </c>
      <c r="G81" s="653">
        <f t="shared" si="7"/>
        <v>0</v>
      </c>
      <c r="H81" s="653"/>
      <c r="I81" s="654">
        <f t="shared" si="5"/>
        <v>34.72</v>
      </c>
      <c r="J81" s="655">
        <f t="shared" si="5"/>
        <v>28</v>
      </c>
      <c r="K81" s="652">
        <f t="shared" si="8"/>
        <v>34.72</v>
      </c>
      <c r="L81" s="652"/>
    </row>
    <row r="82" spans="1:12" x14ac:dyDescent="0.2">
      <c r="A82" s="652" t="s">
        <v>628</v>
      </c>
      <c r="B82" s="656" t="s">
        <v>362</v>
      </c>
      <c r="C82" s="653"/>
      <c r="D82" s="653"/>
      <c r="E82" s="653">
        <f t="shared" si="6"/>
        <v>60.76</v>
      </c>
      <c r="F82" s="653">
        <v>49</v>
      </c>
      <c r="G82" s="653">
        <f t="shared" si="7"/>
        <v>0</v>
      </c>
      <c r="H82" s="653"/>
      <c r="I82" s="654">
        <f t="shared" si="5"/>
        <v>60.76</v>
      </c>
      <c r="J82" s="655">
        <f t="shared" si="5"/>
        <v>49</v>
      </c>
      <c r="K82" s="652">
        <f t="shared" si="8"/>
        <v>60.76</v>
      </c>
      <c r="L82" s="652"/>
    </row>
    <row r="83" spans="1:12" x14ac:dyDescent="0.2">
      <c r="A83" s="652" t="s">
        <v>628</v>
      </c>
      <c r="B83" s="656" t="s">
        <v>364</v>
      </c>
      <c r="C83" s="653"/>
      <c r="D83" s="653"/>
      <c r="E83" s="653">
        <f t="shared" si="6"/>
        <v>2.48</v>
      </c>
      <c r="F83" s="653">
        <v>2</v>
      </c>
      <c r="G83" s="653">
        <f t="shared" si="7"/>
        <v>0</v>
      </c>
      <c r="H83" s="653"/>
      <c r="I83" s="654">
        <f t="shared" si="5"/>
        <v>2.48</v>
      </c>
      <c r="J83" s="655">
        <f t="shared" si="5"/>
        <v>2</v>
      </c>
      <c r="K83" s="652">
        <f t="shared" si="8"/>
        <v>2.48</v>
      </c>
      <c r="L83" s="652"/>
    </row>
    <row r="84" spans="1:12" x14ac:dyDescent="0.2">
      <c r="A84" s="652" t="s">
        <v>628</v>
      </c>
      <c r="B84" s="656" t="s">
        <v>367</v>
      </c>
      <c r="C84" s="653"/>
      <c r="D84" s="653"/>
      <c r="E84" s="653">
        <f t="shared" si="6"/>
        <v>101.67999999999999</v>
      </c>
      <c r="F84" s="653">
        <v>82</v>
      </c>
      <c r="G84" s="653">
        <f t="shared" si="7"/>
        <v>0</v>
      </c>
      <c r="H84" s="653"/>
      <c r="I84" s="654">
        <f t="shared" si="5"/>
        <v>101.67999999999999</v>
      </c>
      <c r="J84" s="655">
        <f t="shared" si="5"/>
        <v>82</v>
      </c>
      <c r="K84" s="652">
        <f t="shared" si="8"/>
        <v>101.67999999999999</v>
      </c>
      <c r="L84" s="652"/>
    </row>
    <row r="85" spans="1:12" x14ac:dyDescent="0.2">
      <c r="A85" s="652" t="s">
        <v>628</v>
      </c>
      <c r="B85" s="656" t="s">
        <v>368</v>
      </c>
      <c r="C85" s="653"/>
      <c r="D85" s="653"/>
      <c r="E85" s="653">
        <f t="shared" si="6"/>
        <v>53.32</v>
      </c>
      <c r="F85" s="653">
        <v>43</v>
      </c>
      <c r="G85" s="653">
        <f t="shared" si="7"/>
        <v>0</v>
      </c>
      <c r="H85" s="653"/>
      <c r="I85" s="654">
        <f t="shared" ref="I85:J148" si="9">C85+E85+G85</f>
        <v>53.32</v>
      </c>
      <c r="J85" s="655">
        <f t="shared" si="9"/>
        <v>43</v>
      </c>
      <c r="K85" s="652">
        <f t="shared" si="8"/>
        <v>53.32</v>
      </c>
      <c r="L85" s="652"/>
    </row>
    <row r="86" spans="1:12" x14ac:dyDescent="0.2">
      <c r="A86" s="652" t="s">
        <v>628</v>
      </c>
      <c r="B86" s="656" t="s">
        <v>372</v>
      </c>
      <c r="C86" s="653"/>
      <c r="D86" s="653"/>
      <c r="E86" s="653">
        <f t="shared" si="6"/>
        <v>60.76</v>
      </c>
      <c r="F86" s="653">
        <v>49</v>
      </c>
      <c r="G86" s="653">
        <f t="shared" si="7"/>
        <v>0</v>
      </c>
      <c r="H86" s="653"/>
      <c r="I86" s="654">
        <f t="shared" si="9"/>
        <v>60.76</v>
      </c>
      <c r="J86" s="655">
        <f t="shared" si="9"/>
        <v>49</v>
      </c>
      <c r="K86" s="652">
        <f t="shared" si="8"/>
        <v>60.76</v>
      </c>
      <c r="L86" s="652"/>
    </row>
    <row r="87" spans="1:12" x14ac:dyDescent="0.2">
      <c r="A87" s="652" t="s">
        <v>628</v>
      </c>
      <c r="B87" s="656" t="s">
        <v>373</v>
      </c>
      <c r="C87" s="653"/>
      <c r="D87" s="653"/>
      <c r="E87" s="653">
        <f t="shared" si="6"/>
        <v>164.92</v>
      </c>
      <c r="F87" s="653">
        <v>133</v>
      </c>
      <c r="G87" s="653">
        <f t="shared" si="7"/>
        <v>0</v>
      </c>
      <c r="H87" s="653"/>
      <c r="I87" s="654">
        <f t="shared" si="9"/>
        <v>164.92</v>
      </c>
      <c r="J87" s="655">
        <f t="shared" si="9"/>
        <v>133</v>
      </c>
      <c r="K87" s="652">
        <f t="shared" si="8"/>
        <v>164.92</v>
      </c>
      <c r="L87" s="652"/>
    </row>
    <row r="88" spans="1:12" x14ac:dyDescent="0.2">
      <c r="A88" s="652" t="s">
        <v>633</v>
      </c>
      <c r="B88" s="656" t="s">
        <v>377</v>
      </c>
      <c r="C88" s="653"/>
      <c r="D88" s="653"/>
      <c r="E88" s="653">
        <f t="shared" si="6"/>
        <v>207.08</v>
      </c>
      <c r="F88" s="653">
        <v>167</v>
      </c>
      <c r="G88" s="653">
        <f t="shared" si="7"/>
        <v>0</v>
      </c>
      <c r="H88" s="653"/>
      <c r="I88" s="654">
        <f t="shared" si="9"/>
        <v>207.08</v>
      </c>
      <c r="J88" s="655">
        <f t="shared" si="9"/>
        <v>167</v>
      </c>
      <c r="K88" s="652">
        <f t="shared" si="8"/>
        <v>207.08</v>
      </c>
      <c r="L88" s="652"/>
    </row>
    <row r="89" spans="1:12" x14ac:dyDescent="0.2">
      <c r="A89" s="652" t="s">
        <v>2141</v>
      </c>
      <c r="B89" s="656" t="s">
        <v>377</v>
      </c>
      <c r="C89" s="653"/>
      <c r="D89" s="653"/>
      <c r="E89" s="653">
        <f t="shared" si="6"/>
        <v>168.64</v>
      </c>
      <c r="F89" s="653">
        <v>136</v>
      </c>
      <c r="G89" s="653">
        <f t="shared" si="7"/>
        <v>0</v>
      </c>
      <c r="H89" s="653"/>
      <c r="I89" s="654">
        <f t="shared" si="9"/>
        <v>168.64</v>
      </c>
      <c r="J89" s="655">
        <f t="shared" si="9"/>
        <v>136</v>
      </c>
      <c r="K89" s="652">
        <f t="shared" si="8"/>
        <v>168.64</v>
      </c>
      <c r="L89" s="652"/>
    </row>
    <row r="90" spans="1:12" x14ac:dyDescent="0.2">
      <c r="A90" s="652" t="s">
        <v>501</v>
      </c>
      <c r="B90" s="656" t="s">
        <v>372</v>
      </c>
      <c r="C90" s="653"/>
      <c r="D90" s="653"/>
      <c r="E90" s="653">
        <f t="shared" si="6"/>
        <v>119.03999999999999</v>
      </c>
      <c r="F90" s="653">
        <v>96</v>
      </c>
      <c r="G90" s="653">
        <f t="shared" si="7"/>
        <v>0</v>
      </c>
      <c r="H90" s="653"/>
      <c r="I90" s="654">
        <f t="shared" si="9"/>
        <v>119.03999999999999</v>
      </c>
      <c r="J90" s="655">
        <f t="shared" si="9"/>
        <v>96</v>
      </c>
      <c r="K90" s="652">
        <f t="shared" si="8"/>
        <v>119.03999999999999</v>
      </c>
      <c r="L90" s="652"/>
    </row>
    <row r="91" spans="1:12" x14ac:dyDescent="0.2">
      <c r="A91" s="652" t="s">
        <v>501</v>
      </c>
      <c r="B91" s="656" t="s">
        <v>373</v>
      </c>
      <c r="C91" s="653"/>
      <c r="D91" s="653"/>
      <c r="E91" s="653">
        <f t="shared" si="6"/>
        <v>300.08</v>
      </c>
      <c r="F91" s="653">
        <v>242</v>
      </c>
      <c r="G91" s="653">
        <f t="shared" si="7"/>
        <v>0</v>
      </c>
      <c r="H91" s="653"/>
      <c r="I91" s="654">
        <f t="shared" si="9"/>
        <v>300.08</v>
      </c>
      <c r="J91" s="655">
        <f t="shared" si="9"/>
        <v>242</v>
      </c>
      <c r="K91" s="652">
        <f t="shared" si="8"/>
        <v>300.08</v>
      </c>
      <c r="L91" s="652"/>
    </row>
    <row r="92" spans="1:12" x14ac:dyDescent="0.2">
      <c r="A92" s="652" t="s">
        <v>652</v>
      </c>
      <c r="B92" s="656" t="s">
        <v>321</v>
      </c>
      <c r="C92" s="653"/>
      <c r="D92" s="653"/>
      <c r="E92" s="653">
        <f t="shared" si="6"/>
        <v>269.08</v>
      </c>
      <c r="F92" s="653">
        <v>217</v>
      </c>
      <c r="G92" s="653">
        <f t="shared" si="7"/>
        <v>0</v>
      </c>
      <c r="H92" s="653"/>
      <c r="I92" s="654">
        <f t="shared" si="9"/>
        <v>269.08</v>
      </c>
      <c r="J92" s="655">
        <f t="shared" si="9"/>
        <v>217</v>
      </c>
      <c r="K92" s="652">
        <f t="shared" si="8"/>
        <v>269.08</v>
      </c>
      <c r="L92" s="652"/>
    </row>
    <row r="93" spans="1:12" x14ac:dyDescent="0.2">
      <c r="A93" s="652" t="s">
        <v>500</v>
      </c>
      <c r="B93" s="656" t="s">
        <v>317</v>
      </c>
      <c r="C93" s="653"/>
      <c r="D93" s="653"/>
      <c r="E93" s="653">
        <f t="shared" si="6"/>
        <v>265.36</v>
      </c>
      <c r="F93" s="653">
        <v>214</v>
      </c>
      <c r="G93" s="653">
        <f t="shared" si="7"/>
        <v>51.1</v>
      </c>
      <c r="H93" s="653">
        <v>70</v>
      </c>
      <c r="I93" s="654">
        <f t="shared" si="9"/>
        <v>316.46000000000004</v>
      </c>
      <c r="J93" s="655">
        <f t="shared" si="9"/>
        <v>284</v>
      </c>
      <c r="K93" s="652">
        <f t="shared" si="8"/>
        <v>316.46000000000004</v>
      </c>
      <c r="L93" s="652"/>
    </row>
    <row r="94" spans="1:12" x14ac:dyDescent="0.2">
      <c r="A94" s="652" t="s">
        <v>2142</v>
      </c>
      <c r="B94" s="656" t="s">
        <v>340</v>
      </c>
      <c r="C94" s="653"/>
      <c r="D94" s="653"/>
      <c r="E94" s="653">
        <f t="shared" si="6"/>
        <v>0</v>
      </c>
      <c r="F94" s="653"/>
      <c r="G94" s="653">
        <f t="shared" si="7"/>
        <v>1.46</v>
      </c>
      <c r="H94" s="653">
        <v>2</v>
      </c>
      <c r="I94" s="654">
        <f t="shared" si="9"/>
        <v>1.46</v>
      </c>
      <c r="J94" s="655">
        <f t="shared" si="9"/>
        <v>2</v>
      </c>
      <c r="K94" s="652">
        <f t="shared" si="8"/>
        <v>1.46</v>
      </c>
      <c r="L94" s="652"/>
    </row>
    <row r="95" spans="1:12" ht="24" x14ac:dyDescent="0.2">
      <c r="A95" s="652" t="s">
        <v>2142</v>
      </c>
      <c r="B95" s="656" t="s">
        <v>342</v>
      </c>
      <c r="C95" s="653"/>
      <c r="D95" s="653"/>
      <c r="E95" s="653">
        <f t="shared" si="6"/>
        <v>0</v>
      </c>
      <c r="F95" s="653"/>
      <c r="G95" s="653">
        <f t="shared" si="7"/>
        <v>45.99</v>
      </c>
      <c r="H95" s="653">
        <v>63</v>
      </c>
      <c r="I95" s="654">
        <f t="shared" si="9"/>
        <v>45.99</v>
      </c>
      <c r="J95" s="655">
        <f t="shared" si="9"/>
        <v>63</v>
      </c>
      <c r="K95" s="652">
        <f t="shared" si="8"/>
        <v>45.99</v>
      </c>
      <c r="L95" s="652"/>
    </row>
    <row r="96" spans="1:12" x14ac:dyDescent="0.2">
      <c r="A96" s="652" t="s">
        <v>2142</v>
      </c>
      <c r="B96" s="656" t="s">
        <v>359</v>
      </c>
      <c r="C96" s="653"/>
      <c r="D96" s="653"/>
      <c r="E96" s="653">
        <f t="shared" si="6"/>
        <v>0</v>
      </c>
      <c r="F96" s="653"/>
      <c r="G96" s="653">
        <f t="shared" si="7"/>
        <v>2.92</v>
      </c>
      <c r="H96" s="653">
        <v>4</v>
      </c>
      <c r="I96" s="654">
        <f t="shared" si="9"/>
        <v>2.92</v>
      </c>
      <c r="J96" s="655">
        <f t="shared" si="9"/>
        <v>4</v>
      </c>
      <c r="K96" s="652">
        <f t="shared" si="8"/>
        <v>2.92</v>
      </c>
      <c r="L96" s="652"/>
    </row>
    <row r="97" spans="1:12" x14ac:dyDescent="0.2">
      <c r="A97" s="652" t="s">
        <v>613</v>
      </c>
      <c r="B97" s="656" t="s">
        <v>326</v>
      </c>
      <c r="C97" s="653"/>
      <c r="D97" s="653"/>
      <c r="E97" s="653">
        <f t="shared" si="6"/>
        <v>0</v>
      </c>
      <c r="F97" s="653"/>
      <c r="G97" s="653">
        <f t="shared" si="7"/>
        <v>92.71</v>
      </c>
      <c r="H97" s="653">
        <v>127</v>
      </c>
      <c r="I97" s="654">
        <f t="shared" si="9"/>
        <v>92.71</v>
      </c>
      <c r="J97" s="655">
        <f t="shared" si="9"/>
        <v>127</v>
      </c>
      <c r="K97" s="652">
        <f t="shared" si="8"/>
        <v>92.71</v>
      </c>
      <c r="L97" s="652"/>
    </row>
    <row r="98" spans="1:12" x14ac:dyDescent="0.2">
      <c r="A98" s="652" t="s">
        <v>613</v>
      </c>
      <c r="B98" s="656" t="s">
        <v>327</v>
      </c>
      <c r="C98" s="653"/>
      <c r="D98" s="653"/>
      <c r="E98" s="653">
        <f t="shared" si="6"/>
        <v>0</v>
      </c>
      <c r="F98" s="653"/>
      <c r="G98" s="653">
        <f t="shared" si="7"/>
        <v>35.769999999999996</v>
      </c>
      <c r="H98" s="653">
        <v>49</v>
      </c>
      <c r="I98" s="654">
        <f t="shared" si="9"/>
        <v>35.769999999999996</v>
      </c>
      <c r="J98" s="655">
        <f t="shared" si="9"/>
        <v>49</v>
      </c>
      <c r="K98" s="652">
        <f t="shared" si="8"/>
        <v>35.769999999999996</v>
      </c>
      <c r="L98" s="652"/>
    </row>
    <row r="99" spans="1:12" x14ac:dyDescent="0.2">
      <c r="A99" s="652" t="s">
        <v>613</v>
      </c>
      <c r="B99" s="656" t="s">
        <v>328</v>
      </c>
      <c r="C99" s="653"/>
      <c r="D99" s="653"/>
      <c r="E99" s="653">
        <f t="shared" si="6"/>
        <v>174.84</v>
      </c>
      <c r="F99" s="653">
        <v>141</v>
      </c>
      <c r="G99" s="653">
        <f t="shared" si="7"/>
        <v>0</v>
      </c>
      <c r="H99" s="653"/>
      <c r="I99" s="654">
        <f t="shared" si="9"/>
        <v>174.84</v>
      </c>
      <c r="J99" s="655">
        <f t="shared" si="9"/>
        <v>141</v>
      </c>
      <c r="K99" s="652">
        <f t="shared" si="8"/>
        <v>174.84</v>
      </c>
      <c r="L99" s="652"/>
    </row>
    <row r="100" spans="1:12" x14ac:dyDescent="0.2">
      <c r="A100" s="652" t="s">
        <v>613</v>
      </c>
      <c r="B100" s="656" t="s">
        <v>330</v>
      </c>
      <c r="C100" s="653"/>
      <c r="D100" s="653"/>
      <c r="E100" s="653">
        <f t="shared" si="6"/>
        <v>83.08</v>
      </c>
      <c r="F100" s="653">
        <v>67</v>
      </c>
      <c r="G100" s="653">
        <f t="shared" si="7"/>
        <v>0</v>
      </c>
      <c r="H100" s="653"/>
      <c r="I100" s="654">
        <f t="shared" si="9"/>
        <v>83.08</v>
      </c>
      <c r="J100" s="655">
        <f t="shared" si="9"/>
        <v>67</v>
      </c>
      <c r="K100" s="652">
        <f t="shared" si="8"/>
        <v>83.08</v>
      </c>
      <c r="L100" s="652"/>
    </row>
    <row r="101" spans="1:12" x14ac:dyDescent="0.2">
      <c r="A101" s="652" t="s">
        <v>613</v>
      </c>
      <c r="B101" s="656" t="s">
        <v>339</v>
      </c>
      <c r="C101" s="653"/>
      <c r="D101" s="653"/>
      <c r="E101" s="653">
        <f t="shared" si="6"/>
        <v>33.479999999999997</v>
      </c>
      <c r="F101" s="653">
        <v>27</v>
      </c>
      <c r="G101" s="653">
        <f t="shared" si="7"/>
        <v>19.71</v>
      </c>
      <c r="H101" s="653">
        <v>27</v>
      </c>
      <c r="I101" s="654">
        <f t="shared" si="9"/>
        <v>53.19</v>
      </c>
      <c r="J101" s="655">
        <f t="shared" si="9"/>
        <v>54</v>
      </c>
      <c r="K101" s="652">
        <f t="shared" si="8"/>
        <v>53.19</v>
      </c>
      <c r="L101" s="652"/>
    </row>
    <row r="102" spans="1:12" ht="24" x14ac:dyDescent="0.2">
      <c r="A102" s="652" t="s">
        <v>613</v>
      </c>
      <c r="B102" s="656" t="s">
        <v>342</v>
      </c>
      <c r="C102" s="653"/>
      <c r="D102" s="653"/>
      <c r="E102" s="653">
        <f t="shared" si="6"/>
        <v>11.16</v>
      </c>
      <c r="F102" s="653">
        <v>9</v>
      </c>
      <c r="G102" s="653">
        <f t="shared" si="7"/>
        <v>6.57</v>
      </c>
      <c r="H102" s="653">
        <v>9</v>
      </c>
      <c r="I102" s="654">
        <f t="shared" si="9"/>
        <v>17.73</v>
      </c>
      <c r="J102" s="655">
        <f t="shared" si="9"/>
        <v>18</v>
      </c>
      <c r="K102" s="652">
        <f t="shared" si="8"/>
        <v>17.73</v>
      </c>
      <c r="L102" s="652"/>
    </row>
    <row r="103" spans="1:12" x14ac:dyDescent="0.2">
      <c r="A103" s="652" t="s">
        <v>613</v>
      </c>
      <c r="B103" s="656" t="s">
        <v>343</v>
      </c>
      <c r="C103" s="653"/>
      <c r="D103" s="653"/>
      <c r="E103" s="653">
        <f t="shared" si="6"/>
        <v>9.92</v>
      </c>
      <c r="F103" s="653">
        <v>8</v>
      </c>
      <c r="G103" s="653">
        <f t="shared" si="7"/>
        <v>5.84</v>
      </c>
      <c r="H103" s="653">
        <v>8</v>
      </c>
      <c r="I103" s="654">
        <f t="shared" si="9"/>
        <v>15.76</v>
      </c>
      <c r="J103" s="655">
        <f t="shared" si="9"/>
        <v>16</v>
      </c>
      <c r="K103" s="652">
        <f t="shared" si="8"/>
        <v>15.76</v>
      </c>
      <c r="L103" s="652"/>
    </row>
    <row r="104" spans="1:12" x14ac:dyDescent="0.2">
      <c r="A104" s="652" t="s">
        <v>613</v>
      </c>
      <c r="B104" s="656" t="s">
        <v>345</v>
      </c>
      <c r="C104" s="653"/>
      <c r="D104" s="653"/>
      <c r="E104" s="653">
        <f t="shared" si="6"/>
        <v>48.36</v>
      </c>
      <c r="F104" s="653">
        <v>39</v>
      </c>
      <c r="G104" s="653">
        <f t="shared" si="7"/>
        <v>28.47</v>
      </c>
      <c r="H104" s="653">
        <v>39</v>
      </c>
      <c r="I104" s="654">
        <f t="shared" si="9"/>
        <v>76.83</v>
      </c>
      <c r="J104" s="655">
        <f t="shared" si="9"/>
        <v>78</v>
      </c>
      <c r="K104" s="652">
        <f t="shared" si="8"/>
        <v>76.83</v>
      </c>
      <c r="L104" s="652"/>
    </row>
    <row r="105" spans="1:12" x14ac:dyDescent="0.2">
      <c r="A105" s="652" t="s">
        <v>613</v>
      </c>
      <c r="B105" s="656" t="s">
        <v>317</v>
      </c>
      <c r="C105" s="653"/>
      <c r="D105" s="653"/>
      <c r="E105" s="653">
        <f t="shared" si="6"/>
        <v>58.28</v>
      </c>
      <c r="F105" s="653">
        <v>47</v>
      </c>
      <c r="G105" s="653">
        <f t="shared" si="7"/>
        <v>34.31</v>
      </c>
      <c r="H105" s="653">
        <v>47</v>
      </c>
      <c r="I105" s="654">
        <f t="shared" si="9"/>
        <v>92.59</v>
      </c>
      <c r="J105" s="655">
        <f t="shared" si="9"/>
        <v>94</v>
      </c>
      <c r="K105" s="652">
        <f t="shared" si="8"/>
        <v>92.59</v>
      </c>
      <c r="L105" s="652"/>
    </row>
    <row r="106" spans="1:12" x14ac:dyDescent="0.2">
      <c r="A106" s="652" t="s">
        <v>613</v>
      </c>
      <c r="B106" s="656" t="s">
        <v>347</v>
      </c>
      <c r="C106" s="653"/>
      <c r="D106" s="653"/>
      <c r="E106" s="653">
        <f t="shared" si="6"/>
        <v>86.8</v>
      </c>
      <c r="F106" s="653">
        <v>70</v>
      </c>
      <c r="G106" s="653">
        <f t="shared" si="7"/>
        <v>0</v>
      </c>
      <c r="H106" s="653"/>
      <c r="I106" s="654">
        <f t="shared" si="9"/>
        <v>86.8</v>
      </c>
      <c r="J106" s="655">
        <f t="shared" si="9"/>
        <v>70</v>
      </c>
      <c r="K106" s="652">
        <f t="shared" si="8"/>
        <v>86.8</v>
      </c>
      <c r="L106" s="652"/>
    </row>
    <row r="107" spans="1:12" x14ac:dyDescent="0.2">
      <c r="A107" s="652" t="s">
        <v>613</v>
      </c>
      <c r="B107" s="656" t="s">
        <v>312</v>
      </c>
      <c r="C107" s="653"/>
      <c r="D107" s="653"/>
      <c r="E107" s="653">
        <f t="shared" si="6"/>
        <v>301.32</v>
      </c>
      <c r="F107" s="653">
        <v>243</v>
      </c>
      <c r="G107" s="653">
        <f t="shared" si="7"/>
        <v>0</v>
      </c>
      <c r="H107" s="653"/>
      <c r="I107" s="654">
        <f t="shared" si="9"/>
        <v>301.32</v>
      </c>
      <c r="J107" s="655">
        <f t="shared" si="9"/>
        <v>243</v>
      </c>
      <c r="K107" s="652">
        <f t="shared" si="8"/>
        <v>301.32</v>
      </c>
      <c r="L107" s="652"/>
    </row>
    <row r="108" spans="1:12" x14ac:dyDescent="0.2">
      <c r="A108" s="652" t="s">
        <v>613</v>
      </c>
      <c r="B108" s="656" t="s">
        <v>321</v>
      </c>
      <c r="C108" s="653"/>
      <c r="D108" s="653"/>
      <c r="E108" s="653">
        <f t="shared" si="6"/>
        <v>48.36</v>
      </c>
      <c r="F108" s="653">
        <v>39</v>
      </c>
      <c r="G108" s="653">
        <f t="shared" si="7"/>
        <v>0</v>
      </c>
      <c r="H108" s="653"/>
      <c r="I108" s="654">
        <f t="shared" si="9"/>
        <v>48.36</v>
      </c>
      <c r="J108" s="655">
        <f t="shared" si="9"/>
        <v>39</v>
      </c>
      <c r="K108" s="652">
        <f t="shared" si="8"/>
        <v>48.36</v>
      </c>
      <c r="L108" s="652"/>
    </row>
    <row r="109" spans="1:12" x14ac:dyDescent="0.2">
      <c r="A109" s="652" t="s">
        <v>613</v>
      </c>
      <c r="B109" s="656" t="s">
        <v>375</v>
      </c>
      <c r="C109" s="653"/>
      <c r="D109" s="653"/>
      <c r="E109" s="653">
        <f t="shared" si="6"/>
        <v>53.32</v>
      </c>
      <c r="F109" s="653">
        <v>43</v>
      </c>
      <c r="G109" s="653">
        <f t="shared" si="7"/>
        <v>0</v>
      </c>
      <c r="H109" s="653"/>
      <c r="I109" s="654">
        <f t="shared" si="9"/>
        <v>53.32</v>
      </c>
      <c r="J109" s="655">
        <f t="shared" si="9"/>
        <v>43</v>
      </c>
      <c r="K109" s="652">
        <f t="shared" si="8"/>
        <v>53.32</v>
      </c>
      <c r="L109" s="652"/>
    </row>
    <row r="110" spans="1:12" x14ac:dyDescent="0.2">
      <c r="A110" s="652" t="s">
        <v>613</v>
      </c>
      <c r="B110" s="656" t="s">
        <v>394</v>
      </c>
      <c r="C110" s="653"/>
      <c r="D110" s="653"/>
      <c r="E110" s="653">
        <f t="shared" si="6"/>
        <v>85.56</v>
      </c>
      <c r="F110" s="653">
        <v>69</v>
      </c>
      <c r="G110" s="653">
        <f t="shared" si="7"/>
        <v>0</v>
      </c>
      <c r="H110" s="653"/>
      <c r="I110" s="654">
        <f t="shared" si="9"/>
        <v>85.56</v>
      </c>
      <c r="J110" s="655">
        <f t="shared" si="9"/>
        <v>69</v>
      </c>
      <c r="K110" s="652">
        <f t="shared" si="8"/>
        <v>85.56</v>
      </c>
      <c r="L110" s="652"/>
    </row>
    <row r="111" spans="1:12" x14ac:dyDescent="0.2">
      <c r="A111" s="652" t="s">
        <v>613</v>
      </c>
      <c r="B111" s="656" t="s">
        <v>377</v>
      </c>
      <c r="C111" s="653"/>
      <c r="D111" s="653"/>
      <c r="E111" s="653">
        <f t="shared" si="6"/>
        <v>23.56</v>
      </c>
      <c r="F111" s="653">
        <v>19</v>
      </c>
      <c r="G111" s="653">
        <f t="shared" si="7"/>
        <v>0</v>
      </c>
      <c r="H111" s="653"/>
      <c r="I111" s="654">
        <f t="shared" si="9"/>
        <v>23.56</v>
      </c>
      <c r="J111" s="655">
        <f t="shared" si="9"/>
        <v>19</v>
      </c>
      <c r="K111" s="652">
        <f t="shared" si="8"/>
        <v>23.56</v>
      </c>
      <c r="L111" s="652"/>
    </row>
    <row r="112" spans="1:12" x14ac:dyDescent="0.2">
      <c r="A112" s="652" t="s">
        <v>613</v>
      </c>
      <c r="B112" s="656" t="s">
        <v>357</v>
      </c>
      <c r="C112" s="653"/>
      <c r="D112" s="653"/>
      <c r="E112" s="653">
        <f t="shared" si="6"/>
        <v>453.84</v>
      </c>
      <c r="F112" s="653">
        <v>366</v>
      </c>
      <c r="G112" s="653">
        <f t="shared" si="7"/>
        <v>259.88</v>
      </c>
      <c r="H112" s="653">
        <v>356</v>
      </c>
      <c r="I112" s="654">
        <f t="shared" si="9"/>
        <v>713.72</v>
      </c>
      <c r="J112" s="655">
        <f t="shared" si="9"/>
        <v>722</v>
      </c>
      <c r="K112" s="652">
        <f t="shared" si="8"/>
        <v>713.72</v>
      </c>
      <c r="L112" s="652"/>
    </row>
    <row r="113" spans="1:12" x14ac:dyDescent="0.2">
      <c r="A113" s="652" t="s">
        <v>613</v>
      </c>
      <c r="B113" s="656" t="s">
        <v>359</v>
      </c>
      <c r="C113" s="653"/>
      <c r="D113" s="653"/>
      <c r="E113" s="653">
        <f t="shared" si="6"/>
        <v>73.16</v>
      </c>
      <c r="F113" s="653">
        <v>59</v>
      </c>
      <c r="G113" s="653">
        <f t="shared" si="7"/>
        <v>43.07</v>
      </c>
      <c r="H113" s="653">
        <v>59</v>
      </c>
      <c r="I113" s="654">
        <f t="shared" si="9"/>
        <v>116.22999999999999</v>
      </c>
      <c r="J113" s="655">
        <f t="shared" si="9"/>
        <v>118</v>
      </c>
      <c r="K113" s="652">
        <f t="shared" si="8"/>
        <v>116.22999999999999</v>
      </c>
      <c r="L113" s="652"/>
    </row>
    <row r="114" spans="1:12" x14ac:dyDescent="0.2">
      <c r="A114" s="652" t="s">
        <v>613</v>
      </c>
      <c r="B114" s="656" t="s">
        <v>360</v>
      </c>
      <c r="C114" s="653"/>
      <c r="D114" s="653"/>
      <c r="E114" s="653">
        <f t="shared" si="6"/>
        <v>152.52000000000001</v>
      </c>
      <c r="F114" s="653">
        <v>123</v>
      </c>
      <c r="G114" s="653">
        <f t="shared" si="7"/>
        <v>89.789999999999992</v>
      </c>
      <c r="H114" s="653">
        <v>123</v>
      </c>
      <c r="I114" s="654">
        <f t="shared" si="9"/>
        <v>242.31</v>
      </c>
      <c r="J114" s="655">
        <f t="shared" si="9"/>
        <v>246</v>
      </c>
      <c r="K114" s="652">
        <f t="shared" si="8"/>
        <v>242.31</v>
      </c>
      <c r="L114" s="652"/>
    </row>
    <row r="115" spans="1:12" x14ac:dyDescent="0.2">
      <c r="A115" s="652" t="s">
        <v>613</v>
      </c>
      <c r="B115" s="656" t="s">
        <v>362</v>
      </c>
      <c r="C115" s="653"/>
      <c r="D115" s="653"/>
      <c r="E115" s="653">
        <f t="shared" si="6"/>
        <v>16.12</v>
      </c>
      <c r="F115" s="653">
        <v>13</v>
      </c>
      <c r="G115" s="653">
        <f t="shared" si="7"/>
        <v>0</v>
      </c>
      <c r="H115" s="653"/>
      <c r="I115" s="654">
        <f t="shared" si="9"/>
        <v>16.12</v>
      </c>
      <c r="J115" s="655">
        <f t="shared" si="9"/>
        <v>13</v>
      </c>
      <c r="K115" s="652">
        <f t="shared" si="8"/>
        <v>16.12</v>
      </c>
      <c r="L115" s="652"/>
    </row>
    <row r="116" spans="1:12" x14ac:dyDescent="0.2">
      <c r="A116" s="652" t="s">
        <v>613</v>
      </c>
      <c r="B116" s="656" t="s">
        <v>368</v>
      </c>
      <c r="C116" s="653"/>
      <c r="D116" s="653"/>
      <c r="E116" s="653">
        <f t="shared" si="6"/>
        <v>85.56</v>
      </c>
      <c r="F116" s="653">
        <v>69</v>
      </c>
      <c r="G116" s="653">
        <f t="shared" si="7"/>
        <v>0</v>
      </c>
      <c r="H116" s="653"/>
      <c r="I116" s="654">
        <f t="shared" si="9"/>
        <v>85.56</v>
      </c>
      <c r="J116" s="655">
        <f t="shared" si="9"/>
        <v>69</v>
      </c>
      <c r="K116" s="652">
        <f t="shared" si="8"/>
        <v>85.56</v>
      </c>
      <c r="L116" s="652"/>
    </row>
    <row r="117" spans="1:12" x14ac:dyDescent="0.2">
      <c r="A117" s="652" t="s">
        <v>2143</v>
      </c>
      <c r="B117" s="656" t="s">
        <v>347</v>
      </c>
      <c r="C117" s="653"/>
      <c r="D117" s="653"/>
      <c r="E117" s="653">
        <f t="shared" si="6"/>
        <v>71.92</v>
      </c>
      <c r="F117" s="653">
        <v>58</v>
      </c>
      <c r="G117" s="653">
        <f t="shared" si="7"/>
        <v>0</v>
      </c>
      <c r="H117" s="653"/>
      <c r="I117" s="654">
        <f t="shared" si="9"/>
        <v>71.92</v>
      </c>
      <c r="J117" s="655">
        <f t="shared" si="9"/>
        <v>58</v>
      </c>
      <c r="K117" s="652">
        <f t="shared" si="8"/>
        <v>71.92</v>
      </c>
      <c r="L117" s="652"/>
    </row>
    <row r="118" spans="1:12" x14ac:dyDescent="0.2">
      <c r="A118" s="652" t="s">
        <v>555</v>
      </c>
      <c r="B118" s="656" t="s">
        <v>345</v>
      </c>
      <c r="C118" s="653"/>
      <c r="D118" s="653"/>
      <c r="E118" s="653">
        <f t="shared" si="6"/>
        <v>16.12</v>
      </c>
      <c r="F118" s="653">
        <v>13</v>
      </c>
      <c r="G118" s="653">
        <f t="shared" si="7"/>
        <v>0</v>
      </c>
      <c r="H118" s="653"/>
      <c r="I118" s="654">
        <f t="shared" si="9"/>
        <v>16.12</v>
      </c>
      <c r="J118" s="655">
        <f t="shared" si="9"/>
        <v>13</v>
      </c>
      <c r="K118" s="652">
        <f t="shared" si="8"/>
        <v>16.12</v>
      </c>
      <c r="L118" s="652"/>
    </row>
    <row r="119" spans="1:12" x14ac:dyDescent="0.2">
      <c r="A119" s="652" t="s">
        <v>555</v>
      </c>
      <c r="B119" s="656" t="s">
        <v>317</v>
      </c>
      <c r="C119" s="653"/>
      <c r="D119" s="653"/>
      <c r="E119" s="653">
        <f t="shared" si="6"/>
        <v>85.56</v>
      </c>
      <c r="F119" s="653">
        <v>69</v>
      </c>
      <c r="G119" s="653">
        <f t="shared" si="7"/>
        <v>0</v>
      </c>
      <c r="H119" s="653"/>
      <c r="I119" s="654">
        <f t="shared" si="9"/>
        <v>85.56</v>
      </c>
      <c r="J119" s="655">
        <f t="shared" si="9"/>
        <v>69</v>
      </c>
      <c r="K119" s="652">
        <f t="shared" si="8"/>
        <v>85.56</v>
      </c>
      <c r="L119" s="652"/>
    </row>
    <row r="120" spans="1:12" x14ac:dyDescent="0.2">
      <c r="A120" s="652" t="s">
        <v>555</v>
      </c>
      <c r="B120" s="656" t="s">
        <v>360</v>
      </c>
      <c r="C120" s="653"/>
      <c r="D120" s="653"/>
      <c r="E120" s="653">
        <f t="shared" si="6"/>
        <v>110.36</v>
      </c>
      <c r="F120" s="653">
        <v>89</v>
      </c>
      <c r="G120" s="653">
        <f t="shared" si="7"/>
        <v>0</v>
      </c>
      <c r="H120" s="653"/>
      <c r="I120" s="654">
        <f t="shared" si="9"/>
        <v>110.36</v>
      </c>
      <c r="J120" s="655">
        <f t="shared" si="9"/>
        <v>89</v>
      </c>
      <c r="K120" s="652">
        <f t="shared" si="8"/>
        <v>110.36</v>
      </c>
      <c r="L120" s="652"/>
    </row>
    <row r="121" spans="1:12" x14ac:dyDescent="0.2">
      <c r="A121" s="652" t="s">
        <v>511</v>
      </c>
      <c r="B121" s="656" t="s">
        <v>317</v>
      </c>
      <c r="C121" s="653"/>
      <c r="D121" s="653"/>
      <c r="E121" s="653">
        <f t="shared" si="6"/>
        <v>33.479999999999997</v>
      </c>
      <c r="F121" s="653">
        <v>27</v>
      </c>
      <c r="G121" s="653">
        <f t="shared" si="7"/>
        <v>0</v>
      </c>
      <c r="H121" s="653"/>
      <c r="I121" s="654">
        <f t="shared" si="9"/>
        <v>33.479999999999997</v>
      </c>
      <c r="J121" s="655">
        <f t="shared" si="9"/>
        <v>27</v>
      </c>
      <c r="K121" s="652">
        <f t="shared" si="8"/>
        <v>33.479999999999997</v>
      </c>
      <c r="L121" s="652"/>
    </row>
    <row r="122" spans="1:12" x14ac:dyDescent="0.2">
      <c r="A122" s="652" t="s">
        <v>515</v>
      </c>
      <c r="B122" s="656" t="s">
        <v>317</v>
      </c>
      <c r="C122" s="653"/>
      <c r="D122" s="653"/>
      <c r="E122" s="653">
        <f t="shared" si="6"/>
        <v>52.08</v>
      </c>
      <c r="F122" s="653">
        <v>42</v>
      </c>
      <c r="G122" s="653">
        <f t="shared" si="7"/>
        <v>0</v>
      </c>
      <c r="H122" s="653"/>
      <c r="I122" s="654">
        <f t="shared" si="9"/>
        <v>52.08</v>
      </c>
      <c r="J122" s="655">
        <f t="shared" si="9"/>
        <v>42</v>
      </c>
      <c r="K122" s="652">
        <f t="shared" si="8"/>
        <v>52.08</v>
      </c>
      <c r="L122" s="652"/>
    </row>
    <row r="123" spans="1:12" x14ac:dyDescent="0.2">
      <c r="A123" s="652" t="s">
        <v>496</v>
      </c>
      <c r="B123" s="656" t="s">
        <v>317</v>
      </c>
      <c r="C123" s="653"/>
      <c r="D123" s="653"/>
      <c r="E123" s="653">
        <f t="shared" si="6"/>
        <v>86.8</v>
      </c>
      <c r="F123" s="653">
        <v>70</v>
      </c>
      <c r="G123" s="653">
        <f t="shared" si="7"/>
        <v>0</v>
      </c>
      <c r="H123" s="653"/>
      <c r="I123" s="654">
        <f t="shared" si="9"/>
        <v>86.8</v>
      </c>
      <c r="J123" s="655">
        <f t="shared" si="9"/>
        <v>70</v>
      </c>
      <c r="K123" s="652">
        <f t="shared" si="8"/>
        <v>86.8</v>
      </c>
      <c r="L123" s="652"/>
    </row>
    <row r="124" spans="1:12" x14ac:dyDescent="0.2">
      <c r="A124" s="652" t="s">
        <v>427</v>
      </c>
      <c r="B124" s="656" t="s">
        <v>345</v>
      </c>
      <c r="C124" s="653"/>
      <c r="D124" s="653"/>
      <c r="E124" s="653">
        <f t="shared" si="6"/>
        <v>74.400000000000006</v>
      </c>
      <c r="F124" s="653">
        <v>60</v>
      </c>
      <c r="G124" s="653">
        <f t="shared" si="7"/>
        <v>45.26</v>
      </c>
      <c r="H124" s="653">
        <v>62</v>
      </c>
      <c r="I124" s="654">
        <f t="shared" si="9"/>
        <v>119.66</v>
      </c>
      <c r="J124" s="655">
        <f t="shared" si="9"/>
        <v>122</v>
      </c>
      <c r="K124" s="652">
        <f t="shared" si="8"/>
        <v>119.66</v>
      </c>
      <c r="L124" s="652"/>
    </row>
    <row r="125" spans="1:12" x14ac:dyDescent="0.2">
      <c r="A125" s="652" t="s">
        <v>427</v>
      </c>
      <c r="B125" s="656" t="s">
        <v>317</v>
      </c>
      <c r="C125" s="653"/>
      <c r="D125" s="653"/>
      <c r="E125" s="653">
        <f t="shared" si="6"/>
        <v>91.76</v>
      </c>
      <c r="F125" s="653">
        <v>74</v>
      </c>
      <c r="G125" s="653">
        <f t="shared" si="7"/>
        <v>54.019999999999996</v>
      </c>
      <c r="H125" s="653">
        <v>74</v>
      </c>
      <c r="I125" s="654">
        <f t="shared" si="9"/>
        <v>145.78</v>
      </c>
      <c r="J125" s="655">
        <f t="shared" si="9"/>
        <v>148</v>
      </c>
      <c r="K125" s="652">
        <f t="shared" si="8"/>
        <v>145.78</v>
      </c>
      <c r="L125" s="652"/>
    </row>
    <row r="126" spans="1:12" x14ac:dyDescent="0.2">
      <c r="A126" s="652" t="s">
        <v>427</v>
      </c>
      <c r="B126" s="656" t="s">
        <v>360</v>
      </c>
      <c r="C126" s="653"/>
      <c r="D126" s="653"/>
      <c r="E126" s="653">
        <f t="shared" si="6"/>
        <v>250.48</v>
      </c>
      <c r="F126" s="653">
        <v>202</v>
      </c>
      <c r="G126" s="653">
        <f t="shared" si="7"/>
        <v>147.46</v>
      </c>
      <c r="H126" s="653">
        <v>202</v>
      </c>
      <c r="I126" s="654">
        <f t="shared" si="9"/>
        <v>397.94</v>
      </c>
      <c r="J126" s="655">
        <f t="shared" si="9"/>
        <v>404</v>
      </c>
      <c r="K126" s="652">
        <f t="shared" si="8"/>
        <v>397.94</v>
      </c>
      <c r="L126" s="652"/>
    </row>
    <row r="127" spans="1:12" x14ac:dyDescent="0.2">
      <c r="A127" s="652" t="s">
        <v>614</v>
      </c>
      <c r="B127" s="656" t="s">
        <v>372</v>
      </c>
      <c r="C127" s="653"/>
      <c r="D127" s="653"/>
      <c r="E127" s="653">
        <f t="shared" si="6"/>
        <v>514.6</v>
      </c>
      <c r="F127" s="653">
        <v>415</v>
      </c>
      <c r="G127" s="653">
        <f t="shared" si="7"/>
        <v>0</v>
      </c>
      <c r="H127" s="653"/>
      <c r="I127" s="654">
        <f t="shared" si="9"/>
        <v>514.6</v>
      </c>
      <c r="J127" s="655">
        <f t="shared" si="9"/>
        <v>415</v>
      </c>
      <c r="K127" s="652">
        <f t="shared" si="8"/>
        <v>514.6</v>
      </c>
      <c r="L127" s="652"/>
    </row>
    <row r="128" spans="1:12" x14ac:dyDescent="0.2">
      <c r="A128" s="652" t="s">
        <v>614</v>
      </c>
      <c r="B128" s="656" t="s">
        <v>373</v>
      </c>
      <c r="C128" s="653"/>
      <c r="D128" s="653"/>
      <c r="E128" s="653">
        <f t="shared" si="6"/>
        <v>24.8</v>
      </c>
      <c r="F128" s="653">
        <v>20</v>
      </c>
      <c r="G128" s="653">
        <f t="shared" si="7"/>
        <v>0</v>
      </c>
      <c r="H128" s="653"/>
      <c r="I128" s="654">
        <f t="shared" si="9"/>
        <v>24.8</v>
      </c>
      <c r="J128" s="655">
        <f t="shared" si="9"/>
        <v>20</v>
      </c>
      <c r="K128" s="652">
        <f t="shared" si="8"/>
        <v>24.8</v>
      </c>
      <c r="L128" s="652"/>
    </row>
    <row r="129" spans="1:12" x14ac:dyDescent="0.2">
      <c r="A129" s="652" t="s">
        <v>644</v>
      </c>
      <c r="B129" s="656" t="s">
        <v>326</v>
      </c>
      <c r="C129" s="653"/>
      <c r="D129" s="653"/>
      <c r="E129" s="653">
        <f t="shared" si="6"/>
        <v>0</v>
      </c>
      <c r="F129" s="653"/>
      <c r="G129" s="653">
        <f t="shared" si="7"/>
        <v>643.13</v>
      </c>
      <c r="H129" s="653">
        <v>881</v>
      </c>
      <c r="I129" s="654">
        <f t="shared" si="9"/>
        <v>643.13</v>
      </c>
      <c r="J129" s="655">
        <f t="shared" si="9"/>
        <v>881</v>
      </c>
      <c r="K129" s="652">
        <f t="shared" si="8"/>
        <v>643.13</v>
      </c>
      <c r="L129" s="652"/>
    </row>
    <row r="130" spans="1:12" x14ac:dyDescent="0.2">
      <c r="A130" s="652" t="s">
        <v>644</v>
      </c>
      <c r="B130" s="656" t="s">
        <v>327</v>
      </c>
      <c r="C130" s="653"/>
      <c r="D130" s="653"/>
      <c r="E130" s="653">
        <f t="shared" si="6"/>
        <v>0</v>
      </c>
      <c r="F130" s="653"/>
      <c r="G130" s="653">
        <f t="shared" si="7"/>
        <v>81.03</v>
      </c>
      <c r="H130" s="653">
        <v>111</v>
      </c>
      <c r="I130" s="654">
        <f t="shared" si="9"/>
        <v>81.03</v>
      </c>
      <c r="J130" s="655">
        <f t="shared" si="9"/>
        <v>111</v>
      </c>
      <c r="K130" s="652">
        <f t="shared" si="8"/>
        <v>81.03</v>
      </c>
      <c r="L130" s="652"/>
    </row>
    <row r="131" spans="1:12" x14ac:dyDescent="0.2">
      <c r="A131" s="652" t="s">
        <v>644</v>
      </c>
      <c r="B131" s="656" t="s">
        <v>328</v>
      </c>
      <c r="C131" s="653"/>
      <c r="D131" s="653"/>
      <c r="E131" s="653">
        <f t="shared" si="6"/>
        <v>536.91999999999996</v>
      </c>
      <c r="F131" s="653">
        <v>433</v>
      </c>
      <c r="G131" s="653">
        <f t="shared" si="7"/>
        <v>0.73</v>
      </c>
      <c r="H131" s="653">
        <v>1</v>
      </c>
      <c r="I131" s="654">
        <f t="shared" si="9"/>
        <v>537.65</v>
      </c>
      <c r="J131" s="655">
        <f t="shared" si="9"/>
        <v>434</v>
      </c>
      <c r="K131" s="652">
        <f t="shared" si="8"/>
        <v>537.65</v>
      </c>
      <c r="L131" s="652"/>
    </row>
    <row r="132" spans="1:12" x14ac:dyDescent="0.2">
      <c r="A132" s="652" t="s">
        <v>644</v>
      </c>
      <c r="B132" s="656" t="s">
        <v>329</v>
      </c>
      <c r="C132" s="653"/>
      <c r="D132" s="653"/>
      <c r="E132" s="653">
        <f t="shared" si="6"/>
        <v>3.7199999999999998</v>
      </c>
      <c r="F132" s="653">
        <v>3</v>
      </c>
      <c r="G132" s="653">
        <f t="shared" si="7"/>
        <v>2.19</v>
      </c>
      <c r="H132" s="653">
        <v>3</v>
      </c>
      <c r="I132" s="654">
        <f t="shared" si="9"/>
        <v>5.91</v>
      </c>
      <c r="J132" s="655">
        <f t="shared" si="9"/>
        <v>6</v>
      </c>
      <c r="K132" s="652">
        <f t="shared" si="8"/>
        <v>5.91</v>
      </c>
      <c r="L132" s="652"/>
    </row>
    <row r="133" spans="1:12" x14ac:dyDescent="0.2">
      <c r="A133" s="652" t="s">
        <v>644</v>
      </c>
      <c r="B133" s="656" t="s">
        <v>330</v>
      </c>
      <c r="C133" s="653"/>
      <c r="D133" s="653"/>
      <c r="E133" s="653">
        <f t="shared" si="6"/>
        <v>83.08</v>
      </c>
      <c r="F133" s="653">
        <v>67</v>
      </c>
      <c r="G133" s="653">
        <f t="shared" si="7"/>
        <v>0</v>
      </c>
      <c r="H133" s="653"/>
      <c r="I133" s="654">
        <f t="shared" si="9"/>
        <v>83.08</v>
      </c>
      <c r="J133" s="655">
        <f t="shared" si="9"/>
        <v>67</v>
      </c>
      <c r="K133" s="652">
        <f t="shared" si="8"/>
        <v>83.08</v>
      </c>
      <c r="L133" s="652"/>
    </row>
    <row r="134" spans="1:12" x14ac:dyDescent="0.2">
      <c r="A134" s="652" t="s">
        <v>644</v>
      </c>
      <c r="B134" s="656" t="s">
        <v>336</v>
      </c>
      <c r="C134" s="653"/>
      <c r="D134" s="653"/>
      <c r="E134" s="653">
        <f t="shared" ref="E134:E197" si="10">F134*1.24</f>
        <v>177.32</v>
      </c>
      <c r="F134" s="653">
        <v>143</v>
      </c>
      <c r="G134" s="653">
        <f t="shared" ref="G134:G197" si="11">H134*0.73</f>
        <v>109.5</v>
      </c>
      <c r="H134" s="653">
        <v>150</v>
      </c>
      <c r="I134" s="654">
        <f t="shared" si="9"/>
        <v>286.82</v>
      </c>
      <c r="J134" s="655">
        <f t="shared" si="9"/>
        <v>293</v>
      </c>
      <c r="K134" s="652">
        <f t="shared" ref="K134:K197" si="12">I134</f>
        <v>286.82</v>
      </c>
      <c r="L134" s="652"/>
    </row>
    <row r="135" spans="1:12" x14ac:dyDescent="0.2">
      <c r="A135" s="652" t="s">
        <v>644</v>
      </c>
      <c r="B135" s="656" t="s">
        <v>339</v>
      </c>
      <c r="C135" s="653"/>
      <c r="D135" s="653"/>
      <c r="E135" s="653">
        <f t="shared" si="10"/>
        <v>9.92</v>
      </c>
      <c r="F135" s="653">
        <v>8</v>
      </c>
      <c r="G135" s="653">
        <f t="shared" si="11"/>
        <v>5.84</v>
      </c>
      <c r="H135" s="653">
        <v>8</v>
      </c>
      <c r="I135" s="654">
        <f t="shared" si="9"/>
        <v>15.76</v>
      </c>
      <c r="J135" s="655">
        <f t="shared" si="9"/>
        <v>16</v>
      </c>
      <c r="K135" s="652">
        <f t="shared" si="12"/>
        <v>15.76</v>
      </c>
      <c r="L135" s="652"/>
    </row>
    <row r="136" spans="1:12" ht="24" x14ac:dyDescent="0.2">
      <c r="A136" s="652" t="s">
        <v>644</v>
      </c>
      <c r="B136" s="656" t="s">
        <v>342</v>
      </c>
      <c r="C136" s="653"/>
      <c r="D136" s="653"/>
      <c r="E136" s="653">
        <f t="shared" si="10"/>
        <v>14.879999999999999</v>
      </c>
      <c r="F136" s="653">
        <v>12</v>
      </c>
      <c r="G136" s="653">
        <f t="shared" si="11"/>
        <v>8.76</v>
      </c>
      <c r="H136" s="653">
        <v>12</v>
      </c>
      <c r="I136" s="654">
        <f t="shared" si="9"/>
        <v>23.64</v>
      </c>
      <c r="J136" s="655">
        <f t="shared" si="9"/>
        <v>24</v>
      </c>
      <c r="K136" s="652">
        <f t="shared" si="12"/>
        <v>23.64</v>
      </c>
      <c r="L136" s="652"/>
    </row>
    <row r="137" spans="1:12" x14ac:dyDescent="0.2">
      <c r="A137" s="652" t="s">
        <v>644</v>
      </c>
      <c r="B137" s="656" t="s">
        <v>315</v>
      </c>
      <c r="C137" s="653"/>
      <c r="D137" s="653"/>
      <c r="E137" s="653">
        <f t="shared" si="10"/>
        <v>8.68</v>
      </c>
      <c r="F137" s="653">
        <v>7</v>
      </c>
      <c r="G137" s="653">
        <f t="shared" si="11"/>
        <v>0</v>
      </c>
      <c r="H137" s="653"/>
      <c r="I137" s="654">
        <f t="shared" si="9"/>
        <v>8.68</v>
      </c>
      <c r="J137" s="655">
        <f t="shared" si="9"/>
        <v>7</v>
      </c>
      <c r="K137" s="652">
        <f t="shared" si="12"/>
        <v>8.68</v>
      </c>
      <c r="L137" s="652"/>
    </row>
    <row r="138" spans="1:12" x14ac:dyDescent="0.2">
      <c r="A138" s="652" t="s">
        <v>644</v>
      </c>
      <c r="B138" s="656" t="s">
        <v>317</v>
      </c>
      <c r="C138" s="653"/>
      <c r="D138" s="653"/>
      <c r="E138" s="653">
        <f t="shared" si="10"/>
        <v>55.8</v>
      </c>
      <c r="F138" s="653">
        <v>45</v>
      </c>
      <c r="G138" s="653">
        <f t="shared" si="11"/>
        <v>24.09</v>
      </c>
      <c r="H138" s="653">
        <v>33</v>
      </c>
      <c r="I138" s="654">
        <f t="shared" si="9"/>
        <v>79.89</v>
      </c>
      <c r="J138" s="655">
        <f t="shared" si="9"/>
        <v>78</v>
      </c>
      <c r="K138" s="652">
        <f t="shared" si="12"/>
        <v>79.89</v>
      </c>
      <c r="L138" s="652"/>
    </row>
    <row r="139" spans="1:12" x14ac:dyDescent="0.2">
      <c r="A139" s="652" t="s">
        <v>644</v>
      </c>
      <c r="B139" s="656" t="s">
        <v>347</v>
      </c>
      <c r="C139" s="653"/>
      <c r="D139" s="653"/>
      <c r="E139" s="653">
        <f t="shared" si="10"/>
        <v>11.16</v>
      </c>
      <c r="F139" s="653">
        <v>9</v>
      </c>
      <c r="G139" s="653">
        <f t="shared" si="11"/>
        <v>81.03</v>
      </c>
      <c r="H139" s="653">
        <v>111</v>
      </c>
      <c r="I139" s="654">
        <f t="shared" si="9"/>
        <v>92.19</v>
      </c>
      <c r="J139" s="655">
        <f t="shared" si="9"/>
        <v>120</v>
      </c>
      <c r="K139" s="652">
        <f t="shared" si="12"/>
        <v>92.19</v>
      </c>
      <c r="L139" s="652"/>
    </row>
    <row r="140" spans="1:12" x14ac:dyDescent="0.2">
      <c r="A140" s="652" t="s">
        <v>644</v>
      </c>
      <c r="B140" s="656" t="s">
        <v>312</v>
      </c>
      <c r="C140" s="653"/>
      <c r="D140" s="653"/>
      <c r="E140" s="653">
        <f t="shared" si="10"/>
        <v>243.04</v>
      </c>
      <c r="F140" s="653">
        <v>196</v>
      </c>
      <c r="G140" s="653">
        <f t="shared" si="11"/>
        <v>0</v>
      </c>
      <c r="H140" s="653"/>
      <c r="I140" s="654">
        <f t="shared" si="9"/>
        <v>243.04</v>
      </c>
      <c r="J140" s="655">
        <f t="shared" si="9"/>
        <v>196</v>
      </c>
      <c r="K140" s="652">
        <f t="shared" si="12"/>
        <v>243.04</v>
      </c>
      <c r="L140" s="652"/>
    </row>
    <row r="141" spans="1:12" x14ac:dyDescent="0.2">
      <c r="A141" s="652" t="s">
        <v>644</v>
      </c>
      <c r="B141" s="656" t="s">
        <v>321</v>
      </c>
      <c r="C141" s="653"/>
      <c r="D141" s="653"/>
      <c r="E141" s="653">
        <f t="shared" si="10"/>
        <v>202.12</v>
      </c>
      <c r="F141" s="653">
        <v>163</v>
      </c>
      <c r="G141" s="653">
        <f t="shared" si="11"/>
        <v>110.23</v>
      </c>
      <c r="H141" s="653">
        <v>151</v>
      </c>
      <c r="I141" s="654">
        <f t="shared" si="9"/>
        <v>312.35000000000002</v>
      </c>
      <c r="J141" s="655">
        <f t="shared" si="9"/>
        <v>314</v>
      </c>
      <c r="K141" s="652">
        <f t="shared" si="12"/>
        <v>312.35000000000002</v>
      </c>
      <c r="L141" s="652"/>
    </row>
    <row r="142" spans="1:12" x14ac:dyDescent="0.2">
      <c r="A142" s="652" t="s">
        <v>644</v>
      </c>
      <c r="B142" s="656" t="s">
        <v>375</v>
      </c>
      <c r="C142" s="653"/>
      <c r="D142" s="653"/>
      <c r="E142" s="653">
        <f t="shared" si="10"/>
        <v>16.12</v>
      </c>
      <c r="F142" s="653">
        <v>13</v>
      </c>
      <c r="G142" s="653">
        <f t="shared" si="11"/>
        <v>0</v>
      </c>
      <c r="H142" s="653"/>
      <c r="I142" s="654">
        <f t="shared" si="9"/>
        <v>16.12</v>
      </c>
      <c r="J142" s="655">
        <f t="shared" si="9"/>
        <v>13</v>
      </c>
      <c r="K142" s="652">
        <f t="shared" si="12"/>
        <v>16.12</v>
      </c>
      <c r="L142" s="652"/>
    </row>
    <row r="143" spans="1:12" x14ac:dyDescent="0.2">
      <c r="A143" s="652" t="s">
        <v>644</v>
      </c>
      <c r="B143" s="656" t="s">
        <v>349</v>
      </c>
      <c r="C143" s="653"/>
      <c r="D143" s="653"/>
      <c r="E143" s="653">
        <f t="shared" si="10"/>
        <v>7.4399999999999995</v>
      </c>
      <c r="F143" s="653">
        <v>6</v>
      </c>
      <c r="G143" s="653">
        <f t="shared" si="11"/>
        <v>0.73</v>
      </c>
      <c r="H143" s="653">
        <v>1</v>
      </c>
      <c r="I143" s="654">
        <f t="shared" si="9"/>
        <v>8.17</v>
      </c>
      <c r="J143" s="655">
        <f t="shared" si="9"/>
        <v>7</v>
      </c>
      <c r="K143" s="652">
        <f t="shared" si="12"/>
        <v>8.17</v>
      </c>
      <c r="L143" s="652"/>
    </row>
    <row r="144" spans="1:12" x14ac:dyDescent="0.2">
      <c r="A144" s="652" t="s">
        <v>644</v>
      </c>
      <c r="B144" s="656" t="s">
        <v>353</v>
      </c>
      <c r="C144" s="653"/>
      <c r="D144" s="653"/>
      <c r="E144" s="653">
        <f t="shared" si="10"/>
        <v>29.759999999999998</v>
      </c>
      <c r="F144" s="653">
        <v>24</v>
      </c>
      <c r="G144" s="653">
        <f t="shared" si="11"/>
        <v>0</v>
      </c>
      <c r="H144" s="653"/>
      <c r="I144" s="654">
        <f t="shared" si="9"/>
        <v>29.759999999999998</v>
      </c>
      <c r="J144" s="655">
        <f t="shared" si="9"/>
        <v>24</v>
      </c>
      <c r="K144" s="652">
        <f t="shared" si="12"/>
        <v>29.759999999999998</v>
      </c>
      <c r="L144" s="652"/>
    </row>
    <row r="145" spans="1:12" x14ac:dyDescent="0.2">
      <c r="A145" s="652" t="s">
        <v>644</v>
      </c>
      <c r="B145" s="656" t="s">
        <v>354</v>
      </c>
      <c r="C145" s="653"/>
      <c r="D145" s="653"/>
      <c r="E145" s="653">
        <f t="shared" si="10"/>
        <v>24.8</v>
      </c>
      <c r="F145" s="653">
        <v>20</v>
      </c>
      <c r="G145" s="653">
        <f t="shared" si="11"/>
        <v>0</v>
      </c>
      <c r="H145" s="653"/>
      <c r="I145" s="654">
        <f t="shared" si="9"/>
        <v>24.8</v>
      </c>
      <c r="J145" s="655">
        <f t="shared" si="9"/>
        <v>20</v>
      </c>
      <c r="K145" s="652">
        <f t="shared" si="12"/>
        <v>24.8</v>
      </c>
      <c r="L145" s="652"/>
    </row>
    <row r="146" spans="1:12" x14ac:dyDescent="0.2">
      <c r="A146" s="652" t="s">
        <v>644</v>
      </c>
      <c r="B146" s="656" t="s">
        <v>394</v>
      </c>
      <c r="C146" s="653"/>
      <c r="D146" s="653"/>
      <c r="E146" s="653">
        <f t="shared" si="10"/>
        <v>89.28</v>
      </c>
      <c r="F146" s="653">
        <v>72</v>
      </c>
      <c r="G146" s="653">
        <f t="shared" si="11"/>
        <v>47.449999999999996</v>
      </c>
      <c r="H146" s="653">
        <v>65</v>
      </c>
      <c r="I146" s="654">
        <f t="shared" si="9"/>
        <v>136.72999999999999</v>
      </c>
      <c r="J146" s="655">
        <f t="shared" si="9"/>
        <v>137</v>
      </c>
      <c r="K146" s="652">
        <f t="shared" si="12"/>
        <v>136.72999999999999</v>
      </c>
      <c r="L146" s="652"/>
    </row>
    <row r="147" spans="1:12" x14ac:dyDescent="0.2">
      <c r="A147" s="652" t="s">
        <v>644</v>
      </c>
      <c r="B147" s="656" t="s">
        <v>377</v>
      </c>
      <c r="C147" s="653"/>
      <c r="D147" s="653"/>
      <c r="E147" s="653">
        <f t="shared" si="10"/>
        <v>79.36</v>
      </c>
      <c r="F147" s="653">
        <v>64</v>
      </c>
      <c r="G147" s="653">
        <f t="shared" si="11"/>
        <v>7.3</v>
      </c>
      <c r="H147" s="653">
        <v>10</v>
      </c>
      <c r="I147" s="654">
        <f t="shared" si="9"/>
        <v>86.66</v>
      </c>
      <c r="J147" s="655">
        <f t="shared" si="9"/>
        <v>74</v>
      </c>
      <c r="K147" s="652">
        <f t="shared" si="12"/>
        <v>86.66</v>
      </c>
      <c r="L147" s="652"/>
    </row>
    <row r="148" spans="1:12" x14ac:dyDescent="0.2">
      <c r="A148" s="652" t="s">
        <v>644</v>
      </c>
      <c r="B148" s="656" t="s">
        <v>357</v>
      </c>
      <c r="C148" s="653"/>
      <c r="D148" s="653"/>
      <c r="E148" s="653">
        <f t="shared" si="10"/>
        <v>208.32</v>
      </c>
      <c r="F148" s="653">
        <v>168</v>
      </c>
      <c r="G148" s="653">
        <f t="shared" si="11"/>
        <v>123.36999999999999</v>
      </c>
      <c r="H148" s="653">
        <v>169</v>
      </c>
      <c r="I148" s="654">
        <f t="shared" si="9"/>
        <v>331.69</v>
      </c>
      <c r="J148" s="655">
        <f t="shared" si="9"/>
        <v>337</v>
      </c>
      <c r="K148" s="652">
        <f t="shared" si="12"/>
        <v>331.69</v>
      </c>
      <c r="L148" s="652"/>
    </row>
    <row r="149" spans="1:12" x14ac:dyDescent="0.2">
      <c r="A149" s="652" t="s">
        <v>644</v>
      </c>
      <c r="B149" s="656" t="s">
        <v>358</v>
      </c>
      <c r="C149" s="653"/>
      <c r="D149" s="653"/>
      <c r="E149" s="653">
        <f t="shared" si="10"/>
        <v>12.4</v>
      </c>
      <c r="F149" s="653">
        <v>10</v>
      </c>
      <c r="G149" s="653">
        <f t="shared" si="11"/>
        <v>0</v>
      </c>
      <c r="H149" s="653"/>
      <c r="I149" s="654">
        <f t="shared" ref="I149:J212" si="13">C149+E149+G149</f>
        <v>12.4</v>
      </c>
      <c r="J149" s="655">
        <f t="shared" si="13"/>
        <v>10</v>
      </c>
      <c r="K149" s="652">
        <f t="shared" si="12"/>
        <v>12.4</v>
      </c>
      <c r="L149" s="652"/>
    </row>
    <row r="150" spans="1:12" x14ac:dyDescent="0.2">
      <c r="A150" s="652" t="s">
        <v>644</v>
      </c>
      <c r="B150" s="656" t="s">
        <v>360</v>
      </c>
      <c r="C150" s="653"/>
      <c r="D150" s="653"/>
      <c r="E150" s="653">
        <f t="shared" si="10"/>
        <v>89.28</v>
      </c>
      <c r="F150" s="653">
        <v>72</v>
      </c>
      <c r="G150" s="653">
        <f t="shared" si="11"/>
        <v>52.56</v>
      </c>
      <c r="H150" s="653">
        <v>72</v>
      </c>
      <c r="I150" s="654">
        <f t="shared" si="13"/>
        <v>141.84</v>
      </c>
      <c r="J150" s="655">
        <f t="shared" si="13"/>
        <v>144</v>
      </c>
      <c r="K150" s="652">
        <f t="shared" si="12"/>
        <v>141.84</v>
      </c>
      <c r="L150" s="652"/>
    </row>
    <row r="151" spans="1:12" x14ac:dyDescent="0.2">
      <c r="A151" s="652" t="s">
        <v>644</v>
      </c>
      <c r="B151" s="656" t="s">
        <v>361</v>
      </c>
      <c r="C151" s="653"/>
      <c r="D151" s="653"/>
      <c r="E151" s="653">
        <f t="shared" si="10"/>
        <v>76.88</v>
      </c>
      <c r="F151" s="653">
        <v>62</v>
      </c>
      <c r="G151" s="653">
        <f t="shared" si="11"/>
        <v>45.26</v>
      </c>
      <c r="H151" s="653">
        <v>62</v>
      </c>
      <c r="I151" s="654">
        <f t="shared" si="13"/>
        <v>122.13999999999999</v>
      </c>
      <c r="J151" s="655">
        <f t="shared" si="13"/>
        <v>124</v>
      </c>
      <c r="K151" s="652">
        <f t="shared" si="12"/>
        <v>122.13999999999999</v>
      </c>
      <c r="L151" s="652"/>
    </row>
    <row r="152" spans="1:12" x14ac:dyDescent="0.2">
      <c r="A152" s="652" t="s">
        <v>644</v>
      </c>
      <c r="B152" s="656" t="s">
        <v>362</v>
      </c>
      <c r="C152" s="653"/>
      <c r="D152" s="653"/>
      <c r="E152" s="653">
        <f t="shared" si="10"/>
        <v>94.24</v>
      </c>
      <c r="F152" s="653">
        <v>76</v>
      </c>
      <c r="G152" s="653">
        <f t="shared" si="11"/>
        <v>0</v>
      </c>
      <c r="H152" s="653"/>
      <c r="I152" s="654">
        <f t="shared" si="13"/>
        <v>94.24</v>
      </c>
      <c r="J152" s="655">
        <f t="shared" si="13"/>
        <v>76</v>
      </c>
      <c r="K152" s="652">
        <f t="shared" si="12"/>
        <v>94.24</v>
      </c>
      <c r="L152" s="652"/>
    </row>
    <row r="153" spans="1:12" x14ac:dyDescent="0.2">
      <c r="A153" s="652" t="s">
        <v>644</v>
      </c>
      <c r="B153" s="656" t="s">
        <v>364</v>
      </c>
      <c r="C153" s="653"/>
      <c r="D153" s="653"/>
      <c r="E153" s="653">
        <f t="shared" si="10"/>
        <v>1.24</v>
      </c>
      <c r="F153" s="653">
        <v>1</v>
      </c>
      <c r="G153" s="653">
        <f t="shared" si="11"/>
        <v>2.19</v>
      </c>
      <c r="H153" s="653">
        <v>3</v>
      </c>
      <c r="I153" s="654">
        <f t="shared" si="13"/>
        <v>3.4299999999999997</v>
      </c>
      <c r="J153" s="655">
        <f t="shared" si="13"/>
        <v>4</v>
      </c>
      <c r="K153" s="652">
        <f t="shared" si="12"/>
        <v>3.4299999999999997</v>
      </c>
      <c r="L153" s="652"/>
    </row>
    <row r="154" spans="1:12" x14ac:dyDescent="0.2">
      <c r="A154" s="652" t="s">
        <v>644</v>
      </c>
      <c r="B154" s="656" t="s">
        <v>367</v>
      </c>
      <c r="C154" s="653"/>
      <c r="D154" s="653"/>
      <c r="E154" s="653">
        <f t="shared" si="10"/>
        <v>7.4399999999999995</v>
      </c>
      <c r="F154" s="653">
        <v>6</v>
      </c>
      <c r="G154" s="653">
        <f t="shared" si="11"/>
        <v>81.759999999999991</v>
      </c>
      <c r="H154" s="653">
        <v>112</v>
      </c>
      <c r="I154" s="654">
        <f t="shared" si="13"/>
        <v>89.199999999999989</v>
      </c>
      <c r="J154" s="655">
        <f t="shared" si="13"/>
        <v>118</v>
      </c>
      <c r="K154" s="652">
        <f t="shared" si="12"/>
        <v>89.199999999999989</v>
      </c>
      <c r="L154" s="652"/>
    </row>
    <row r="155" spans="1:12" x14ac:dyDescent="0.2">
      <c r="A155" s="652" t="s">
        <v>644</v>
      </c>
      <c r="B155" s="656" t="s">
        <v>368</v>
      </c>
      <c r="C155" s="653"/>
      <c r="D155" s="653"/>
      <c r="E155" s="653">
        <f t="shared" si="10"/>
        <v>43.4</v>
      </c>
      <c r="F155" s="653">
        <v>35</v>
      </c>
      <c r="G155" s="653">
        <f t="shared" si="11"/>
        <v>0</v>
      </c>
      <c r="H155" s="653"/>
      <c r="I155" s="654">
        <f t="shared" si="13"/>
        <v>43.4</v>
      </c>
      <c r="J155" s="655">
        <f t="shared" si="13"/>
        <v>35</v>
      </c>
      <c r="K155" s="652">
        <f t="shared" si="12"/>
        <v>43.4</v>
      </c>
      <c r="L155" s="652"/>
    </row>
    <row r="156" spans="1:12" x14ac:dyDescent="0.2">
      <c r="A156" s="652" t="s">
        <v>644</v>
      </c>
      <c r="B156" s="656" t="s">
        <v>372</v>
      </c>
      <c r="C156" s="653"/>
      <c r="D156" s="653"/>
      <c r="E156" s="653">
        <f t="shared" si="10"/>
        <v>11.16</v>
      </c>
      <c r="F156" s="653">
        <v>9</v>
      </c>
      <c r="G156" s="653">
        <f t="shared" si="11"/>
        <v>10.95</v>
      </c>
      <c r="H156" s="653">
        <v>15</v>
      </c>
      <c r="I156" s="654">
        <f t="shared" si="13"/>
        <v>22.11</v>
      </c>
      <c r="J156" s="655">
        <f t="shared" si="13"/>
        <v>24</v>
      </c>
      <c r="K156" s="652">
        <f t="shared" si="12"/>
        <v>22.11</v>
      </c>
      <c r="L156" s="652"/>
    </row>
    <row r="157" spans="1:12" x14ac:dyDescent="0.2">
      <c r="A157" s="652" t="s">
        <v>644</v>
      </c>
      <c r="B157" s="656" t="s">
        <v>373</v>
      </c>
      <c r="C157" s="653"/>
      <c r="D157" s="653"/>
      <c r="E157" s="653">
        <f t="shared" si="10"/>
        <v>224.44</v>
      </c>
      <c r="F157" s="653">
        <v>181</v>
      </c>
      <c r="G157" s="653">
        <f t="shared" si="11"/>
        <v>43.8</v>
      </c>
      <c r="H157" s="653">
        <v>60</v>
      </c>
      <c r="I157" s="654">
        <f t="shared" si="13"/>
        <v>268.24</v>
      </c>
      <c r="J157" s="655">
        <f t="shared" si="13"/>
        <v>241</v>
      </c>
      <c r="K157" s="652">
        <f t="shared" si="12"/>
        <v>268.24</v>
      </c>
      <c r="L157" s="652"/>
    </row>
    <row r="158" spans="1:12" x14ac:dyDescent="0.2">
      <c r="A158" s="652" t="s">
        <v>653</v>
      </c>
      <c r="B158" s="656" t="s">
        <v>317</v>
      </c>
      <c r="C158" s="653"/>
      <c r="D158" s="653"/>
      <c r="E158" s="653">
        <f t="shared" si="10"/>
        <v>47.12</v>
      </c>
      <c r="F158" s="653">
        <v>38</v>
      </c>
      <c r="G158" s="653">
        <f t="shared" si="11"/>
        <v>0</v>
      </c>
      <c r="H158" s="653"/>
      <c r="I158" s="654">
        <f t="shared" si="13"/>
        <v>47.12</v>
      </c>
      <c r="J158" s="655">
        <f t="shared" si="13"/>
        <v>38</v>
      </c>
      <c r="K158" s="652">
        <f t="shared" si="12"/>
        <v>47.12</v>
      </c>
      <c r="L158" s="652"/>
    </row>
    <row r="159" spans="1:12" x14ac:dyDescent="0.2">
      <c r="A159" s="652" t="s">
        <v>681</v>
      </c>
      <c r="B159" s="656" t="s">
        <v>325</v>
      </c>
      <c r="C159" s="653"/>
      <c r="D159" s="653"/>
      <c r="E159" s="653">
        <f t="shared" si="10"/>
        <v>24.8</v>
      </c>
      <c r="F159" s="653">
        <v>20</v>
      </c>
      <c r="G159" s="653">
        <f t="shared" si="11"/>
        <v>6.57</v>
      </c>
      <c r="H159" s="653">
        <v>9</v>
      </c>
      <c r="I159" s="654">
        <f t="shared" si="13"/>
        <v>31.37</v>
      </c>
      <c r="J159" s="655">
        <f t="shared" si="13"/>
        <v>29</v>
      </c>
      <c r="K159" s="652">
        <f t="shared" si="12"/>
        <v>31.37</v>
      </c>
      <c r="L159" s="652"/>
    </row>
    <row r="160" spans="1:12" x14ac:dyDescent="0.2">
      <c r="A160" s="652" t="s">
        <v>681</v>
      </c>
      <c r="B160" s="656" t="s">
        <v>326</v>
      </c>
      <c r="C160" s="653"/>
      <c r="D160" s="653"/>
      <c r="E160" s="653">
        <f t="shared" si="10"/>
        <v>0</v>
      </c>
      <c r="F160" s="653"/>
      <c r="G160" s="653">
        <f t="shared" si="11"/>
        <v>421.21</v>
      </c>
      <c r="H160" s="653">
        <v>577</v>
      </c>
      <c r="I160" s="654">
        <f t="shared" si="13"/>
        <v>421.21</v>
      </c>
      <c r="J160" s="655">
        <f t="shared" si="13"/>
        <v>577</v>
      </c>
      <c r="K160" s="652">
        <f t="shared" si="12"/>
        <v>421.21</v>
      </c>
      <c r="L160" s="652"/>
    </row>
    <row r="161" spans="1:12" x14ac:dyDescent="0.2">
      <c r="A161" s="652" t="s">
        <v>681</v>
      </c>
      <c r="B161" s="656" t="s">
        <v>327</v>
      </c>
      <c r="C161" s="653"/>
      <c r="D161" s="653"/>
      <c r="E161" s="653">
        <f t="shared" si="10"/>
        <v>39.68</v>
      </c>
      <c r="F161" s="653">
        <v>32</v>
      </c>
      <c r="G161" s="653">
        <f t="shared" si="11"/>
        <v>209.51</v>
      </c>
      <c r="H161" s="653">
        <v>287</v>
      </c>
      <c r="I161" s="654">
        <f t="shared" si="13"/>
        <v>249.19</v>
      </c>
      <c r="J161" s="655">
        <f t="shared" si="13"/>
        <v>319</v>
      </c>
      <c r="K161" s="652">
        <f t="shared" si="12"/>
        <v>249.19</v>
      </c>
      <c r="L161" s="652"/>
    </row>
    <row r="162" spans="1:12" x14ac:dyDescent="0.2">
      <c r="A162" s="652" t="s">
        <v>681</v>
      </c>
      <c r="B162" s="656" t="s">
        <v>328</v>
      </c>
      <c r="C162" s="653"/>
      <c r="D162" s="653"/>
      <c r="E162" s="653">
        <f t="shared" si="10"/>
        <v>344.71999999999997</v>
      </c>
      <c r="F162" s="653">
        <v>278</v>
      </c>
      <c r="G162" s="653">
        <f t="shared" si="11"/>
        <v>0</v>
      </c>
      <c r="H162" s="653"/>
      <c r="I162" s="654">
        <f t="shared" si="13"/>
        <v>344.71999999999997</v>
      </c>
      <c r="J162" s="655">
        <f t="shared" si="13"/>
        <v>278</v>
      </c>
      <c r="K162" s="652">
        <f t="shared" si="12"/>
        <v>344.71999999999997</v>
      </c>
      <c r="L162" s="652"/>
    </row>
    <row r="163" spans="1:12" x14ac:dyDescent="0.2">
      <c r="A163" s="652" t="s">
        <v>681</v>
      </c>
      <c r="B163" s="656" t="s">
        <v>393</v>
      </c>
      <c r="C163" s="653"/>
      <c r="D163" s="653"/>
      <c r="E163" s="653">
        <f t="shared" si="10"/>
        <v>0</v>
      </c>
      <c r="F163" s="653"/>
      <c r="G163" s="653">
        <f t="shared" si="11"/>
        <v>18.25</v>
      </c>
      <c r="H163" s="653">
        <v>25</v>
      </c>
      <c r="I163" s="654">
        <f t="shared" si="13"/>
        <v>18.25</v>
      </c>
      <c r="J163" s="655">
        <f t="shared" si="13"/>
        <v>25</v>
      </c>
      <c r="K163" s="652">
        <f t="shared" si="12"/>
        <v>18.25</v>
      </c>
      <c r="L163" s="652"/>
    </row>
    <row r="164" spans="1:12" x14ac:dyDescent="0.2">
      <c r="A164" s="652" t="s">
        <v>681</v>
      </c>
      <c r="B164" s="656" t="s">
        <v>329</v>
      </c>
      <c r="C164" s="653"/>
      <c r="D164" s="653"/>
      <c r="E164" s="653">
        <f t="shared" si="10"/>
        <v>13.64</v>
      </c>
      <c r="F164" s="653">
        <v>11</v>
      </c>
      <c r="G164" s="653">
        <f t="shared" si="11"/>
        <v>8.0299999999999994</v>
      </c>
      <c r="H164" s="653">
        <v>11</v>
      </c>
      <c r="I164" s="654">
        <f t="shared" si="13"/>
        <v>21.67</v>
      </c>
      <c r="J164" s="655">
        <f t="shared" si="13"/>
        <v>22</v>
      </c>
      <c r="K164" s="652">
        <f t="shared" si="12"/>
        <v>21.67</v>
      </c>
      <c r="L164" s="652"/>
    </row>
    <row r="165" spans="1:12" x14ac:dyDescent="0.2">
      <c r="A165" s="652" t="s">
        <v>681</v>
      </c>
      <c r="B165" s="656" t="s">
        <v>330</v>
      </c>
      <c r="C165" s="653"/>
      <c r="D165" s="653"/>
      <c r="E165" s="653">
        <f t="shared" si="10"/>
        <v>59.519999999999996</v>
      </c>
      <c r="F165" s="653">
        <v>48</v>
      </c>
      <c r="G165" s="653">
        <f t="shared" si="11"/>
        <v>0</v>
      </c>
      <c r="H165" s="653"/>
      <c r="I165" s="654">
        <f t="shared" si="13"/>
        <v>59.519999999999996</v>
      </c>
      <c r="J165" s="655">
        <f t="shared" si="13"/>
        <v>48</v>
      </c>
      <c r="K165" s="652">
        <f t="shared" si="12"/>
        <v>59.519999999999996</v>
      </c>
      <c r="L165" s="652"/>
    </row>
    <row r="166" spans="1:12" x14ac:dyDescent="0.2">
      <c r="A166" s="652" t="s">
        <v>681</v>
      </c>
      <c r="B166" s="656" t="s">
        <v>331</v>
      </c>
      <c r="C166" s="653"/>
      <c r="D166" s="653"/>
      <c r="E166" s="653">
        <f t="shared" si="10"/>
        <v>0</v>
      </c>
      <c r="F166" s="653"/>
      <c r="G166" s="653">
        <f t="shared" si="11"/>
        <v>21.169999999999998</v>
      </c>
      <c r="H166" s="653">
        <v>29</v>
      </c>
      <c r="I166" s="654">
        <f t="shared" si="13"/>
        <v>21.169999999999998</v>
      </c>
      <c r="J166" s="655">
        <f t="shared" si="13"/>
        <v>29</v>
      </c>
      <c r="K166" s="652">
        <f t="shared" si="12"/>
        <v>21.169999999999998</v>
      </c>
      <c r="L166" s="652"/>
    </row>
    <row r="167" spans="1:12" x14ac:dyDescent="0.2">
      <c r="A167" s="652" t="s">
        <v>681</v>
      </c>
      <c r="B167" s="656" t="s">
        <v>336</v>
      </c>
      <c r="C167" s="653"/>
      <c r="D167" s="653"/>
      <c r="E167" s="653">
        <f t="shared" si="10"/>
        <v>43.4</v>
      </c>
      <c r="F167" s="653">
        <v>35</v>
      </c>
      <c r="G167" s="653">
        <f t="shared" si="11"/>
        <v>25.55</v>
      </c>
      <c r="H167" s="653">
        <v>35</v>
      </c>
      <c r="I167" s="654">
        <f t="shared" si="13"/>
        <v>68.95</v>
      </c>
      <c r="J167" s="655">
        <f t="shared" si="13"/>
        <v>70</v>
      </c>
      <c r="K167" s="652">
        <f t="shared" si="12"/>
        <v>68.95</v>
      </c>
      <c r="L167" s="652"/>
    </row>
    <row r="168" spans="1:12" x14ac:dyDescent="0.2">
      <c r="A168" s="652" t="s">
        <v>681</v>
      </c>
      <c r="B168" s="656" t="s">
        <v>338</v>
      </c>
      <c r="C168" s="653"/>
      <c r="D168" s="653"/>
      <c r="E168" s="653">
        <f t="shared" si="10"/>
        <v>18.600000000000001</v>
      </c>
      <c r="F168" s="653">
        <v>15</v>
      </c>
      <c r="G168" s="653">
        <f t="shared" si="11"/>
        <v>10.95</v>
      </c>
      <c r="H168" s="653">
        <v>15</v>
      </c>
      <c r="I168" s="654">
        <f t="shared" si="13"/>
        <v>29.55</v>
      </c>
      <c r="J168" s="655">
        <f t="shared" si="13"/>
        <v>30</v>
      </c>
      <c r="K168" s="652">
        <f t="shared" si="12"/>
        <v>29.55</v>
      </c>
      <c r="L168" s="652"/>
    </row>
    <row r="169" spans="1:12" x14ac:dyDescent="0.2">
      <c r="A169" s="652" t="s">
        <v>681</v>
      </c>
      <c r="B169" s="656" t="s">
        <v>339</v>
      </c>
      <c r="C169" s="653"/>
      <c r="D169" s="653"/>
      <c r="E169" s="653">
        <f t="shared" si="10"/>
        <v>8.68</v>
      </c>
      <c r="F169" s="653">
        <v>7</v>
      </c>
      <c r="G169" s="653">
        <f t="shared" si="11"/>
        <v>5.1099999999999994</v>
      </c>
      <c r="H169" s="653">
        <v>7</v>
      </c>
      <c r="I169" s="654">
        <f t="shared" si="13"/>
        <v>13.79</v>
      </c>
      <c r="J169" s="655">
        <f t="shared" si="13"/>
        <v>14</v>
      </c>
      <c r="K169" s="652">
        <f t="shared" si="12"/>
        <v>13.79</v>
      </c>
      <c r="L169" s="652"/>
    </row>
    <row r="170" spans="1:12" x14ac:dyDescent="0.2">
      <c r="A170" s="652" t="s">
        <v>681</v>
      </c>
      <c r="B170" s="656" t="s">
        <v>343</v>
      </c>
      <c r="C170" s="653"/>
      <c r="D170" s="653"/>
      <c r="E170" s="653">
        <f t="shared" si="10"/>
        <v>7.4399999999999995</v>
      </c>
      <c r="F170" s="653">
        <v>6</v>
      </c>
      <c r="G170" s="653">
        <f t="shared" si="11"/>
        <v>4.38</v>
      </c>
      <c r="H170" s="653">
        <v>6</v>
      </c>
      <c r="I170" s="654">
        <f t="shared" si="13"/>
        <v>11.82</v>
      </c>
      <c r="J170" s="655">
        <f t="shared" si="13"/>
        <v>12</v>
      </c>
      <c r="K170" s="652">
        <f t="shared" si="12"/>
        <v>11.82</v>
      </c>
      <c r="L170" s="652"/>
    </row>
    <row r="171" spans="1:12" x14ac:dyDescent="0.2">
      <c r="A171" s="652" t="s">
        <v>681</v>
      </c>
      <c r="B171" s="656" t="s">
        <v>315</v>
      </c>
      <c r="C171" s="653"/>
      <c r="D171" s="653"/>
      <c r="E171" s="653">
        <f t="shared" si="10"/>
        <v>13.64</v>
      </c>
      <c r="F171" s="653">
        <v>11</v>
      </c>
      <c r="G171" s="653">
        <f t="shared" si="11"/>
        <v>8.0299999999999994</v>
      </c>
      <c r="H171" s="653">
        <v>11</v>
      </c>
      <c r="I171" s="654">
        <f t="shared" si="13"/>
        <v>21.67</v>
      </c>
      <c r="J171" s="655">
        <f t="shared" si="13"/>
        <v>22</v>
      </c>
      <c r="K171" s="652">
        <f t="shared" si="12"/>
        <v>21.67</v>
      </c>
      <c r="L171" s="652"/>
    </row>
    <row r="172" spans="1:12" x14ac:dyDescent="0.2">
      <c r="A172" s="652" t="s">
        <v>681</v>
      </c>
      <c r="B172" s="656" t="s">
        <v>345</v>
      </c>
      <c r="C172" s="653"/>
      <c r="D172" s="653"/>
      <c r="E172" s="653">
        <f t="shared" si="10"/>
        <v>23.56</v>
      </c>
      <c r="F172" s="653">
        <v>19</v>
      </c>
      <c r="G172" s="653">
        <f t="shared" si="11"/>
        <v>13.87</v>
      </c>
      <c r="H172" s="653">
        <v>19</v>
      </c>
      <c r="I172" s="654">
        <f t="shared" si="13"/>
        <v>37.43</v>
      </c>
      <c r="J172" s="655">
        <f t="shared" si="13"/>
        <v>38</v>
      </c>
      <c r="K172" s="652">
        <f t="shared" si="12"/>
        <v>37.43</v>
      </c>
      <c r="L172" s="652"/>
    </row>
    <row r="173" spans="1:12" x14ac:dyDescent="0.2">
      <c r="A173" s="652" t="s">
        <v>681</v>
      </c>
      <c r="B173" s="656" t="s">
        <v>346</v>
      </c>
      <c r="C173" s="653"/>
      <c r="D173" s="653"/>
      <c r="E173" s="653">
        <f t="shared" si="10"/>
        <v>0</v>
      </c>
      <c r="F173" s="653"/>
      <c r="G173" s="653">
        <f t="shared" si="11"/>
        <v>40.15</v>
      </c>
      <c r="H173" s="653">
        <v>55</v>
      </c>
      <c r="I173" s="654">
        <f t="shared" si="13"/>
        <v>40.15</v>
      </c>
      <c r="J173" s="655">
        <f t="shared" si="13"/>
        <v>55</v>
      </c>
      <c r="K173" s="652">
        <f t="shared" si="12"/>
        <v>40.15</v>
      </c>
      <c r="L173" s="652"/>
    </row>
    <row r="174" spans="1:12" x14ac:dyDescent="0.2">
      <c r="A174" s="652" t="s">
        <v>681</v>
      </c>
      <c r="B174" s="656" t="s">
        <v>317</v>
      </c>
      <c r="C174" s="653"/>
      <c r="D174" s="653"/>
      <c r="E174" s="653">
        <f t="shared" si="10"/>
        <v>107.88</v>
      </c>
      <c r="F174" s="653">
        <v>87</v>
      </c>
      <c r="G174" s="653">
        <f t="shared" si="11"/>
        <v>52.56</v>
      </c>
      <c r="H174" s="653">
        <v>72</v>
      </c>
      <c r="I174" s="654">
        <f t="shared" si="13"/>
        <v>160.44</v>
      </c>
      <c r="J174" s="655">
        <f t="shared" si="13"/>
        <v>159</v>
      </c>
      <c r="K174" s="652">
        <f t="shared" si="12"/>
        <v>160.44</v>
      </c>
      <c r="L174" s="652"/>
    </row>
    <row r="175" spans="1:12" x14ac:dyDescent="0.2">
      <c r="A175" s="652" t="s">
        <v>681</v>
      </c>
      <c r="B175" s="656" t="s">
        <v>312</v>
      </c>
      <c r="C175" s="653"/>
      <c r="D175" s="653"/>
      <c r="E175" s="653">
        <f t="shared" si="10"/>
        <v>339.76</v>
      </c>
      <c r="F175" s="653">
        <v>274</v>
      </c>
      <c r="G175" s="653">
        <f t="shared" si="11"/>
        <v>200.01999999999998</v>
      </c>
      <c r="H175" s="653">
        <v>274</v>
      </c>
      <c r="I175" s="654">
        <f t="shared" si="13"/>
        <v>539.78</v>
      </c>
      <c r="J175" s="655">
        <f t="shared" si="13"/>
        <v>548</v>
      </c>
      <c r="K175" s="652">
        <f t="shared" si="12"/>
        <v>539.78</v>
      </c>
      <c r="L175" s="652"/>
    </row>
    <row r="176" spans="1:12" x14ac:dyDescent="0.2">
      <c r="A176" s="652" t="s">
        <v>681</v>
      </c>
      <c r="B176" s="656" t="s">
        <v>321</v>
      </c>
      <c r="C176" s="653"/>
      <c r="D176" s="653"/>
      <c r="E176" s="653">
        <f t="shared" si="10"/>
        <v>260.39999999999998</v>
      </c>
      <c r="F176" s="653">
        <v>210</v>
      </c>
      <c r="G176" s="653">
        <f t="shared" si="11"/>
        <v>153.29999999999998</v>
      </c>
      <c r="H176" s="653">
        <v>210</v>
      </c>
      <c r="I176" s="654">
        <f t="shared" si="13"/>
        <v>413.69999999999993</v>
      </c>
      <c r="J176" s="655">
        <f t="shared" si="13"/>
        <v>420</v>
      </c>
      <c r="K176" s="652">
        <f t="shared" si="12"/>
        <v>413.69999999999993</v>
      </c>
      <c r="L176" s="652"/>
    </row>
    <row r="177" spans="1:12" x14ac:dyDescent="0.2">
      <c r="A177" s="652" t="s">
        <v>681</v>
      </c>
      <c r="B177" s="656" t="s">
        <v>375</v>
      </c>
      <c r="C177" s="653"/>
      <c r="D177" s="653"/>
      <c r="E177" s="653">
        <f t="shared" si="10"/>
        <v>93</v>
      </c>
      <c r="F177" s="653">
        <v>75</v>
      </c>
      <c r="G177" s="653">
        <f t="shared" si="11"/>
        <v>0</v>
      </c>
      <c r="H177" s="653"/>
      <c r="I177" s="654">
        <f t="shared" si="13"/>
        <v>93</v>
      </c>
      <c r="J177" s="655">
        <f t="shared" si="13"/>
        <v>75</v>
      </c>
      <c r="K177" s="652">
        <f t="shared" si="12"/>
        <v>93</v>
      </c>
      <c r="L177" s="652"/>
    </row>
    <row r="178" spans="1:12" x14ac:dyDescent="0.2">
      <c r="A178" s="652" t="s">
        <v>681</v>
      </c>
      <c r="B178" s="656" t="s">
        <v>349</v>
      </c>
      <c r="C178" s="653"/>
      <c r="D178" s="653"/>
      <c r="E178" s="653">
        <f t="shared" si="10"/>
        <v>44.64</v>
      </c>
      <c r="F178" s="653">
        <v>36</v>
      </c>
      <c r="G178" s="653">
        <f t="shared" si="11"/>
        <v>0</v>
      </c>
      <c r="H178" s="653"/>
      <c r="I178" s="654">
        <f t="shared" si="13"/>
        <v>44.64</v>
      </c>
      <c r="J178" s="655">
        <f t="shared" si="13"/>
        <v>36</v>
      </c>
      <c r="K178" s="652">
        <f t="shared" si="12"/>
        <v>44.64</v>
      </c>
      <c r="L178" s="652"/>
    </row>
    <row r="179" spans="1:12" x14ac:dyDescent="0.2">
      <c r="A179" s="652" t="s">
        <v>681</v>
      </c>
      <c r="B179" s="656" t="s">
        <v>353</v>
      </c>
      <c r="C179" s="653"/>
      <c r="D179" s="653"/>
      <c r="E179" s="653">
        <f t="shared" si="10"/>
        <v>2.48</v>
      </c>
      <c r="F179" s="653">
        <v>2</v>
      </c>
      <c r="G179" s="653">
        <f t="shared" si="11"/>
        <v>0</v>
      </c>
      <c r="H179" s="653"/>
      <c r="I179" s="654">
        <f t="shared" si="13"/>
        <v>2.48</v>
      </c>
      <c r="J179" s="655">
        <f t="shared" si="13"/>
        <v>2</v>
      </c>
      <c r="K179" s="652">
        <f t="shared" si="12"/>
        <v>2.48</v>
      </c>
      <c r="L179" s="652"/>
    </row>
    <row r="180" spans="1:12" x14ac:dyDescent="0.2">
      <c r="A180" s="652" t="s">
        <v>681</v>
      </c>
      <c r="B180" s="656" t="s">
        <v>354</v>
      </c>
      <c r="C180" s="653"/>
      <c r="D180" s="653"/>
      <c r="E180" s="653">
        <f t="shared" si="10"/>
        <v>16.12</v>
      </c>
      <c r="F180" s="653">
        <v>13</v>
      </c>
      <c r="G180" s="653">
        <f t="shared" si="11"/>
        <v>0</v>
      </c>
      <c r="H180" s="653"/>
      <c r="I180" s="654">
        <f t="shared" si="13"/>
        <v>16.12</v>
      </c>
      <c r="J180" s="655">
        <f t="shared" si="13"/>
        <v>13</v>
      </c>
      <c r="K180" s="652">
        <f t="shared" si="12"/>
        <v>16.12</v>
      </c>
      <c r="L180" s="652"/>
    </row>
    <row r="181" spans="1:12" x14ac:dyDescent="0.2">
      <c r="A181" s="652" t="s">
        <v>681</v>
      </c>
      <c r="B181" s="656" t="s">
        <v>394</v>
      </c>
      <c r="C181" s="653"/>
      <c r="D181" s="653"/>
      <c r="E181" s="653">
        <f t="shared" si="10"/>
        <v>44.64</v>
      </c>
      <c r="F181" s="653">
        <v>36</v>
      </c>
      <c r="G181" s="653">
        <f t="shared" si="11"/>
        <v>0</v>
      </c>
      <c r="H181" s="653"/>
      <c r="I181" s="654">
        <f t="shared" si="13"/>
        <v>44.64</v>
      </c>
      <c r="J181" s="655">
        <f t="shared" si="13"/>
        <v>36</v>
      </c>
      <c r="K181" s="652">
        <f t="shared" si="12"/>
        <v>44.64</v>
      </c>
      <c r="L181" s="652"/>
    </row>
    <row r="182" spans="1:12" x14ac:dyDescent="0.2">
      <c r="A182" s="652" t="s">
        <v>681</v>
      </c>
      <c r="B182" s="656" t="s">
        <v>377</v>
      </c>
      <c r="C182" s="653"/>
      <c r="D182" s="653"/>
      <c r="E182" s="653">
        <f t="shared" si="10"/>
        <v>45.88</v>
      </c>
      <c r="F182" s="653">
        <v>37</v>
      </c>
      <c r="G182" s="653">
        <f t="shared" si="11"/>
        <v>0</v>
      </c>
      <c r="H182" s="653"/>
      <c r="I182" s="654">
        <f t="shared" si="13"/>
        <v>45.88</v>
      </c>
      <c r="J182" s="655">
        <f t="shared" si="13"/>
        <v>37</v>
      </c>
      <c r="K182" s="652">
        <f t="shared" si="12"/>
        <v>45.88</v>
      </c>
      <c r="L182" s="652"/>
    </row>
    <row r="183" spans="1:12" x14ac:dyDescent="0.2">
      <c r="A183" s="652" t="s">
        <v>681</v>
      </c>
      <c r="B183" s="656" t="s">
        <v>357</v>
      </c>
      <c r="C183" s="653"/>
      <c r="D183" s="653"/>
      <c r="E183" s="653">
        <f t="shared" si="10"/>
        <v>292.64</v>
      </c>
      <c r="F183" s="653">
        <v>236</v>
      </c>
      <c r="G183" s="653">
        <f t="shared" si="11"/>
        <v>173.01</v>
      </c>
      <c r="H183" s="653">
        <v>237</v>
      </c>
      <c r="I183" s="654">
        <f t="shared" si="13"/>
        <v>465.65</v>
      </c>
      <c r="J183" s="655">
        <f t="shared" si="13"/>
        <v>473</v>
      </c>
      <c r="K183" s="652">
        <f t="shared" si="12"/>
        <v>465.65</v>
      </c>
      <c r="L183" s="652"/>
    </row>
    <row r="184" spans="1:12" x14ac:dyDescent="0.2">
      <c r="A184" s="652" t="s">
        <v>681</v>
      </c>
      <c r="B184" s="656" t="s">
        <v>359</v>
      </c>
      <c r="C184" s="653"/>
      <c r="D184" s="653"/>
      <c r="E184" s="653">
        <f t="shared" si="10"/>
        <v>88.04</v>
      </c>
      <c r="F184" s="653">
        <v>71</v>
      </c>
      <c r="G184" s="653">
        <f t="shared" si="11"/>
        <v>52.56</v>
      </c>
      <c r="H184" s="653">
        <v>72</v>
      </c>
      <c r="I184" s="654">
        <f t="shared" si="13"/>
        <v>140.60000000000002</v>
      </c>
      <c r="J184" s="655">
        <f t="shared" si="13"/>
        <v>143</v>
      </c>
      <c r="K184" s="652">
        <f t="shared" si="12"/>
        <v>140.60000000000002</v>
      </c>
      <c r="L184" s="652"/>
    </row>
    <row r="185" spans="1:12" x14ac:dyDescent="0.2">
      <c r="A185" s="652" t="s">
        <v>681</v>
      </c>
      <c r="B185" s="656" t="s">
        <v>360</v>
      </c>
      <c r="C185" s="653"/>
      <c r="D185" s="653"/>
      <c r="E185" s="653">
        <f t="shared" si="10"/>
        <v>203.35999999999999</v>
      </c>
      <c r="F185" s="653">
        <v>164</v>
      </c>
      <c r="G185" s="653">
        <f t="shared" si="11"/>
        <v>119.72</v>
      </c>
      <c r="H185" s="653">
        <v>164</v>
      </c>
      <c r="I185" s="654">
        <f t="shared" si="13"/>
        <v>323.08</v>
      </c>
      <c r="J185" s="655">
        <f t="shared" si="13"/>
        <v>328</v>
      </c>
      <c r="K185" s="652">
        <f t="shared" si="12"/>
        <v>323.08</v>
      </c>
      <c r="L185" s="652"/>
    </row>
    <row r="186" spans="1:12" x14ac:dyDescent="0.2">
      <c r="A186" s="652" t="s">
        <v>681</v>
      </c>
      <c r="B186" s="656" t="s">
        <v>362</v>
      </c>
      <c r="C186" s="653"/>
      <c r="D186" s="653"/>
      <c r="E186" s="653">
        <f t="shared" si="10"/>
        <v>3.7199999999999998</v>
      </c>
      <c r="F186" s="653">
        <v>3</v>
      </c>
      <c r="G186" s="653">
        <f t="shared" si="11"/>
        <v>0</v>
      </c>
      <c r="H186" s="653"/>
      <c r="I186" s="654">
        <f t="shared" si="13"/>
        <v>3.7199999999999998</v>
      </c>
      <c r="J186" s="655">
        <f t="shared" si="13"/>
        <v>3</v>
      </c>
      <c r="K186" s="652">
        <f t="shared" si="12"/>
        <v>3.7199999999999998</v>
      </c>
      <c r="L186" s="652"/>
    </row>
    <row r="187" spans="1:12" x14ac:dyDescent="0.2">
      <c r="A187" s="652" t="s">
        <v>681</v>
      </c>
      <c r="B187" s="656" t="s">
        <v>364</v>
      </c>
      <c r="C187" s="653"/>
      <c r="D187" s="653"/>
      <c r="E187" s="653">
        <f t="shared" si="10"/>
        <v>2.48</v>
      </c>
      <c r="F187" s="653">
        <v>2</v>
      </c>
      <c r="G187" s="653">
        <f t="shared" si="11"/>
        <v>0.73</v>
      </c>
      <c r="H187" s="653">
        <v>1</v>
      </c>
      <c r="I187" s="654">
        <f t="shared" si="13"/>
        <v>3.21</v>
      </c>
      <c r="J187" s="655">
        <f t="shared" si="13"/>
        <v>3</v>
      </c>
      <c r="K187" s="652">
        <f t="shared" si="12"/>
        <v>3.21</v>
      </c>
      <c r="L187" s="652"/>
    </row>
    <row r="188" spans="1:12" x14ac:dyDescent="0.2">
      <c r="A188" s="652" t="s">
        <v>681</v>
      </c>
      <c r="B188" s="656" t="s">
        <v>367</v>
      </c>
      <c r="C188" s="653"/>
      <c r="D188" s="653"/>
      <c r="E188" s="653">
        <f t="shared" si="10"/>
        <v>0</v>
      </c>
      <c r="F188" s="653"/>
      <c r="G188" s="653">
        <f t="shared" si="11"/>
        <v>160.6</v>
      </c>
      <c r="H188" s="653">
        <v>220</v>
      </c>
      <c r="I188" s="654">
        <f t="shared" si="13"/>
        <v>160.6</v>
      </c>
      <c r="J188" s="655">
        <f t="shared" si="13"/>
        <v>220</v>
      </c>
      <c r="K188" s="652">
        <f t="shared" si="12"/>
        <v>160.6</v>
      </c>
      <c r="L188" s="652"/>
    </row>
    <row r="189" spans="1:12" x14ac:dyDescent="0.2">
      <c r="A189" s="652" t="s">
        <v>681</v>
      </c>
      <c r="B189" s="656" t="s">
        <v>368</v>
      </c>
      <c r="C189" s="653"/>
      <c r="D189" s="653"/>
      <c r="E189" s="653">
        <f t="shared" si="10"/>
        <v>156.24</v>
      </c>
      <c r="F189" s="653">
        <v>126</v>
      </c>
      <c r="G189" s="653">
        <f t="shared" si="11"/>
        <v>54.019999999999996</v>
      </c>
      <c r="H189" s="653">
        <v>74</v>
      </c>
      <c r="I189" s="654">
        <f t="shared" si="13"/>
        <v>210.26</v>
      </c>
      <c r="J189" s="655">
        <f t="shared" si="13"/>
        <v>200</v>
      </c>
      <c r="K189" s="652">
        <f t="shared" si="12"/>
        <v>210.26</v>
      </c>
      <c r="L189" s="652"/>
    </row>
    <row r="190" spans="1:12" ht="24" x14ac:dyDescent="0.2">
      <c r="A190" s="652" t="s">
        <v>681</v>
      </c>
      <c r="B190" s="656" t="s">
        <v>370</v>
      </c>
      <c r="C190" s="653"/>
      <c r="D190" s="653"/>
      <c r="E190" s="653">
        <f t="shared" si="10"/>
        <v>6.2</v>
      </c>
      <c r="F190" s="653">
        <v>5</v>
      </c>
      <c r="G190" s="653">
        <f t="shared" si="11"/>
        <v>2.92</v>
      </c>
      <c r="H190" s="653">
        <v>4</v>
      </c>
      <c r="I190" s="654">
        <f t="shared" si="13"/>
        <v>9.120000000000001</v>
      </c>
      <c r="J190" s="655">
        <f t="shared" si="13"/>
        <v>9</v>
      </c>
      <c r="K190" s="652">
        <f t="shared" si="12"/>
        <v>9.120000000000001</v>
      </c>
      <c r="L190" s="652"/>
    </row>
    <row r="191" spans="1:12" x14ac:dyDescent="0.2">
      <c r="A191" s="652" t="s">
        <v>681</v>
      </c>
      <c r="B191" s="656" t="s">
        <v>372</v>
      </c>
      <c r="C191" s="653"/>
      <c r="D191" s="653"/>
      <c r="E191" s="653">
        <f t="shared" si="10"/>
        <v>474.92</v>
      </c>
      <c r="F191" s="653">
        <v>383</v>
      </c>
      <c r="G191" s="653">
        <f t="shared" si="11"/>
        <v>0</v>
      </c>
      <c r="H191" s="653"/>
      <c r="I191" s="654">
        <f t="shared" si="13"/>
        <v>474.92</v>
      </c>
      <c r="J191" s="655">
        <f t="shared" si="13"/>
        <v>383</v>
      </c>
      <c r="K191" s="652">
        <f t="shared" si="12"/>
        <v>474.92</v>
      </c>
      <c r="L191" s="652"/>
    </row>
    <row r="192" spans="1:12" x14ac:dyDescent="0.2">
      <c r="A192" s="652" t="s">
        <v>681</v>
      </c>
      <c r="B192" s="656" t="s">
        <v>373</v>
      </c>
      <c r="C192" s="653"/>
      <c r="D192" s="653"/>
      <c r="E192" s="653">
        <f t="shared" si="10"/>
        <v>40.92</v>
      </c>
      <c r="F192" s="653">
        <v>33</v>
      </c>
      <c r="G192" s="653">
        <f t="shared" si="11"/>
        <v>0</v>
      </c>
      <c r="H192" s="653"/>
      <c r="I192" s="654">
        <f t="shared" si="13"/>
        <v>40.92</v>
      </c>
      <c r="J192" s="655">
        <f t="shared" si="13"/>
        <v>33</v>
      </c>
      <c r="K192" s="652">
        <f t="shared" si="12"/>
        <v>40.92</v>
      </c>
      <c r="L192" s="652"/>
    </row>
    <row r="193" spans="1:12" x14ac:dyDescent="0.2">
      <c r="A193" s="652" t="s">
        <v>525</v>
      </c>
      <c r="B193" s="656" t="s">
        <v>325</v>
      </c>
      <c r="C193" s="653"/>
      <c r="D193" s="653"/>
      <c r="E193" s="653">
        <f t="shared" si="10"/>
        <v>412.92</v>
      </c>
      <c r="F193" s="653">
        <v>333</v>
      </c>
      <c r="G193" s="653">
        <f t="shared" si="11"/>
        <v>93.44</v>
      </c>
      <c r="H193" s="653">
        <v>128</v>
      </c>
      <c r="I193" s="654">
        <f t="shared" si="13"/>
        <v>506.36</v>
      </c>
      <c r="J193" s="655">
        <f t="shared" si="13"/>
        <v>461</v>
      </c>
      <c r="K193" s="652">
        <f t="shared" si="12"/>
        <v>506.36</v>
      </c>
      <c r="L193" s="652"/>
    </row>
    <row r="194" spans="1:12" x14ac:dyDescent="0.2">
      <c r="A194" s="652" t="s">
        <v>525</v>
      </c>
      <c r="B194" s="656" t="s">
        <v>326</v>
      </c>
      <c r="C194" s="653"/>
      <c r="D194" s="653"/>
      <c r="E194" s="653">
        <f t="shared" si="10"/>
        <v>0</v>
      </c>
      <c r="F194" s="653"/>
      <c r="G194" s="653">
        <f t="shared" si="11"/>
        <v>1414.01</v>
      </c>
      <c r="H194" s="653">
        <v>1937</v>
      </c>
      <c r="I194" s="654">
        <f t="shared" si="13"/>
        <v>1414.01</v>
      </c>
      <c r="J194" s="655">
        <f t="shared" si="13"/>
        <v>1937</v>
      </c>
      <c r="K194" s="652">
        <f t="shared" si="12"/>
        <v>1414.01</v>
      </c>
      <c r="L194" s="652"/>
    </row>
    <row r="195" spans="1:12" x14ac:dyDescent="0.2">
      <c r="A195" s="652" t="s">
        <v>525</v>
      </c>
      <c r="B195" s="656" t="s">
        <v>390</v>
      </c>
      <c r="C195" s="653"/>
      <c r="D195" s="653"/>
      <c r="E195" s="653">
        <f t="shared" si="10"/>
        <v>0</v>
      </c>
      <c r="F195" s="653"/>
      <c r="G195" s="653">
        <f t="shared" si="11"/>
        <v>178.85</v>
      </c>
      <c r="H195" s="653">
        <v>245</v>
      </c>
      <c r="I195" s="654">
        <f t="shared" si="13"/>
        <v>178.85</v>
      </c>
      <c r="J195" s="655">
        <f t="shared" si="13"/>
        <v>245</v>
      </c>
      <c r="K195" s="652">
        <f t="shared" si="12"/>
        <v>178.85</v>
      </c>
      <c r="L195" s="652"/>
    </row>
    <row r="196" spans="1:12" x14ac:dyDescent="0.2">
      <c r="A196" s="652" t="s">
        <v>525</v>
      </c>
      <c r="B196" s="656" t="s">
        <v>327</v>
      </c>
      <c r="C196" s="653"/>
      <c r="D196" s="653"/>
      <c r="E196" s="653">
        <f t="shared" si="10"/>
        <v>1.24</v>
      </c>
      <c r="F196" s="653">
        <v>1</v>
      </c>
      <c r="G196" s="653">
        <f t="shared" si="11"/>
        <v>108.03999999999999</v>
      </c>
      <c r="H196" s="653">
        <v>148</v>
      </c>
      <c r="I196" s="654">
        <f t="shared" si="13"/>
        <v>109.27999999999999</v>
      </c>
      <c r="J196" s="655">
        <f t="shared" si="13"/>
        <v>149</v>
      </c>
      <c r="K196" s="652">
        <f t="shared" si="12"/>
        <v>109.27999999999999</v>
      </c>
      <c r="L196" s="652"/>
    </row>
    <row r="197" spans="1:12" x14ac:dyDescent="0.2">
      <c r="A197" s="652" t="s">
        <v>525</v>
      </c>
      <c r="B197" s="656" t="s">
        <v>328</v>
      </c>
      <c r="C197" s="653"/>
      <c r="D197" s="653"/>
      <c r="E197" s="653">
        <f t="shared" si="10"/>
        <v>1440.8799999999999</v>
      </c>
      <c r="F197" s="653">
        <v>1162</v>
      </c>
      <c r="G197" s="653">
        <f t="shared" si="11"/>
        <v>2.19</v>
      </c>
      <c r="H197" s="653">
        <v>3</v>
      </c>
      <c r="I197" s="654">
        <f t="shared" si="13"/>
        <v>1443.07</v>
      </c>
      <c r="J197" s="655">
        <f t="shared" si="13"/>
        <v>1165</v>
      </c>
      <c r="K197" s="652">
        <f t="shared" si="12"/>
        <v>1443.07</v>
      </c>
      <c r="L197" s="652"/>
    </row>
    <row r="198" spans="1:12" x14ac:dyDescent="0.2">
      <c r="A198" s="652" t="s">
        <v>525</v>
      </c>
      <c r="B198" s="656" t="s">
        <v>329</v>
      </c>
      <c r="C198" s="653"/>
      <c r="D198" s="653"/>
      <c r="E198" s="653">
        <f t="shared" ref="E198:E261" si="14">F198*1.24</f>
        <v>7.4399999999999995</v>
      </c>
      <c r="F198" s="653">
        <v>6</v>
      </c>
      <c r="G198" s="653">
        <f t="shared" ref="G198:G261" si="15">H198*0.73</f>
        <v>4.38</v>
      </c>
      <c r="H198" s="653">
        <v>6</v>
      </c>
      <c r="I198" s="654">
        <f t="shared" si="13"/>
        <v>11.82</v>
      </c>
      <c r="J198" s="655">
        <f t="shared" si="13"/>
        <v>12</v>
      </c>
      <c r="K198" s="652">
        <f t="shared" ref="K198:K261" si="16">I198</f>
        <v>11.82</v>
      </c>
      <c r="L198" s="652"/>
    </row>
    <row r="199" spans="1:12" x14ac:dyDescent="0.2">
      <c r="A199" s="652" t="s">
        <v>525</v>
      </c>
      <c r="B199" s="656" t="s">
        <v>426</v>
      </c>
      <c r="C199" s="653"/>
      <c r="D199" s="653"/>
      <c r="E199" s="653">
        <f t="shared" si="14"/>
        <v>27.28</v>
      </c>
      <c r="F199" s="653">
        <v>22</v>
      </c>
      <c r="G199" s="653">
        <f t="shared" si="15"/>
        <v>179.57999999999998</v>
      </c>
      <c r="H199" s="653">
        <v>246</v>
      </c>
      <c r="I199" s="654">
        <f t="shared" si="13"/>
        <v>206.85999999999999</v>
      </c>
      <c r="J199" s="655">
        <f t="shared" si="13"/>
        <v>268</v>
      </c>
      <c r="K199" s="652">
        <f t="shared" si="16"/>
        <v>206.85999999999999</v>
      </c>
      <c r="L199" s="652"/>
    </row>
    <row r="200" spans="1:12" x14ac:dyDescent="0.2">
      <c r="A200" s="652" t="s">
        <v>525</v>
      </c>
      <c r="B200" s="656" t="s">
        <v>330</v>
      </c>
      <c r="C200" s="653"/>
      <c r="D200" s="653"/>
      <c r="E200" s="653">
        <f t="shared" si="14"/>
        <v>90.52</v>
      </c>
      <c r="F200" s="653">
        <v>73</v>
      </c>
      <c r="G200" s="653">
        <f t="shared" si="15"/>
        <v>0</v>
      </c>
      <c r="H200" s="653"/>
      <c r="I200" s="654">
        <f t="shared" si="13"/>
        <v>90.52</v>
      </c>
      <c r="J200" s="655">
        <f t="shared" si="13"/>
        <v>73</v>
      </c>
      <c r="K200" s="652">
        <f t="shared" si="16"/>
        <v>90.52</v>
      </c>
      <c r="L200" s="652"/>
    </row>
    <row r="201" spans="1:12" x14ac:dyDescent="0.2">
      <c r="A201" s="652" t="s">
        <v>525</v>
      </c>
      <c r="B201" s="656" t="s">
        <v>404</v>
      </c>
      <c r="C201" s="653">
        <f>D201*3.74</f>
        <v>830.28000000000009</v>
      </c>
      <c r="D201" s="653">
        <v>222</v>
      </c>
      <c r="E201" s="653">
        <f t="shared" si="14"/>
        <v>1.24</v>
      </c>
      <c r="F201" s="653">
        <v>1</v>
      </c>
      <c r="G201" s="653">
        <f t="shared" si="15"/>
        <v>0.73</v>
      </c>
      <c r="H201" s="653">
        <v>1</v>
      </c>
      <c r="I201" s="654">
        <f t="shared" si="13"/>
        <v>832.25000000000011</v>
      </c>
      <c r="J201" s="655">
        <f t="shared" si="13"/>
        <v>224</v>
      </c>
      <c r="K201" s="652">
        <f t="shared" si="16"/>
        <v>832.25000000000011</v>
      </c>
      <c r="L201" s="652"/>
    </row>
    <row r="202" spans="1:12" x14ac:dyDescent="0.2">
      <c r="A202" s="652" t="s">
        <v>525</v>
      </c>
      <c r="B202" s="656" t="s">
        <v>391</v>
      </c>
      <c r="C202" s="653"/>
      <c r="D202" s="653"/>
      <c r="E202" s="653">
        <f t="shared" si="14"/>
        <v>35.96</v>
      </c>
      <c r="F202" s="653">
        <v>29</v>
      </c>
      <c r="G202" s="653">
        <f t="shared" si="15"/>
        <v>21.169999999999998</v>
      </c>
      <c r="H202" s="653">
        <v>29</v>
      </c>
      <c r="I202" s="654">
        <f t="shared" si="13"/>
        <v>57.129999999999995</v>
      </c>
      <c r="J202" s="655">
        <f t="shared" si="13"/>
        <v>58</v>
      </c>
      <c r="K202" s="652">
        <f t="shared" si="16"/>
        <v>57.129999999999995</v>
      </c>
      <c r="L202" s="652"/>
    </row>
    <row r="203" spans="1:12" x14ac:dyDescent="0.2">
      <c r="A203" s="652" t="s">
        <v>525</v>
      </c>
      <c r="B203" s="656" t="s">
        <v>334</v>
      </c>
      <c r="C203" s="653"/>
      <c r="D203" s="653"/>
      <c r="E203" s="653">
        <f t="shared" si="14"/>
        <v>1.24</v>
      </c>
      <c r="F203" s="653">
        <v>1</v>
      </c>
      <c r="G203" s="653">
        <f t="shared" si="15"/>
        <v>0.73</v>
      </c>
      <c r="H203" s="653">
        <v>1</v>
      </c>
      <c r="I203" s="654">
        <f t="shared" si="13"/>
        <v>1.97</v>
      </c>
      <c r="J203" s="655">
        <f t="shared" si="13"/>
        <v>2</v>
      </c>
      <c r="K203" s="652">
        <f t="shared" si="16"/>
        <v>1.97</v>
      </c>
      <c r="L203" s="652"/>
    </row>
    <row r="204" spans="1:12" ht="24" x14ac:dyDescent="0.2">
      <c r="A204" s="652" t="s">
        <v>525</v>
      </c>
      <c r="B204" s="656" t="s">
        <v>323</v>
      </c>
      <c r="C204" s="653">
        <f>D204*3.74</f>
        <v>67.320000000000007</v>
      </c>
      <c r="D204" s="653">
        <v>18</v>
      </c>
      <c r="E204" s="653">
        <f t="shared" si="14"/>
        <v>0</v>
      </c>
      <c r="F204" s="653"/>
      <c r="G204" s="653">
        <f t="shared" si="15"/>
        <v>0</v>
      </c>
      <c r="H204" s="653"/>
      <c r="I204" s="654">
        <f t="shared" si="13"/>
        <v>67.320000000000007</v>
      </c>
      <c r="J204" s="655">
        <f t="shared" si="13"/>
        <v>18</v>
      </c>
      <c r="K204" s="652">
        <f t="shared" si="16"/>
        <v>67.320000000000007</v>
      </c>
      <c r="L204" s="652"/>
    </row>
    <row r="205" spans="1:12" x14ac:dyDescent="0.2">
      <c r="A205" s="652" t="s">
        <v>525</v>
      </c>
      <c r="B205" s="656" t="s">
        <v>336</v>
      </c>
      <c r="C205" s="653"/>
      <c r="D205" s="653"/>
      <c r="E205" s="653">
        <f t="shared" si="14"/>
        <v>207.08</v>
      </c>
      <c r="F205" s="653">
        <v>167</v>
      </c>
      <c r="G205" s="653">
        <f t="shared" si="15"/>
        <v>122.64</v>
      </c>
      <c r="H205" s="653">
        <v>168</v>
      </c>
      <c r="I205" s="654">
        <f t="shared" si="13"/>
        <v>329.72</v>
      </c>
      <c r="J205" s="655">
        <f t="shared" si="13"/>
        <v>335</v>
      </c>
      <c r="K205" s="652">
        <f t="shared" si="16"/>
        <v>329.72</v>
      </c>
      <c r="L205" s="652"/>
    </row>
    <row r="206" spans="1:12" x14ac:dyDescent="0.2">
      <c r="A206" s="652" t="s">
        <v>525</v>
      </c>
      <c r="B206" s="656" t="s">
        <v>338</v>
      </c>
      <c r="C206" s="653"/>
      <c r="D206" s="653"/>
      <c r="E206" s="653">
        <f t="shared" si="14"/>
        <v>95.48</v>
      </c>
      <c r="F206" s="653">
        <v>77</v>
      </c>
      <c r="G206" s="653">
        <f t="shared" si="15"/>
        <v>55.48</v>
      </c>
      <c r="H206" s="653">
        <v>76</v>
      </c>
      <c r="I206" s="654">
        <f t="shared" si="13"/>
        <v>150.96</v>
      </c>
      <c r="J206" s="655">
        <f t="shared" si="13"/>
        <v>153</v>
      </c>
      <c r="K206" s="652">
        <f t="shared" si="16"/>
        <v>150.96</v>
      </c>
      <c r="L206" s="652"/>
    </row>
    <row r="207" spans="1:12" x14ac:dyDescent="0.2">
      <c r="A207" s="652" t="s">
        <v>525</v>
      </c>
      <c r="B207" s="656" t="s">
        <v>340</v>
      </c>
      <c r="C207" s="653"/>
      <c r="D207" s="653"/>
      <c r="E207" s="653">
        <f t="shared" si="14"/>
        <v>120.28</v>
      </c>
      <c r="F207" s="653">
        <v>97</v>
      </c>
      <c r="G207" s="653">
        <f t="shared" si="15"/>
        <v>70.81</v>
      </c>
      <c r="H207" s="653">
        <v>97</v>
      </c>
      <c r="I207" s="654">
        <f t="shared" si="13"/>
        <v>191.09</v>
      </c>
      <c r="J207" s="655">
        <f t="shared" si="13"/>
        <v>194</v>
      </c>
      <c r="K207" s="652">
        <f t="shared" si="16"/>
        <v>191.09</v>
      </c>
      <c r="L207" s="652"/>
    </row>
    <row r="208" spans="1:12" ht="24" x14ac:dyDescent="0.2">
      <c r="A208" s="652" t="s">
        <v>525</v>
      </c>
      <c r="B208" s="656" t="s">
        <v>342</v>
      </c>
      <c r="C208" s="653"/>
      <c r="D208" s="653"/>
      <c r="E208" s="653">
        <f t="shared" si="14"/>
        <v>33.479999999999997</v>
      </c>
      <c r="F208" s="653">
        <v>27</v>
      </c>
      <c r="G208" s="653">
        <f t="shared" si="15"/>
        <v>19.71</v>
      </c>
      <c r="H208" s="653">
        <v>27</v>
      </c>
      <c r="I208" s="654">
        <f t="shared" si="13"/>
        <v>53.19</v>
      </c>
      <c r="J208" s="655">
        <f t="shared" si="13"/>
        <v>54</v>
      </c>
      <c r="K208" s="652">
        <f t="shared" si="16"/>
        <v>53.19</v>
      </c>
      <c r="L208" s="652"/>
    </row>
    <row r="209" spans="1:12" x14ac:dyDescent="0.2">
      <c r="A209" s="652" t="s">
        <v>525</v>
      </c>
      <c r="B209" s="656" t="s">
        <v>343</v>
      </c>
      <c r="C209" s="653"/>
      <c r="D209" s="653"/>
      <c r="E209" s="653">
        <f t="shared" si="14"/>
        <v>1.24</v>
      </c>
      <c r="F209" s="653">
        <v>1</v>
      </c>
      <c r="G209" s="653">
        <f t="shared" si="15"/>
        <v>0.73</v>
      </c>
      <c r="H209" s="653">
        <v>1</v>
      </c>
      <c r="I209" s="654">
        <f t="shared" si="13"/>
        <v>1.97</v>
      </c>
      <c r="J209" s="655">
        <f t="shared" si="13"/>
        <v>2</v>
      </c>
      <c r="K209" s="652">
        <f t="shared" si="16"/>
        <v>1.97</v>
      </c>
      <c r="L209" s="652"/>
    </row>
    <row r="210" spans="1:12" x14ac:dyDescent="0.2">
      <c r="A210" s="652" t="s">
        <v>525</v>
      </c>
      <c r="B210" s="656" t="s">
        <v>526</v>
      </c>
      <c r="C210" s="653"/>
      <c r="D210" s="653"/>
      <c r="E210" s="653">
        <f t="shared" si="14"/>
        <v>106.64</v>
      </c>
      <c r="F210" s="653">
        <v>86</v>
      </c>
      <c r="G210" s="653">
        <f t="shared" si="15"/>
        <v>62.78</v>
      </c>
      <c r="H210" s="653">
        <v>86</v>
      </c>
      <c r="I210" s="654">
        <f t="shared" si="13"/>
        <v>169.42000000000002</v>
      </c>
      <c r="J210" s="655">
        <f t="shared" si="13"/>
        <v>172</v>
      </c>
      <c r="K210" s="652">
        <f t="shared" si="16"/>
        <v>169.42000000000002</v>
      </c>
      <c r="L210" s="652"/>
    </row>
    <row r="211" spans="1:12" x14ac:dyDescent="0.2">
      <c r="A211" s="652" t="s">
        <v>525</v>
      </c>
      <c r="B211" s="656" t="s">
        <v>315</v>
      </c>
      <c r="C211" s="653"/>
      <c r="D211" s="653"/>
      <c r="E211" s="653">
        <f t="shared" si="14"/>
        <v>29.759999999999998</v>
      </c>
      <c r="F211" s="653">
        <v>24</v>
      </c>
      <c r="G211" s="653">
        <f t="shared" si="15"/>
        <v>17.52</v>
      </c>
      <c r="H211" s="653">
        <v>24</v>
      </c>
      <c r="I211" s="654">
        <f t="shared" si="13"/>
        <v>47.28</v>
      </c>
      <c r="J211" s="655">
        <f t="shared" si="13"/>
        <v>48</v>
      </c>
      <c r="K211" s="652">
        <f t="shared" si="16"/>
        <v>47.28</v>
      </c>
      <c r="L211" s="652"/>
    </row>
    <row r="212" spans="1:12" x14ac:dyDescent="0.2">
      <c r="A212" s="652" t="s">
        <v>525</v>
      </c>
      <c r="B212" s="656" t="s">
        <v>317</v>
      </c>
      <c r="C212" s="653"/>
      <c r="D212" s="653"/>
      <c r="E212" s="653">
        <f t="shared" si="14"/>
        <v>385.64</v>
      </c>
      <c r="F212" s="653">
        <v>311</v>
      </c>
      <c r="G212" s="653">
        <f t="shared" si="15"/>
        <v>223.38</v>
      </c>
      <c r="H212" s="653">
        <v>306</v>
      </c>
      <c r="I212" s="654">
        <f t="shared" si="13"/>
        <v>609.02</v>
      </c>
      <c r="J212" s="655">
        <f t="shared" si="13"/>
        <v>617</v>
      </c>
      <c r="K212" s="652">
        <f t="shared" si="16"/>
        <v>609.02</v>
      </c>
      <c r="L212" s="652"/>
    </row>
    <row r="213" spans="1:12" x14ac:dyDescent="0.2">
      <c r="A213" s="652" t="s">
        <v>525</v>
      </c>
      <c r="B213" s="656" t="s">
        <v>347</v>
      </c>
      <c r="C213" s="653"/>
      <c r="D213" s="653"/>
      <c r="E213" s="653">
        <f t="shared" si="14"/>
        <v>326.12</v>
      </c>
      <c r="F213" s="653">
        <v>263</v>
      </c>
      <c r="G213" s="653">
        <f t="shared" si="15"/>
        <v>191.99</v>
      </c>
      <c r="H213" s="653">
        <v>263</v>
      </c>
      <c r="I213" s="654">
        <f t="shared" ref="I213:J276" si="17">C213+E213+G213</f>
        <v>518.11</v>
      </c>
      <c r="J213" s="655">
        <f t="shared" si="17"/>
        <v>526</v>
      </c>
      <c r="K213" s="652">
        <f t="shared" si="16"/>
        <v>518.11</v>
      </c>
      <c r="L213" s="652"/>
    </row>
    <row r="214" spans="1:12" x14ac:dyDescent="0.2">
      <c r="A214" s="652" t="s">
        <v>525</v>
      </c>
      <c r="B214" s="656" t="s">
        <v>312</v>
      </c>
      <c r="C214" s="653"/>
      <c r="D214" s="653"/>
      <c r="E214" s="653">
        <f t="shared" si="14"/>
        <v>1117.24</v>
      </c>
      <c r="F214" s="653">
        <v>901</v>
      </c>
      <c r="G214" s="653">
        <f t="shared" si="15"/>
        <v>654.07999999999993</v>
      </c>
      <c r="H214" s="653">
        <v>896</v>
      </c>
      <c r="I214" s="654">
        <f t="shared" si="17"/>
        <v>1771.32</v>
      </c>
      <c r="J214" s="655">
        <f t="shared" si="17"/>
        <v>1797</v>
      </c>
      <c r="K214" s="652">
        <f t="shared" si="16"/>
        <v>1771.32</v>
      </c>
      <c r="L214" s="652"/>
    </row>
    <row r="215" spans="1:12" x14ac:dyDescent="0.2">
      <c r="A215" s="652" t="s">
        <v>525</v>
      </c>
      <c r="B215" s="656" t="s">
        <v>321</v>
      </c>
      <c r="C215" s="653"/>
      <c r="D215" s="653"/>
      <c r="E215" s="653">
        <f t="shared" si="14"/>
        <v>1145.76</v>
      </c>
      <c r="F215" s="653">
        <v>924</v>
      </c>
      <c r="G215" s="653">
        <f t="shared" si="15"/>
        <v>672.32999999999993</v>
      </c>
      <c r="H215" s="653">
        <v>921</v>
      </c>
      <c r="I215" s="654">
        <f t="shared" si="17"/>
        <v>1818.09</v>
      </c>
      <c r="J215" s="655">
        <f t="shared" si="17"/>
        <v>1845</v>
      </c>
      <c r="K215" s="652">
        <f t="shared" si="16"/>
        <v>1818.09</v>
      </c>
      <c r="L215" s="652"/>
    </row>
    <row r="216" spans="1:12" x14ac:dyDescent="0.2">
      <c r="A216" s="652" t="s">
        <v>525</v>
      </c>
      <c r="B216" s="656" t="s">
        <v>375</v>
      </c>
      <c r="C216" s="653"/>
      <c r="D216" s="653"/>
      <c r="E216" s="653">
        <f t="shared" si="14"/>
        <v>654.72</v>
      </c>
      <c r="F216" s="653">
        <v>528</v>
      </c>
      <c r="G216" s="653">
        <f t="shared" si="15"/>
        <v>361.34999999999997</v>
      </c>
      <c r="H216" s="653">
        <v>495</v>
      </c>
      <c r="I216" s="654">
        <f t="shared" si="17"/>
        <v>1016.0699999999999</v>
      </c>
      <c r="J216" s="655">
        <f t="shared" si="17"/>
        <v>1023</v>
      </c>
      <c r="K216" s="652">
        <f t="shared" si="16"/>
        <v>1016.0699999999999</v>
      </c>
      <c r="L216" s="652"/>
    </row>
    <row r="217" spans="1:12" x14ac:dyDescent="0.2">
      <c r="A217" s="652" t="s">
        <v>525</v>
      </c>
      <c r="B217" s="656" t="s">
        <v>349</v>
      </c>
      <c r="C217" s="653"/>
      <c r="D217" s="653"/>
      <c r="E217" s="653">
        <f t="shared" si="14"/>
        <v>314.95999999999998</v>
      </c>
      <c r="F217" s="653">
        <v>254</v>
      </c>
      <c r="G217" s="653">
        <f t="shared" si="15"/>
        <v>0</v>
      </c>
      <c r="H217" s="653"/>
      <c r="I217" s="654">
        <f t="shared" si="17"/>
        <v>314.95999999999998</v>
      </c>
      <c r="J217" s="655">
        <f t="shared" si="17"/>
        <v>254</v>
      </c>
      <c r="K217" s="652">
        <f t="shared" si="16"/>
        <v>314.95999999999998</v>
      </c>
      <c r="L217" s="652"/>
    </row>
    <row r="218" spans="1:12" x14ac:dyDescent="0.2">
      <c r="A218" s="652" t="s">
        <v>525</v>
      </c>
      <c r="B218" s="656" t="s">
        <v>385</v>
      </c>
      <c r="C218" s="653"/>
      <c r="D218" s="653"/>
      <c r="E218" s="653">
        <f t="shared" si="14"/>
        <v>338.52</v>
      </c>
      <c r="F218" s="653">
        <v>273</v>
      </c>
      <c r="G218" s="653">
        <f t="shared" si="15"/>
        <v>196.37</v>
      </c>
      <c r="H218" s="653">
        <v>269</v>
      </c>
      <c r="I218" s="654">
        <f t="shared" si="17"/>
        <v>534.89</v>
      </c>
      <c r="J218" s="655">
        <f t="shared" si="17"/>
        <v>542</v>
      </c>
      <c r="K218" s="652">
        <f t="shared" si="16"/>
        <v>534.89</v>
      </c>
      <c r="L218" s="652"/>
    </row>
    <row r="219" spans="1:12" x14ac:dyDescent="0.2">
      <c r="A219" s="652" t="s">
        <v>525</v>
      </c>
      <c r="B219" s="656" t="s">
        <v>350</v>
      </c>
      <c r="C219" s="653"/>
      <c r="D219" s="653"/>
      <c r="E219" s="653">
        <f t="shared" si="14"/>
        <v>141.35999999999999</v>
      </c>
      <c r="F219" s="653">
        <v>114</v>
      </c>
      <c r="G219" s="653">
        <f t="shared" si="15"/>
        <v>82.49</v>
      </c>
      <c r="H219" s="653">
        <v>113</v>
      </c>
      <c r="I219" s="654">
        <f t="shared" si="17"/>
        <v>223.84999999999997</v>
      </c>
      <c r="J219" s="655">
        <f t="shared" si="17"/>
        <v>227</v>
      </c>
      <c r="K219" s="652">
        <f t="shared" si="16"/>
        <v>223.84999999999997</v>
      </c>
      <c r="L219" s="652"/>
    </row>
    <row r="220" spans="1:12" x14ac:dyDescent="0.2">
      <c r="A220" s="652" t="s">
        <v>525</v>
      </c>
      <c r="B220" s="656" t="s">
        <v>352</v>
      </c>
      <c r="C220" s="653"/>
      <c r="D220" s="653"/>
      <c r="E220" s="653">
        <f t="shared" si="14"/>
        <v>281.48</v>
      </c>
      <c r="F220" s="653">
        <v>227</v>
      </c>
      <c r="G220" s="653">
        <f t="shared" si="15"/>
        <v>166.44</v>
      </c>
      <c r="H220" s="653">
        <v>228</v>
      </c>
      <c r="I220" s="654">
        <f t="shared" si="17"/>
        <v>447.92</v>
      </c>
      <c r="J220" s="655">
        <f t="shared" si="17"/>
        <v>455</v>
      </c>
      <c r="K220" s="652">
        <f t="shared" si="16"/>
        <v>447.92</v>
      </c>
      <c r="L220" s="652"/>
    </row>
    <row r="221" spans="1:12" x14ac:dyDescent="0.2">
      <c r="A221" s="652" t="s">
        <v>525</v>
      </c>
      <c r="B221" s="656" t="s">
        <v>353</v>
      </c>
      <c r="C221" s="653"/>
      <c r="D221" s="653"/>
      <c r="E221" s="653">
        <f t="shared" si="14"/>
        <v>1124.68</v>
      </c>
      <c r="F221" s="653">
        <v>907</v>
      </c>
      <c r="G221" s="653">
        <f t="shared" si="15"/>
        <v>376.68</v>
      </c>
      <c r="H221" s="653">
        <v>516</v>
      </c>
      <c r="I221" s="654">
        <f t="shared" si="17"/>
        <v>1501.3600000000001</v>
      </c>
      <c r="J221" s="655">
        <f t="shared" si="17"/>
        <v>1423</v>
      </c>
      <c r="K221" s="652">
        <f t="shared" si="16"/>
        <v>1501.3600000000001</v>
      </c>
      <c r="L221" s="652"/>
    </row>
    <row r="222" spans="1:12" x14ac:dyDescent="0.2">
      <c r="A222" s="652" t="s">
        <v>525</v>
      </c>
      <c r="B222" s="656" t="s">
        <v>354</v>
      </c>
      <c r="C222" s="653"/>
      <c r="D222" s="653"/>
      <c r="E222" s="653">
        <f t="shared" si="14"/>
        <v>124</v>
      </c>
      <c r="F222" s="653">
        <v>100</v>
      </c>
      <c r="G222" s="653">
        <f t="shared" si="15"/>
        <v>73</v>
      </c>
      <c r="H222" s="653">
        <v>100</v>
      </c>
      <c r="I222" s="654">
        <f t="shared" si="17"/>
        <v>197</v>
      </c>
      <c r="J222" s="655">
        <f t="shared" si="17"/>
        <v>200</v>
      </c>
      <c r="K222" s="652">
        <f t="shared" si="16"/>
        <v>197</v>
      </c>
      <c r="L222" s="652"/>
    </row>
    <row r="223" spans="1:12" x14ac:dyDescent="0.2">
      <c r="A223" s="652" t="s">
        <v>525</v>
      </c>
      <c r="B223" s="656" t="s">
        <v>355</v>
      </c>
      <c r="C223" s="653"/>
      <c r="D223" s="653"/>
      <c r="E223" s="653">
        <f t="shared" si="14"/>
        <v>626.20000000000005</v>
      </c>
      <c r="F223" s="653">
        <v>505</v>
      </c>
      <c r="G223" s="653">
        <f t="shared" si="15"/>
        <v>367.19</v>
      </c>
      <c r="H223" s="653">
        <v>503</v>
      </c>
      <c r="I223" s="654">
        <f t="shared" si="17"/>
        <v>993.3900000000001</v>
      </c>
      <c r="J223" s="655">
        <f t="shared" si="17"/>
        <v>1008</v>
      </c>
      <c r="K223" s="652">
        <f t="shared" si="16"/>
        <v>993.3900000000001</v>
      </c>
      <c r="L223" s="652"/>
    </row>
    <row r="224" spans="1:12" x14ac:dyDescent="0.2">
      <c r="A224" s="652" t="s">
        <v>525</v>
      </c>
      <c r="B224" s="656" t="s">
        <v>356</v>
      </c>
      <c r="C224" s="653"/>
      <c r="D224" s="653"/>
      <c r="E224" s="653">
        <f t="shared" si="14"/>
        <v>128.96</v>
      </c>
      <c r="F224" s="653">
        <v>104</v>
      </c>
      <c r="G224" s="653">
        <f t="shared" si="15"/>
        <v>75.92</v>
      </c>
      <c r="H224" s="653">
        <v>104</v>
      </c>
      <c r="I224" s="654">
        <f t="shared" si="17"/>
        <v>204.88</v>
      </c>
      <c r="J224" s="655">
        <f t="shared" si="17"/>
        <v>208</v>
      </c>
      <c r="K224" s="652">
        <f t="shared" si="16"/>
        <v>204.88</v>
      </c>
      <c r="L224" s="652"/>
    </row>
    <row r="225" spans="1:12" x14ac:dyDescent="0.2">
      <c r="A225" s="652" t="s">
        <v>525</v>
      </c>
      <c r="B225" s="656" t="s">
        <v>394</v>
      </c>
      <c r="C225" s="653"/>
      <c r="D225" s="653"/>
      <c r="E225" s="653">
        <f t="shared" si="14"/>
        <v>694.4</v>
      </c>
      <c r="F225" s="653">
        <v>560</v>
      </c>
      <c r="G225" s="653">
        <f t="shared" si="15"/>
        <v>406.61</v>
      </c>
      <c r="H225" s="653">
        <v>557</v>
      </c>
      <c r="I225" s="654">
        <f t="shared" si="17"/>
        <v>1101.01</v>
      </c>
      <c r="J225" s="655">
        <f t="shared" si="17"/>
        <v>1117</v>
      </c>
      <c r="K225" s="652">
        <f t="shared" si="16"/>
        <v>1101.01</v>
      </c>
      <c r="L225" s="652"/>
    </row>
    <row r="226" spans="1:12" x14ac:dyDescent="0.2">
      <c r="A226" s="652" t="s">
        <v>525</v>
      </c>
      <c r="B226" s="656" t="s">
        <v>435</v>
      </c>
      <c r="C226" s="653"/>
      <c r="D226" s="653"/>
      <c r="E226" s="653">
        <f t="shared" si="14"/>
        <v>2.48</v>
      </c>
      <c r="F226" s="653">
        <v>2</v>
      </c>
      <c r="G226" s="653">
        <f t="shared" si="15"/>
        <v>0</v>
      </c>
      <c r="H226" s="653"/>
      <c r="I226" s="654">
        <f t="shared" si="17"/>
        <v>2.48</v>
      </c>
      <c r="J226" s="655">
        <f t="shared" si="17"/>
        <v>2</v>
      </c>
      <c r="K226" s="652">
        <f t="shared" si="16"/>
        <v>2.48</v>
      </c>
      <c r="L226" s="652"/>
    </row>
    <row r="227" spans="1:12" x14ac:dyDescent="0.2">
      <c r="A227" s="652" t="s">
        <v>525</v>
      </c>
      <c r="B227" s="656" t="s">
        <v>377</v>
      </c>
      <c r="C227" s="653"/>
      <c r="D227" s="653"/>
      <c r="E227" s="653">
        <f t="shared" si="14"/>
        <v>525.76</v>
      </c>
      <c r="F227" s="653">
        <v>424</v>
      </c>
      <c r="G227" s="653">
        <f t="shared" si="15"/>
        <v>309.52</v>
      </c>
      <c r="H227" s="653">
        <v>424</v>
      </c>
      <c r="I227" s="654">
        <f t="shared" si="17"/>
        <v>835.28</v>
      </c>
      <c r="J227" s="655">
        <f t="shared" si="17"/>
        <v>848</v>
      </c>
      <c r="K227" s="652">
        <f t="shared" si="16"/>
        <v>835.28</v>
      </c>
      <c r="L227" s="652"/>
    </row>
    <row r="228" spans="1:12" x14ac:dyDescent="0.2">
      <c r="A228" s="652" t="s">
        <v>525</v>
      </c>
      <c r="B228" s="656" t="s">
        <v>357</v>
      </c>
      <c r="C228" s="653"/>
      <c r="D228" s="653"/>
      <c r="E228" s="653">
        <f t="shared" si="14"/>
        <v>2870.6</v>
      </c>
      <c r="F228" s="653">
        <v>2315</v>
      </c>
      <c r="G228" s="653">
        <f t="shared" si="15"/>
        <v>1675.35</v>
      </c>
      <c r="H228" s="653">
        <v>2295</v>
      </c>
      <c r="I228" s="654">
        <f t="shared" si="17"/>
        <v>4545.95</v>
      </c>
      <c r="J228" s="655">
        <f t="shared" si="17"/>
        <v>4610</v>
      </c>
      <c r="K228" s="652">
        <f t="shared" si="16"/>
        <v>4545.95</v>
      </c>
      <c r="L228" s="652"/>
    </row>
    <row r="229" spans="1:12" x14ac:dyDescent="0.2">
      <c r="A229" s="652" t="s">
        <v>525</v>
      </c>
      <c r="B229" s="656" t="s">
        <v>358</v>
      </c>
      <c r="C229" s="653"/>
      <c r="D229" s="653"/>
      <c r="E229" s="653">
        <f t="shared" si="14"/>
        <v>23.56</v>
      </c>
      <c r="F229" s="653">
        <v>19</v>
      </c>
      <c r="G229" s="653">
        <f t="shared" si="15"/>
        <v>13.87</v>
      </c>
      <c r="H229" s="653">
        <v>19</v>
      </c>
      <c r="I229" s="654">
        <f t="shared" si="17"/>
        <v>37.43</v>
      </c>
      <c r="J229" s="655">
        <f t="shared" si="17"/>
        <v>38</v>
      </c>
      <c r="K229" s="652">
        <f t="shared" si="16"/>
        <v>37.43</v>
      </c>
      <c r="L229" s="652"/>
    </row>
    <row r="230" spans="1:12" x14ac:dyDescent="0.2">
      <c r="A230" s="652" t="s">
        <v>525</v>
      </c>
      <c r="B230" s="656" t="s">
        <v>359</v>
      </c>
      <c r="C230" s="653"/>
      <c r="D230" s="653"/>
      <c r="E230" s="653">
        <f t="shared" si="14"/>
        <v>613.79999999999995</v>
      </c>
      <c r="F230" s="653">
        <v>495</v>
      </c>
      <c r="G230" s="653">
        <f t="shared" si="15"/>
        <v>362.81</v>
      </c>
      <c r="H230" s="653">
        <v>497</v>
      </c>
      <c r="I230" s="654">
        <f t="shared" si="17"/>
        <v>976.6099999999999</v>
      </c>
      <c r="J230" s="655">
        <f t="shared" si="17"/>
        <v>992</v>
      </c>
      <c r="K230" s="652">
        <f t="shared" si="16"/>
        <v>976.6099999999999</v>
      </c>
      <c r="L230" s="652"/>
    </row>
    <row r="231" spans="1:12" x14ac:dyDescent="0.2">
      <c r="A231" s="652" t="s">
        <v>525</v>
      </c>
      <c r="B231" s="656" t="s">
        <v>360</v>
      </c>
      <c r="C231" s="653"/>
      <c r="D231" s="653"/>
      <c r="E231" s="653">
        <f t="shared" si="14"/>
        <v>162.44</v>
      </c>
      <c r="F231" s="653">
        <v>131</v>
      </c>
      <c r="G231" s="653">
        <f t="shared" si="15"/>
        <v>95.63</v>
      </c>
      <c r="H231" s="653">
        <v>131</v>
      </c>
      <c r="I231" s="654">
        <f t="shared" si="17"/>
        <v>258.07</v>
      </c>
      <c r="J231" s="655">
        <f t="shared" si="17"/>
        <v>262</v>
      </c>
      <c r="K231" s="652">
        <f t="shared" si="16"/>
        <v>258.07</v>
      </c>
      <c r="L231" s="652"/>
    </row>
    <row r="232" spans="1:12" x14ac:dyDescent="0.2">
      <c r="A232" s="652" t="s">
        <v>525</v>
      </c>
      <c r="B232" s="656" t="s">
        <v>362</v>
      </c>
      <c r="C232" s="653"/>
      <c r="D232" s="653"/>
      <c r="E232" s="653">
        <f t="shared" si="14"/>
        <v>948.6</v>
      </c>
      <c r="F232" s="653">
        <v>765</v>
      </c>
      <c r="G232" s="653">
        <f t="shared" si="15"/>
        <v>556.99</v>
      </c>
      <c r="H232" s="653">
        <v>763</v>
      </c>
      <c r="I232" s="654">
        <f t="shared" si="17"/>
        <v>1505.5900000000001</v>
      </c>
      <c r="J232" s="655">
        <f t="shared" si="17"/>
        <v>1528</v>
      </c>
      <c r="K232" s="652">
        <f t="shared" si="16"/>
        <v>1505.5900000000001</v>
      </c>
      <c r="L232" s="652"/>
    </row>
    <row r="233" spans="1:12" x14ac:dyDescent="0.2">
      <c r="A233" s="652" t="s">
        <v>525</v>
      </c>
      <c r="B233" s="656" t="s">
        <v>489</v>
      </c>
      <c r="C233" s="653"/>
      <c r="D233" s="653"/>
      <c r="E233" s="653">
        <f t="shared" si="14"/>
        <v>40.92</v>
      </c>
      <c r="F233" s="653">
        <v>33</v>
      </c>
      <c r="G233" s="653">
        <f t="shared" si="15"/>
        <v>24.09</v>
      </c>
      <c r="H233" s="653">
        <v>33</v>
      </c>
      <c r="I233" s="654">
        <f t="shared" si="17"/>
        <v>65.010000000000005</v>
      </c>
      <c r="J233" s="655">
        <f t="shared" si="17"/>
        <v>66</v>
      </c>
      <c r="K233" s="652">
        <f t="shared" si="16"/>
        <v>65.010000000000005</v>
      </c>
      <c r="L233" s="652"/>
    </row>
    <row r="234" spans="1:12" x14ac:dyDescent="0.2">
      <c r="A234" s="652" t="s">
        <v>525</v>
      </c>
      <c r="B234" s="656" t="s">
        <v>437</v>
      </c>
      <c r="C234" s="653"/>
      <c r="D234" s="653"/>
      <c r="E234" s="653">
        <f t="shared" si="14"/>
        <v>104.16</v>
      </c>
      <c r="F234" s="653">
        <v>84</v>
      </c>
      <c r="G234" s="653">
        <f t="shared" si="15"/>
        <v>62.05</v>
      </c>
      <c r="H234" s="653">
        <v>85</v>
      </c>
      <c r="I234" s="654">
        <f t="shared" si="17"/>
        <v>166.20999999999998</v>
      </c>
      <c r="J234" s="655">
        <f t="shared" si="17"/>
        <v>169</v>
      </c>
      <c r="K234" s="652">
        <f t="shared" si="16"/>
        <v>166.20999999999998</v>
      </c>
      <c r="L234" s="652"/>
    </row>
    <row r="235" spans="1:12" x14ac:dyDescent="0.2">
      <c r="A235" s="652" t="s">
        <v>525</v>
      </c>
      <c r="B235" s="656" t="s">
        <v>367</v>
      </c>
      <c r="C235" s="653"/>
      <c r="D235" s="653"/>
      <c r="E235" s="653">
        <f t="shared" si="14"/>
        <v>0</v>
      </c>
      <c r="F235" s="653"/>
      <c r="G235" s="653">
        <f t="shared" si="15"/>
        <v>560.64</v>
      </c>
      <c r="H235" s="653">
        <v>768</v>
      </c>
      <c r="I235" s="654">
        <f t="shared" si="17"/>
        <v>560.64</v>
      </c>
      <c r="J235" s="655">
        <f t="shared" si="17"/>
        <v>768</v>
      </c>
      <c r="K235" s="652">
        <f t="shared" si="16"/>
        <v>560.64</v>
      </c>
      <c r="L235" s="652"/>
    </row>
    <row r="236" spans="1:12" x14ac:dyDescent="0.2">
      <c r="A236" s="652" t="s">
        <v>525</v>
      </c>
      <c r="B236" s="656" t="s">
        <v>368</v>
      </c>
      <c r="C236" s="653"/>
      <c r="D236" s="653"/>
      <c r="E236" s="653">
        <f t="shared" si="14"/>
        <v>255.44</v>
      </c>
      <c r="F236" s="653">
        <v>206</v>
      </c>
      <c r="G236" s="653">
        <f t="shared" si="15"/>
        <v>152.57</v>
      </c>
      <c r="H236" s="653">
        <v>209</v>
      </c>
      <c r="I236" s="654">
        <f t="shared" si="17"/>
        <v>408.01</v>
      </c>
      <c r="J236" s="655">
        <f t="shared" si="17"/>
        <v>415</v>
      </c>
      <c r="K236" s="652">
        <f t="shared" si="16"/>
        <v>408.01</v>
      </c>
      <c r="L236" s="652"/>
    </row>
    <row r="237" spans="1:12" x14ac:dyDescent="0.2">
      <c r="A237" s="652" t="s">
        <v>525</v>
      </c>
      <c r="B237" s="656" t="s">
        <v>369</v>
      </c>
      <c r="C237" s="653"/>
      <c r="D237" s="653"/>
      <c r="E237" s="653">
        <f t="shared" si="14"/>
        <v>85.56</v>
      </c>
      <c r="F237" s="653">
        <v>69</v>
      </c>
      <c r="G237" s="653">
        <f t="shared" si="15"/>
        <v>50.37</v>
      </c>
      <c r="H237" s="653">
        <v>69</v>
      </c>
      <c r="I237" s="654">
        <f t="shared" si="17"/>
        <v>135.93</v>
      </c>
      <c r="J237" s="655">
        <f t="shared" si="17"/>
        <v>138</v>
      </c>
      <c r="K237" s="652">
        <f t="shared" si="16"/>
        <v>135.93</v>
      </c>
      <c r="L237" s="652"/>
    </row>
    <row r="238" spans="1:12" x14ac:dyDescent="0.2">
      <c r="A238" s="652" t="s">
        <v>525</v>
      </c>
      <c r="B238" s="656" t="s">
        <v>524</v>
      </c>
      <c r="C238" s="653"/>
      <c r="D238" s="653"/>
      <c r="E238" s="653">
        <f t="shared" si="14"/>
        <v>27.28</v>
      </c>
      <c r="F238" s="653">
        <v>22</v>
      </c>
      <c r="G238" s="653">
        <f t="shared" si="15"/>
        <v>13.87</v>
      </c>
      <c r="H238" s="653">
        <v>19</v>
      </c>
      <c r="I238" s="654">
        <f t="shared" si="17"/>
        <v>41.15</v>
      </c>
      <c r="J238" s="655">
        <f t="shared" si="17"/>
        <v>41</v>
      </c>
      <c r="K238" s="652">
        <f t="shared" si="16"/>
        <v>41.15</v>
      </c>
      <c r="L238" s="652"/>
    </row>
    <row r="239" spans="1:12" x14ac:dyDescent="0.2">
      <c r="A239" s="652" t="s">
        <v>525</v>
      </c>
      <c r="B239" s="656" t="s">
        <v>527</v>
      </c>
      <c r="C239" s="653"/>
      <c r="D239" s="653"/>
      <c r="E239" s="653">
        <f t="shared" si="14"/>
        <v>629.91999999999996</v>
      </c>
      <c r="F239" s="653">
        <v>508</v>
      </c>
      <c r="G239" s="653">
        <f t="shared" si="15"/>
        <v>356.96999999999997</v>
      </c>
      <c r="H239" s="653">
        <v>489</v>
      </c>
      <c r="I239" s="654">
        <f t="shared" si="17"/>
        <v>986.88999999999987</v>
      </c>
      <c r="J239" s="655">
        <f t="shared" si="17"/>
        <v>997</v>
      </c>
      <c r="K239" s="652">
        <f t="shared" si="16"/>
        <v>986.88999999999987</v>
      </c>
      <c r="L239" s="652"/>
    </row>
    <row r="240" spans="1:12" x14ac:dyDescent="0.2">
      <c r="A240" s="652" t="s">
        <v>525</v>
      </c>
      <c r="B240" s="656" t="s">
        <v>372</v>
      </c>
      <c r="C240" s="653"/>
      <c r="D240" s="653"/>
      <c r="E240" s="653">
        <f t="shared" si="14"/>
        <v>2038.56</v>
      </c>
      <c r="F240" s="653">
        <v>1644</v>
      </c>
      <c r="G240" s="653">
        <f t="shared" si="15"/>
        <v>54.75</v>
      </c>
      <c r="H240" s="653">
        <v>75</v>
      </c>
      <c r="I240" s="654">
        <f t="shared" si="17"/>
        <v>2093.31</v>
      </c>
      <c r="J240" s="655">
        <f t="shared" si="17"/>
        <v>1719</v>
      </c>
      <c r="K240" s="652">
        <f t="shared" si="16"/>
        <v>2093.31</v>
      </c>
      <c r="L240" s="652"/>
    </row>
    <row r="241" spans="1:12" x14ac:dyDescent="0.2">
      <c r="A241" s="652" t="s">
        <v>2144</v>
      </c>
      <c r="B241" s="656" t="s">
        <v>372</v>
      </c>
      <c r="C241" s="653"/>
      <c r="D241" s="653"/>
      <c r="E241" s="653">
        <f t="shared" si="14"/>
        <v>6.2</v>
      </c>
      <c r="F241" s="653">
        <v>5</v>
      </c>
      <c r="G241" s="653">
        <f t="shared" si="15"/>
        <v>0</v>
      </c>
      <c r="H241" s="653"/>
      <c r="I241" s="654">
        <f t="shared" si="17"/>
        <v>6.2</v>
      </c>
      <c r="J241" s="655">
        <f t="shared" si="17"/>
        <v>5</v>
      </c>
      <c r="K241" s="652">
        <f t="shared" si="16"/>
        <v>6.2</v>
      </c>
      <c r="L241" s="652"/>
    </row>
    <row r="242" spans="1:12" x14ac:dyDescent="0.2">
      <c r="A242" s="652" t="s">
        <v>2144</v>
      </c>
      <c r="B242" s="656" t="s">
        <v>373</v>
      </c>
      <c r="C242" s="653"/>
      <c r="D242" s="653"/>
      <c r="E242" s="653">
        <f t="shared" si="14"/>
        <v>63.24</v>
      </c>
      <c r="F242" s="653">
        <v>51</v>
      </c>
      <c r="G242" s="653">
        <f t="shared" si="15"/>
        <v>0</v>
      </c>
      <c r="H242" s="653"/>
      <c r="I242" s="654">
        <f t="shared" si="17"/>
        <v>63.24</v>
      </c>
      <c r="J242" s="655">
        <f t="shared" si="17"/>
        <v>51</v>
      </c>
      <c r="K242" s="652">
        <f t="shared" si="16"/>
        <v>63.24</v>
      </c>
      <c r="L242" s="652"/>
    </row>
    <row r="243" spans="1:12" x14ac:dyDescent="0.2">
      <c r="A243" s="652" t="s">
        <v>559</v>
      </c>
      <c r="B243" s="656" t="s">
        <v>317</v>
      </c>
      <c r="C243" s="653"/>
      <c r="D243" s="653"/>
      <c r="E243" s="653">
        <f t="shared" si="14"/>
        <v>24.8</v>
      </c>
      <c r="F243" s="653">
        <v>20</v>
      </c>
      <c r="G243" s="653">
        <f t="shared" si="15"/>
        <v>0</v>
      </c>
      <c r="H243" s="653"/>
      <c r="I243" s="654">
        <f t="shared" si="17"/>
        <v>24.8</v>
      </c>
      <c r="J243" s="655">
        <f t="shared" si="17"/>
        <v>20</v>
      </c>
      <c r="K243" s="652">
        <f t="shared" si="16"/>
        <v>24.8</v>
      </c>
      <c r="L243" s="652"/>
    </row>
    <row r="244" spans="1:12" x14ac:dyDescent="0.2">
      <c r="A244" s="652" t="s">
        <v>559</v>
      </c>
      <c r="B244" s="656" t="s">
        <v>360</v>
      </c>
      <c r="C244" s="653"/>
      <c r="D244" s="653"/>
      <c r="E244" s="653">
        <f t="shared" si="14"/>
        <v>142.6</v>
      </c>
      <c r="F244" s="653">
        <v>115</v>
      </c>
      <c r="G244" s="653">
        <f t="shared" si="15"/>
        <v>0</v>
      </c>
      <c r="H244" s="653"/>
      <c r="I244" s="654">
        <f t="shared" si="17"/>
        <v>142.6</v>
      </c>
      <c r="J244" s="655">
        <f t="shared" si="17"/>
        <v>115</v>
      </c>
      <c r="K244" s="652">
        <f t="shared" si="16"/>
        <v>142.6</v>
      </c>
      <c r="L244" s="652"/>
    </row>
    <row r="245" spans="1:12" x14ac:dyDescent="0.2">
      <c r="A245" s="652" t="s">
        <v>676</v>
      </c>
      <c r="B245" s="656" t="s">
        <v>317</v>
      </c>
      <c r="C245" s="653"/>
      <c r="D245" s="653"/>
      <c r="E245" s="653">
        <f t="shared" si="14"/>
        <v>224.44</v>
      </c>
      <c r="F245" s="653">
        <v>181</v>
      </c>
      <c r="G245" s="653">
        <f t="shared" si="15"/>
        <v>0</v>
      </c>
      <c r="H245" s="653"/>
      <c r="I245" s="654">
        <f t="shared" si="17"/>
        <v>224.44</v>
      </c>
      <c r="J245" s="655">
        <f t="shared" si="17"/>
        <v>181</v>
      </c>
      <c r="K245" s="652">
        <f t="shared" si="16"/>
        <v>224.44</v>
      </c>
      <c r="L245" s="652"/>
    </row>
    <row r="246" spans="1:12" x14ac:dyDescent="0.2">
      <c r="A246" s="652" t="s">
        <v>455</v>
      </c>
      <c r="B246" s="656" t="s">
        <v>375</v>
      </c>
      <c r="C246" s="653"/>
      <c r="D246" s="653"/>
      <c r="E246" s="653">
        <f t="shared" si="14"/>
        <v>186</v>
      </c>
      <c r="F246" s="653">
        <v>150</v>
      </c>
      <c r="G246" s="653">
        <f t="shared" si="15"/>
        <v>0</v>
      </c>
      <c r="H246" s="653"/>
      <c r="I246" s="654">
        <f t="shared" si="17"/>
        <v>186</v>
      </c>
      <c r="J246" s="655">
        <f t="shared" si="17"/>
        <v>150</v>
      </c>
      <c r="K246" s="652">
        <f t="shared" si="16"/>
        <v>186</v>
      </c>
      <c r="L246" s="652"/>
    </row>
    <row r="247" spans="1:12" x14ac:dyDescent="0.2">
      <c r="A247" s="652" t="s">
        <v>398</v>
      </c>
      <c r="B247" s="656" t="s">
        <v>352</v>
      </c>
      <c r="C247" s="653"/>
      <c r="D247" s="653"/>
      <c r="E247" s="653">
        <f t="shared" si="14"/>
        <v>179.8</v>
      </c>
      <c r="F247" s="653">
        <v>145</v>
      </c>
      <c r="G247" s="653">
        <f t="shared" si="15"/>
        <v>0</v>
      </c>
      <c r="H247" s="653"/>
      <c r="I247" s="654">
        <f t="shared" si="17"/>
        <v>179.8</v>
      </c>
      <c r="J247" s="655">
        <f t="shared" si="17"/>
        <v>145</v>
      </c>
      <c r="K247" s="652">
        <f t="shared" si="16"/>
        <v>179.8</v>
      </c>
      <c r="L247" s="652"/>
    </row>
    <row r="248" spans="1:12" x14ac:dyDescent="0.2">
      <c r="A248" s="652" t="s">
        <v>420</v>
      </c>
      <c r="B248" s="656" t="s">
        <v>345</v>
      </c>
      <c r="C248" s="653"/>
      <c r="D248" s="653"/>
      <c r="E248" s="653">
        <f t="shared" si="14"/>
        <v>8.68</v>
      </c>
      <c r="F248" s="653">
        <v>7</v>
      </c>
      <c r="G248" s="653">
        <f t="shared" si="15"/>
        <v>0</v>
      </c>
      <c r="H248" s="653"/>
      <c r="I248" s="654">
        <f t="shared" si="17"/>
        <v>8.68</v>
      </c>
      <c r="J248" s="655">
        <f t="shared" si="17"/>
        <v>7</v>
      </c>
      <c r="K248" s="652">
        <f t="shared" si="16"/>
        <v>8.68</v>
      </c>
      <c r="L248" s="652"/>
    </row>
    <row r="249" spans="1:12" x14ac:dyDescent="0.2">
      <c r="A249" s="652" t="s">
        <v>420</v>
      </c>
      <c r="B249" s="656" t="s">
        <v>317</v>
      </c>
      <c r="C249" s="653"/>
      <c r="D249" s="653"/>
      <c r="E249" s="653">
        <f t="shared" si="14"/>
        <v>12.4</v>
      </c>
      <c r="F249" s="653">
        <v>10</v>
      </c>
      <c r="G249" s="653">
        <f t="shared" si="15"/>
        <v>0</v>
      </c>
      <c r="H249" s="653"/>
      <c r="I249" s="654">
        <f t="shared" si="17"/>
        <v>12.4</v>
      </c>
      <c r="J249" s="655">
        <f t="shared" si="17"/>
        <v>10</v>
      </c>
      <c r="K249" s="652">
        <f t="shared" si="16"/>
        <v>12.4</v>
      </c>
      <c r="L249" s="652"/>
    </row>
    <row r="250" spans="1:12" x14ac:dyDescent="0.2">
      <c r="A250" s="652" t="s">
        <v>420</v>
      </c>
      <c r="B250" s="656" t="s">
        <v>360</v>
      </c>
      <c r="C250" s="653"/>
      <c r="D250" s="653"/>
      <c r="E250" s="653">
        <f t="shared" si="14"/>
        <v>52.08</v>
      </c>
      <c r="F250" s="653">
        <v>42</v>
      </c>
      <c r="G250" s="653">
        <f t="shared" si="15"/>
        <v>0</v>
      </c>
      <c r="H250" s="653"/>
      <c r="I250" s="654">
        <f t="shared" si="17"/>
        <v>52.08</v>
      </c>
      <c r="J250" s="655">
        <f t="shared" si="17"/>
        <v>42</v>
      </c>
      <c r="K250" s="652">
        <f t="shared" si="16"/>
        <v>52.08</v>
      </c>
      <c r="L250" s="652"/>
    </row>
    <row r="251" spans="1:12" x14ac:dyDescent="0.2">
      <c r="A251" s="652" t="s">
        <v>516</v>
      </c>
      <c r="B251" s="656" t="s">
        <v>317</v>
      </c>
      <c r="C251" s="653"/>
      <c r="D251" s="653"/>
      <c r="E251" s="653">
        <f t="shared" si="14"/>
        <v>99.2</v>
      </c>
      <c r="F251" s="653">
        <v>80</v>
      </c>
      <c r="G251" s="653">
        <f t="shared" si="15"/>
        <v>0</v>
      </c>
      <c r="H251" s="653"/>
      <c r="I251" s="654">
        <f t="shared" si="17"/>
        <v>99.2</v>
      </c>
      <c r="J251" s="655">
        <f t="shared" si="17"/>
        <v>80</v>
      </c>
      <c r="K251" s="652">
        <f t="shared" si="16"/>
        <v>99.2</v>
      </c>
      <c r="L251" s="652"/>
    </row>
    <row r="252" spans="1:12" x14ac:dyDescent="0.2">
      <c r="A252" s="652" t="s">
        <v>634</v>
      </c>
      <c r="B252" s="656" t="s">
        <v>328</v>
      </c>
      <c r="C252" s="653"/>
      <c r="D252" s="653"/>
      <c r="E252" s="653">
        <f t="shared" si="14"/>
        <v>133.91999999999999</v>
      </c>
      <c r="F252" s="653">
        <v>108</v>
      </c>
      <c r="G252" s="653">
        <f t="shared" si="15"/>
        <v>0</v>
      </c>
      <c r="H252" s="653"/>
      <c r="I252" s="654">
        <f t="shared" si="17"/>
        <v>133.91999999999999</v>
      </c>
      <c r="J252" s="655">
        <f t="shared" si="17"/>
        <v>108</v>
      </c>
      <c r="K252" s="652">
        <f t="shared" si="16"/>
        <v>133.91999999999999</v>
      </c>
      <c r="L252" s="652"/>
    </row>
    <row r="253" spans="1:12" x14ac:dyDescent="0.2">
      <c r="A253" s="652" t="s">
        <v>634</v>
      </c>
      <c r="B253" s="656" t="s">
        <v>344</v>
      </c>
      <c r="C253" s="653"/>
      <c r="D253" s="653"/>
      <c r="E253" s="653">
        <f t="shared" si="14"/>
        <v>4.96</v>
      </c>
      <c r="F253" s="653">
        <v>4</v>
      </c>
      <c r="G253" s="653">
        <f t="shared" si="15"/>
        <v>0</v>
      </c>
      <c r="H253" s="653"/>
      <c r="I253" s="654">
        <f t="shared" si="17"/>
        <v>4.96</v>
      </c>
      <c r="J253" s="655">
        <f t="shared" si="17"/>
        <v>4</v>
      </c>
      <c r="K253" s="652">
        <f t="shared" si="16"/>
        <v>4.96</v>
      </c>
      <c r="L253" s="652"/>
    </row>
    <row r="254" spans="1:12" x14ac:dyDescent="0.2">
      <c r="A254" s="652" t="s">
        <v>634</v>
      </c>
      <c r="B254" s="656" t="s">
        <v>345</v>
      </c>
      <c r="C254" s="653"/>
      <c r="D254" s="653"/>
      <c r="E254" s="653">
        <f t="shared" si="14"/>
        <v>1.24</v>
      </c>
      <c r="F254" s="653">
        <v>1</v>
      </c>
      <c r="G254" s="653">
        <f t="shared" si="15"/>
        <v>0</v>
      </c>
      <c r="H254" s="653"/>
      <c r="I254" s="654">
        <f t="shared" si="17"/>
        <v>1.24</v>
      </c>
      <c r="J254" s="655">
        <f t="shared" si="17"/>
        <v>1</v>
      </c>
      <c r="K254" s="652">
        <f t="shared" si="16"/>
        <v>1.24</v>
      </c>
      <c r="L254" s="652"/>
    </row>
    <row r="255" spans="1:12" x14ac:dyDescent="0.2">
      <c r="A255" s="652" t="s">
        <v>634</v>
      </c>
      <c r="B255" s="656" t="s">
        <v>317</v>
      </c>
      <c r="C255" s="653"/>
      <c r="D255" s="653"/>
      <c r="E255" s="653">
        <f t="shared" si="14"/>
        <v>89.28</v>
      </c>
      <c r="F255" s="653">
        <v>72</v>
      </c>
      <c r="G255" s="653">
        <f t="shared" si="15"/>
        <v>0</v>
      </c>
      <c r="H255" s="653"/>
      <c r="I255" s="654">
        <f t="shared" si="17"/>
        <v>89.28</v>
      </c>
      <c r="J255" s="655">
        <f t="shared" si="17"/>
        <v>72</v>
      </c>
      <c r="K255" s="652">
        <f t="shared" si="16"/>
        <v>89.28</v>
      </c>
      <c r="L255" s="652"/>
    </row>
    <row r="256" spans="1:12" x14ac:dyDescent="0.2">
      <c r="A256" s="652" t="s">
        <v>634</v>
      </c>
      <c r="B256" s="656" t="s">
        <v>360</v>
      </c>
      <c r="C256" s="653"/>
      <c r="D256" s="653"/>
      <c r="E256" s="653">
        <f t="shared" si="14"/>
        <v>208.32</v>
      </c>
      <c r="F256" s="653">
        <v>168</v>
      </c>
      <c r="G256" s="653">
        <f t="shared" si="15"/>
        <v>0</v>
      </c>
      <c r="H256" s="653"/>
      <c r="I256" s="654">
        <f t="shared" si="17"/>
        <v>208.32</v>
      </c>
      <c r="J256" s="655">
        <f t="shared" si="17"/>
        <v>168</v>
      </c>
      <c r="K256" s="652">
        <f t="shared" si="16"/>
        <v>208.32</v>
      </c>
      <c r="L256" s="652"/>
    </row>
    <row r="257" spans="1:12" x14ac:dyDescent="0.2">
      <c r="A257" s="652" t="s">
        <v>636</v>
      </c>
      <c r="B257" s="656" t="s">
        <v>325</v>
      </c>
      <c r="C257" s="653"/>
      <c r="D257" s="653"/>
      <c r="E257" s="653">
        <f t="shared" si="14"/>
        <v>69.44</v>
      </c>
      <c r="F257" s="653">
        <v>56</v>
      </c>
      <c r="G257" s="653">
        <f t="shared" si="15"/>
        <v>13.14</v>
      </c>
      <c r="H257" s="653">
        <v>18</v>
      </c>
      <c r="I257" s="654">
        <f t="shared" si="17"/>
        <v>82.58</v>
      </c>
      <c r="J257" s="655">
        <f t="shared" si="17"/>
        <v>74</v>
      </c>
      <c r="K257" s="652">
        <f t="shared" si="16"/>
        <v>82.58</v>
      </c>
      <c r="L257" s="652"/>
    </row>
    <row r="258" spans="1:12" x14ac:dyDescent="0.2">
      <c r="A258" s="652" t="s">
        <v>636</v>
      </c>
      <c r="B258" s="656" t="s">
        <v>326</v>
      </c>
      <c r="C258" s="653"/>
      <c r="D258" s="653"/>
      <c r="E258" s="653">
        <f t="shared" si="14"/>
        <v>1080.04</v>
      </c>
      <c r="F258" s="653">
        <v>871</v>
      </c>
      <c r="G258" s="653">
        <f t="shared" si="15"/>
        <v>635.83000000000004</v>
      </c>
      <c r="H258" s="653">
        <v>871</v>
      </c>
      <c r="I258" s="654">
        <f t="shared" si="17"/>
        <v>1715.87</v>
      </c>
      <c r="J258" s="655">
        <f t="shared" si="17"/>
        <v>1742</v>
      </c>
      <c r="K258" s="652">
        <f t="shared" si="16"/>
        <v>1715.87</v>
      </c>
      <c r="L258" s="652"/>
    </row>
    <row r="259" spans="1:12" x14ac:dyDescent="0.2">
      <c r="A259" s="652" t="s">
        <v>636</v>
      </c>
      <c r="B259" s="656" t="s">
        <v>327</v>
      </c>
      <c r="C259" s="653"/>
      <c r="D259" s="653"/>
      <c r="E259" s="653">
        <f t="shared" si="14"/>
        <v>360.84</v>
      </c>
      <c r="F259" s="653">
        <v>291</v>
      </c>
      <c r="G259" s="653">
        <f t="shared" si="15"/>
        <v>212.43</v>
      </c>
      <c r="H259" s="653">
        <v>291</v>
      </c>
      <c r="I259" s="654">
        <f t="shared" si="17"/>
        <v>573.27</v>
      </c>
      <c r="J259" s="655">
        <f t="shared" si="17"/>
        <v>582</v>
      </c>
      <c r="K259" s="652">
        <f t="shared" si="16"/>
        <v>573.27</v>
      </c>
      <c r="L259" s="652"/>
    </row>
    <row r="260" spans="1:12" x14ac:dyDescent="0.2">
      <c r="A260" s="652" t="s">
        <v>636</v>
      </c>
      <c r="B260" s="656" t="s">
        <v>328</v>
      </c>
      <c r="C260" s="653"/>
      <c r="D260" s="653"/>
      <c r="E260" s="653">
        <f t="shared" si="14"/>
        <v>541.88</v>
      </c>
      <c r="F260" s="653">
        <v>437</v>
      </c>
      <c r="G260" s="653">
        <f t="shared" si="15"/>
        <v>5.1099999999999994</v>
      </c>
      <c r="H260" s="653">
        <v>7</v>
      </c>
      <c r="I260" s="654">
        <f t="shared" si="17"/>
        <v>546.99</v>
      </c>
      <c r="J260" s="655">
        <f t="shared" si="17"/>
        <v>444</v>
      </c>
      <c r="K260" s="652">
        <f t="shared" si="16"/>
        <v>546.99</v>
      </c>
      <c r="L260" s="652"/>
    </row>
    <row r="261" spans="1:12" x14ac:dyDescent="0.2">
      <c r="A261" s="652" t="s">
        <v>636</v>
      </c>
      <c r="B261" s="656" t="s">
        <v>329</v>
      </c>
      <c r="C261" s="653"/>
      <c r="D261" s="653"/>
      <c r="E261" s="653">
        <f t="shared" si="14"/>
        <v>95.48</v>
      </c>
      <c r="F261" s="653">
        <v>77</v>
      </c>
      <c r="G261" s="653">
        <f t="shared" si="15"/>
        <v>56.21</v>
      </c>
      <c r="H261" s="653">
        <v>77</v>
      </c>
      <c r="I261" s="654">
        <f t="shared" si="17"/>
        <v>151.69</v>
      </c>
      <c r="J261" s="655">
        <f t="shared" si="17"/>
        <v>154</v>
      </c>
      <c r="K261" s="652">
        <f t="shared" si="16"/>
        <v>151.69</v>
      </c>
      <c r="L261" s="652"/>
    </row>
    <row r="262" spans="1:12" x14ac:dyDescent="0.2">
      <c r="A262" s="652" t="s">
        <v>636</v>
      </c>
      <c r="B262" s="656" t="s">
        <v>330</v>
      </c>
      <c r="C262" s="653"/>
      <c r="D262" s="653"/>
      <c r="E262" s="653">
        <f t="shared" ref="E262:E325" si="18">F262*1.24</f>
        <v>167.4</v>
      </c>
      <c r="F262" s="653">
        <v>135</v>
      </c>
      <c r="G262" s="653">
        <f t="shared" ref="G262:G325" si="19">H262*0.73</f>
        <v>7.3</v>
      </c>
      <c r="H262" s="653">
        <v>10</v>
      </c>
      <c r="I262" s="654">
        <f t="shared" si="17"/>
        <v>174.70000000000002</v>
      </c>
      <c r="J262" s="655">
        <f t="shared" si="17"/>
        <v>145</v>
      </c>
      <c r="K262" s="652">
        <f t="shared" ref="K262:K325" si="20">I262</f>
        <v>174.70000000000002</v>
      </c>
      <c r="L262" s="652"/>
    </row>
    <row r="263" spans="1:12" ht="24" x14ac:dyDescent="0.2">
      <c r="A263" s="652" t="s">
        <v>636</v>
      </c>
      <c r="B263" s="656" t="s">
        <v>323</v>
      </c>
      <c r="C263" s="653">
        <f>D263*3.74</f>
        <v>29.92</v>
      </c>
      <c r="D263" s="653">
        <v>8</v>
      </c>
      <c r="E263" s="653">
        <f t="shared" si="18"/>
        <v>0</v>
      </c>
      <c r="F263" s="653"/>
      <c r="G263" s="653">
        <f t="shared" si="19"/>
        <v>0</v>
      </c>
      <c r="H263" s="653"/>
      <c r="I263" s="654">
        <f t="shared" si="17"/>
        <v>29.92</v>
      </c>
      <c r="J263" s="655">
        <f t="shared" si="17"/>
        <v>8</v>
      </c>
      <c r="K263" s="652">
        <f t="shared" si="20"/>
        <v>29.92</v>
      </c>
      <c r="L263" s="652"/>
    </row>
    <row r="264" spans="1:12" x14ac:dyDescent="0.2">
      <c r="A264" s="652" t="s">
        <v>636</v>
      </c>
      <c r="B264" s="656" t="s">
        <v>338</v>
      </c>
      <c r="C264" s="653"/>
      <c r="D264" s="653"/>
      <c r="E264" s="653">
        <f t="shared" si="18"/>
        <v>33.479999999999997</v>
      </c>
      <c r="F264" s="653">
        <v>27</v>
      </c>
      <c r="G264" s="653">
        <f t="shared" si="19"/>
        <v>19.71</v>
      </c>
      <c r="H264" s="653">
        <v>27</v>
      </c>
      <c r="I264" s="654">
        <f t="shared" si="17"/>
        <v>53.19</v>
      </c>
      <c r="J264" s="655">
        <f t="shared" si="17"/>
        <v>54</v>
      </c>
      <c r="K264" s="652">
        <f t="shared" si="20"/>
        <v>53.19</v>
      </c>
      <c r="L264" s="652"/>
    </row>
    <row r="265" spans="1:12" x14ac:dyDescent="0.2">
      <c r="A265" s="652" t="s">
        <v>636</v>
      </c>
      <c r="B265" s="656" t="s">
        <v>339</v>
      </c>
      <c r="C265" s="653"/>
      <c r="D265" s="653"/>
      <c r="E265" s="653">
        <f t="shared" si="18"/>
        <v>34.72</v>
      </c>
      <c r="F265" s="653">
        <v>28</v>
      </c>
      <c r="G265" s="653">
        <f t="shared" si="19"/>
        <v>20.439999999999998</v>
      </c>
      <c r="H265" s="653">
        <v>28</v>
      </c>
      <c r="I265" s="654">
        <f t="shared" si="17"/>
        <v>55.16</v>
      </c>
      <c r="J265" s="655">
        <f t="shared" si="17"/>
        <v>56</v>
      </c>
      <c r="K265" s="652">
        <f t="shared" si="20"/>
        <v>55.16</v>
      </c>
      <c r="L265" s="652"/>
    </row>
    <row r="266" spans="1:12" x14ac:dyDescent="0.2">
      <c r="A266" s="652" t="s">
        <v>636</v>
      </c>
      <c r="B266" s="656" t="s">
        <v>340</v>
      </c>
      <c r="C266" s="653"/>
      <c r="D266" s="653"/>
      <c r="E266" s="653">
        <f t="shared" si="18"/>
        <v>1.24</v>
      </c>
      <c r="F266" s="653">
        <v>1</v>
      </c>
      <c r="G266" s="653">
        <f t="shared" si="19"/>
        <v>0.73</v>
      </c>
      <c r="H266" s="653">
        <v>1</v>
      </c>
      <c r="I266" s="654">
        <f t="shared" si="17"/>
        <v>1.97</v>
      </c>
      <c r="J266" s="655">
        <f t="shared" si="17"/>
        <v>2</v>
      </c>
      <c r="K266" s="652">
        <f t="shared" si="20"/>
        <v>1.97</v>
      </c>
      <c r="L266" s="652"/>
    </row>
    <row r="267" spans="1:12" x14ac:dyDescent="0.2">
      <c r="A267" s="652" t="s">
        <v>636</v>
      </c>
      <c r="B267" s="656" t="s">
        <v>341</v>
      </c>
      <c r="C267" s="653"/>
      <c r="D267" s="653"/>
      <c r="E267" s="653">
        <f t="shared" si="18"/>
        <v>23.56</v>
      </c>
      <c r="F267" s="653">
        <v>19</v>
      </c>
      <c r="G267" s="653">
        <f t="shared" si="19"/>
        <v>13.87</v>
      </c>
      <c r="H267" s="653">
        <v>19</v>
      </c>
      <c r="I267" s="654">
        <f t="shared" si="17"/>
        <v>37.43</v>
      </c>
      <c r="J267" s="655">
        <f t="shared" si="17"/>
        <v>38</v>
      </c>
      <c r="K267" s="652">
        <f t="shared" si="20"/>
        <v>37.43</v>
      </c>
      <c r="L267" s="652"/>
    </row>
    <row r="268" spans="1:12" ht="24" x14ac:dyDescent="0.2">
      <c r="A268" s="652" t="s">
        <v>636</v>
      </c>
      <c r="B268" s="656" t="s">
        <v>342</v>
      </c>
      <c r="C268" s="653"/>
      <c r="D268" s="653"/>
      <c r="E268" s="653">
        <f t="shared" si="18"/>
        <v>17.36</v>
      </c>
      <c r="F268" s="653">
        <v>14</v>
      </c>
      <c r="G268" s="653">
        <f t="shared" si="19"/>
        <v>10.219999999999999</v>
      </c>
      <c r="H268" s="653">
        <v>14</v>
      </c>
      <c r="I268" s="654">
        <f t="shared" si="17"/>
        <v>27.58</v>
      </c>
      <c r="J268" s="655">
        <f t="shared" si="17"/>
        <v>28</v>
      </c>
      <c r="K268" s="652">
        <f t="shared" si="20"/>
        <v>27.58</v>
      </c>
      <c r="L268" s="652"/>
    </row>
    <row r="269" spans="1:12" x14ac:dyDescent="0.2">
      <c r="A269" s="652" t="s">
        <v>636</v>
      </c>
      <c r="B269" s="656" t="s">
        <v>343</v>
      </c>
      <c r="C269" s="653"/>
      <c r="D269" s="653"/>
      <c r="E269" s="653">
        <f t="shared" si="18"/>
        <v>3.7199999999999998</v>
      </c>
      <c r="F269" s="653">
        <v>3</v>
      </c>
      <c r="G269" s="653">
        <f t="shared" si="19"/>
        <v>2.19</v>
      </c>
      <c r="H269" s="653">
        <v>3</v>
      </c>
      <c r="I269" s="654">
        <f t="shared" si="17"/>
        <v>5.91</v>
      </c>
      <c r="J269" s="655">
        <f t="shared" si="17"/>
        <v>6</v>
      </c>
      <c r="K269" s="652">
        <f t="shared" si="20"/>
        <v>5.91</v>
      </c>
      <c r="L269" s="652"/>
    </row>
    <row r="270" spans="1:12" x14ac:dyDescent="0.2">
      <c r="A270" s="652" t="s">
        <v>636</v>
      </c>
      <c r="B270" s="656" t="s">
        <v>315</v>
      </c>
      <c r="C270" s="653"/>
      <c r="D270" s="653"/>
      <c r="E270" s="653">
        <f t="shared" si="18"/>
        <v>34.72</v>
      </c>
      <c r="F270" s="653">
        <v>28</v>
      </c>
      <c r="G270" s="653">
        <f t="shared" si="19"/>
        <v>0</v>
      </c>
      <c r="H270" s="653"/>
      <c r="I270" s="654">
        <f t="shared" si="17"/>
        <v>34.72</v>
      </c>
      <c r="J270" s="655">
        <f t="shared" si="17"/>
        <v>28</v>
      </c>
      <c r="K270" s="652">
        <f t="shared" si="20"/>
        <v>34.72</v>
      </c>
      <c r="L270" s="652"/>
    </row>
    <row r="271" spans="1:12" x14ac:dyDescent="0.2">
      <c r="A271" s="652" t="s">
        <v>636</v>
      </c>
      <c r="B271" s="656" t="s">
        <v>345</v>
      </c>
      <c r="C271" s="653"/>
      <c r="D271" s="653"/>
      <c r="E271" s="653">
        <f t="shared" si="18"/>
        <v>35.96</v>
      </c>
      <c r="F271" s="653">
        <v>29</v>
      </c>
      <c r="G271" s="653">
        <f t="shared" si="19"/>
        <v>0</v>
      </c>
      <c r="H271" s="653"/>
      <c r="I271" s="654">
        <f t="shared" si="17"/>
        <v>35.96</v>
      </c>
      <c r="J271" s="655">
        <f t="shared" si="17"/>
        <v>29</v>
      </c>
      <c r="K271" s="652">
        <f t="shared" si="20"/>
        <v>35.96</v>
      </c>
      <c r="L271" s="652"/>
    </row>
    <row r="272" spans="1:12" x14ac:dyDescent="0.2">
      <c r="A272" s="652" t="s">
        <v>636</v>
      </c>
      <c r="B272" s="656" t="s">
        <v>317</v>
      </c>
      <c r="C272" s="653"/>
      <c r="D272" s="653"/>
      <c r="E272" s="653">
        <f t="shared" si="18"/>
        <v>23.56</v>
      </c>
      <c r="F272" s="653">
        <v>19</v>
      </c>
      <c r="G272" s="653">
        <f t="shared" si="19"/>
        <v>0</v>
      </c>
      <c r="H272" s="653"/>
      <c r="I272" s="654">
        <f t="shared" si="17"/>
        <v>23.56</v>
      </c>
      <c r="J272" s="655">
        <f t="shared" si="17"/>
        <v>19</v>
      </c>
      <c r="K272" s="652">
        <f t="shared" si="20"/>
        <v>23.56</v>
      </c>
      <c r="L272" s="652"/>
    </row>
    <row r="273" spans="1:12" x14ac:dyDescent="0.2">
      <c r="A273" s="652" t="s">
        <v>636</v>
      </c>
      <c r="B273" s="656" t="s">
        <v>347</v>
      </c>
      <c r="C273" s="653"/>
      <c r="D273" s="653"/>
      <c r="E273" s="653">
        <f t="shared" si="18"/>
        <v>27.28</v>
      </c>
      <c r="F273" s="653">
        <v>22</v>
      </c>
      <c r="G273" s="653">
        <f t="shared" si="19"/>
        <v>0</v>
      </c>
      <c r="H273" s="653"/>
      <c r="I273" s="654">
        <f t="shared" si="17"/>
        <v>27.28</v>
      </c>
      <c r="J273" s="655">
        <f t="shared" si="17"/>
        <v>22</v>
      </c>
      <c r="K273" s="652">
        <f t="shared" si="20"/>
        <v>27.28</v>
      </c>
      <c r="L273" s="652"/>
    </row>
    <row r="274" spans="1:12" x14ac:dyDescent="0.2">
      <c r="A274" s="652" t="s">
        <v>636</v>
      </c>
      <c r="B274" s="656" t="s">
        <v>312</v>
      </c>
      <c r="C274" s="653"/>
      <c r="D274" s="653"/>
      <c r="E274" s="653">
        <f t="shared" si="18"/>
        <v>311.24</v>
      </c>
      <c r="F274" s="653">
        <v>251</v>
      </c>
      <c r="G274" s="653">
        <f t="shared" si="19"/>
        <v>108.03999999999999</v>
      </c>
      <c r="H274" s="653">
        <v>148</v>
      </c>
      <c r="I274" s="654">
        <f t="shared" si="17"/>
        <v>419.28</v>
      </c>
      <c r="J274" s="655">
        <f t="shared" si="17"/>
        <v>399</v>
      </c>
      <c r="K274" s="652">
        <f t="shared" si="20"/>
        <v>419.28</v>
      </c>
      <c r="L274" s="652"/>
    </row>
    <row r="275" spans="1:12" x14ac:dyDescent="0.2">
      <c r="A275" s="652" t="s">
        <v>636</v>
      </c>
      <c r="B275" s="656" t="s">
        <v>321</v>
      </c>
      <c r="C275" s="653"/>
      <c r="D275" s="653"/>
      <c r="E275" s="653">
        <f t="shared" si="18"/>
        <v>376.96</v>
      </c>
      <c r="F275" s="653">
        <v>304</v>
      </c>
      <c r="G275" s="653">
        <f t="shared" si="19"/>
        <v>245.28</v>
      </c>
      <c r="H275" s="653">
        <v>336</v>
      </c>
      <c r="I275" s="654">
        <f t="shared" si="17"/>
        <v>622.24</v>
      </c>
      <c r="J275" s="655">
        <f t="shared" si="17"/>
        <v>640</v>
      </c>
      <c r="K275" s="652">
        <f t="shared" si="20"/>
        <v>622.24</v>
      </c>
      <c r="L275" s="652"/>
    </row>
    <row r="276" spans="1:12" x14ac:dyDescent="0.2">
      <c r="A276" s="652" t="s">
        <v>636</v>
      </c>
      <c r="B276" s="656" t="s">
        <v>375</v>
      </c>
      <c r="C276" s="653"/>
      <c r="D276" s="653"/>
      <c r="E276" s="653">
        <f t="shared" si="18"/>
        <v>142.6</v>
      </c>
      <c r="F276" s="653">
        <v>115</v>
      </c>
      <c r="G276" s="653">
        <f t="shared" si="19"/>
        <v>0</v>
      </c>
      <c r="H276" s="653"/>
      <c r="I276" s="654">
        <f t="shared" si="17"/>
        <v>142.6</v>
      </c>
      <c r="J276" s="655">
        <f t="shared" si="17"/>
        <v>115</v>
      </c>
      <c r="K276" s="652">
        <f t="shared" si="20"/>
        <v>142.6</v>
      </c>
      <c r="L276" s="652"/>
    </row>
    <row r="277" spans="1:12" x14ac:dyDescent="0.2">
      <c r="A277" s="652" t="s">
        <v>636</v>
      </c>
      <c r="B277" s="656" t="s">
        <v>349</v>
      </c>
      <c r="C277" s="653"/>
      <c r="D277" s="653"/>
      <c r="E277" s="653">
        <f t="shared" si="18"/>
        <v>55.8</v>
      </c>
      <c r="F277" s="653">
        <v>45</v>
      </c>
      <c r="G277" s="653">
        <f t="shared" si="19"/>
        <v>0</v>
      </c>
      <c r="H277" s="653"/>
      <c r="I277" s="654">
        <f t="shared" ref="I277:J340" si="21">C277+E277+G277</f>
        <v>55.8</v>
      </c>
      <c r="J277" s="655">
        <f t="shared" si="21"/>
        <v>45</v>
      </c>
      <c r="K277" s="652">
        <f t="shared" si="20"/>
        <v>55.8</v>
      </c>
      <c r="L277" s="652"/>
    </row>
    <row r="278" spans="1:12" x14ac:dyDescent="0.2">
      <c r="A278" s="652" t="s">
        <v>636</v>
      </c>
      <c r="B278" s="656" t="s">
        <v>352</v>
      </c>
      <c r="C278" s="653"/>
      <c r="D278" s="653"/>
      <c r="E278" s="653">
        <f t="shared" si="18"/>
        <v>17.36</v>
      </c>
      <c r="F278" s="653">
        <v>14</v>
      </c>
      <c r="G278" s="653">
        <f t="shared" si="19"/>
        <v>10.219999999999999</v>
      </c>
      <c r="H278" s="653">
        <v>14</v>
      </c>
      <c r="I278" s="654">
        <f t="shared" si="21"/>
        <v>27.58</v>
      </c>
      <c r="J278" s="655">
        <f t="shared" si="21"/>
        <v>28</v>
      </c>
      <c r="K278" s="652">
        <f t="shared" si="20"/>
        <v>27.58</v>
      </c>
      <c r="L278" s="652"/>
    </row>
    <row r="279" spans="1:12" x14ac:dyDescent="0.2">
      <c r="A279" s="652" t="s">
        <v>636</v>
      </c>
      <c r="B279" s="656" t="s">
        <v>353</v>
      </c>
      <c r="C279" s="653"/>
      <c r="D279" s="653"/>
      <c r="E279" s="653">
        <f t="shared" si="18"/>
        <v>115.32</v>
      </c>
      <c r="F279" s="653">
        <v>93</v>
      </c>
      <c r="G279" s="653">
        <f t="shared" si="19"/>
        <v>0</v>
      </c>
      <c r="H279" s="653"/>
      <c r="I279" s="654">
        <f t="shared" si="21"/>
        <v>115.32</v>
      </c>
      <c r="J279" s="655">
        <f t="shared" si="21"/>
        <v>93</v>
      </c>
      <c r="K279" s="652">
        <f t="shared" si="20"/>
        <v>115.32</v>
      </c>
      <c r="L279" s="652"/>
    </row>
    <row r="280" spans="1:12" x14ac:dyDescent="0.2">
      <c r="A280" s="652" t="s">
        <v>636</v>
      </c>
      <c r="B280" s="656" t="s">
        <v>354</v>
      </c>
      <c r="C280" s="653"/>
      <c r="D280" s="653"/>
      <c r="E280" s="653">
        <f t="shared" si="18"/>
        <v>17.36</v>
      </c>
      <c r="F280" s="653">
        <v>14</v>
      </c>
      <c r="G280" s="653">
        <f t="shared" si="19"/>
        <v>0</v>
      </c>
      <c r="H280" s="653"/>
      <c r="I280" s="654">
        <f t="shared" si="21"/>
        <v>17.36</v>
      </c>
      <c r="J280" s="655">
        <f t="shared" si="21"/>
        <v>14</v>
      </c>
      <c r="K280" s="652">
        <f t="shared" si="20"/>
        <v>17.36</v>
      </c>
      <c r="L280" s="652"/>
    </row>
    <row r="281" spans="1:12" x14ac:dyDescent="0.2">
      <c r="A281" s="652" t="s">
        <v>636</v>
      </c>
      <c r="B281" s="656" t="s">
        <v>377</v>
      </c>
      <c r="C281" s="653"/>
      <c r="D281" s="653"/>
      <c r="E281" s="653">
        <f t="shared" si="18"/>
        <v>13.64</v>
      </c>
      <c r="F281" s="653">
        <v>11</v>
      </c>
      <c r="G281" s="653">
        <f t="shared" si="19"/>
        <v>0</v>
      </c>
      <c r="H281" s="653"/>
      <c r="I281" s="654">
        <f t="shared" si="21"/>
        <v>13.64</v>
      </c>
      <c r="J281" s="655">
        <f t="shared" si="21"/>
        <v>11</v>
      </c>
      <c r="K281" s="652">
        <f t="shared" si="20"/>
        <v>13.64</v>
      </c>
      <c r="L281" s="652"/>
    </row>
    <row r="282" spans="1:12" x14ac:dyDescent="0.2">
      <c r="A282" s="652" t="s">
        <v>636</v>
      </c>
      <c r="B282" s="656" t="s">
        <v>357</v>
      </c>
      <c r="C282" s="653"/>
      <c r="D282" s="653"/>
      <c r="E282" s="653">
        <f t="shared" si="18"/>
        <v>194.68</v>
      </c>
      <c r="F282" s="653">
        <v>157</v>
      </c>
      <c r="G282" s="653">
        <f t="shared" si="19"/>
        <v>116.07</v>
      </c>
      <c r="H282" s="653">
        <v>159</v>
      </c>
      <c r="I282" s="654">
        <f t="shared" si="21"/>
        <v>310.75</v>
      </c>
      <c r="J282" s="655">
        <f t="shared" si="21"/>
        <v>316</v>
      </c>
      <c r="K282" s="652">
        <f t="shared" si="20"/>
        <v>310.75</v>
      </c>
      <c r="L282" s="652"/>
    </row>
    <row r="283" spans="1:12" x14ac:dyDescent="0.2">
      <c r="A283" s="652" t="s">
        <v>636</v>
      </c>
      <c r="B283" s="656" t="s">
        <v>358</v>
      </c>
      <c r="C283" s="653"/>
      <c r="D283" s="653"/>
      <c r="E283" s="653">
        <f t="shared" si="18"/>
        <v>39.68</v>
      </c>
      <c r="F283" s="653">
        <v>32</v>
      </c>
      <c r="G283" s="653">
        <f t="shared" si="19"/>
        <v>0</v>
      </c>
      <c r="H283" s="653"/>
      <c r="I283" s="654">
        <f t="shared" si="21"/>
        <v>39.68</v>
      </c>
      <c r="J283" s="655">
        <f t="shared" si="21"/>
        <v>32</v>
      </c>
      <c r="K283" s="652">
        <f t="shared" si="20"/>
        <v>39.68</v>
      </c>
      <c r="L283" s="652"/>
    </row>
    <row r="284" spans="1:12" x14ac:dyDescent="0.2">
      <c r="A284" s="652" t="s">
        <v>636</v>
      </c>
      <c r="B284" s="656" t="s">
        <v>359</v>
      </c>
      <c r="C284" s="653"/>
      <c r="D284" s="653"/>
      <c r="E284" s="653">
        <f t="shared" si="18"/>
        <v>363.32</v>
      </c>
      <c r="F284" s="653">
        <v>293</v>
      </c>
      <c r="G284" s="653">
        <f t="shared" si="19"/>
        <v>213.89</v>
      </c>
      <c r="H284" s="653">
        <v>293</v>
      </c>
      <c r="I284" s="654">
        <f t="shared" si="21"/>
        <v>577.21</v>
      </c>
      <c r="J284" s="655">
        <f t="shared" si="21"/>
        <v>586</v>
      </c>
      <c r="K284" s="652">
        <f t="shared" si="20"/>
        <v>577.21</v>
      </c>
      <c r="L284" s="652"/>
    </row>
    <row r="285" spans="1:12" x14ac:dyDescent="0.2">
      <c r="A285" s="652" t="s">
        <v>636</v>
      </c>
      <c r="B285" s="656" t="s">
        <v>360</v>
      </c>
      <c r="C285" s="653"/>
      <c r="D285" s="653"/>
      <c r="E285" s="653">
        <f t="shared" si="18"/>
        <v>277.76</v>
      </c>
      <c r="F285" s="653">
        <v>224</v>
      </c>
      <c r="G285" s="653">
        <f t="shared" si="19"/>
        <v>0</v>
      </c>
      <c r="H285" s="653"/>
      <c r="I285" s="654">
        <f t="shared" si="21"/>
        <v>277.76</v>
      </c>
      <c r="J285" s="655">
        <f t="shared" si="21"/>
        <v>224</v>
      </c>
      <c r="K285" s="652">
        <f t="shared" si="20"/>
        <v>277.76</v>
      </c>
      <c r="L285" s="652"/>
    </row>
    <row r="286" spans="1:12" x14ac:dyDescent="0.2">
      <c r="A286" s="652" t="s">
        <v>636</v>
      </c>
      <c r="B286" s="656" t="s">
        <v>362</v>
      </c>
      <c r="C286" s="653"/>
      <c r="D286" s="653"/>
      <c r="E286" s="653">
        <f t="shared" si="18"/>
        <v>274.04000000000002</v>
      </c>
      <c r="F286" s="653">
        <v>221</v>
      </c>
      <c r="G286" s="653">
        <f t="shared" si="19"/>
        <v>136.51</v>
      </c>
      <c r="H286" s="653">
        <v>187</v>
      </c>
      <c r="I286" s="654">
        <f t="shared" si="21"/>
        <v>410.55</v>
      </c>
      <c r="J286" s="655">
        <f t="shared" si="21"/>
        <v>408</v>
      </c>
      <c r="K286" s="652">
        <f t="shared" si="20"/>
        <v>410.55</v>
      </c>
      <c r="L286" s="652"/>
    </row>
    <row r="287" spans="1:12" x14ac:dyDescent="0.2">
      <c r="A287" s="652" t="s">
        <v>636</v>
      </c>
      <c r="B287" s="656" t="s">
        <v>489</v>
      </c>
      <c r="C287" s="653"/>
      <c r="D287" s="653"/>
      <c r="E287" s="653">
        <f t="shared" si="18"/>
        <v>59.519999999999996</v>
      </c>
      <c r="F287" s="653">
        <v>48</v>
      </c>
      <c r="G287" s="653">
        <f t="shared" si="19"/>
        <v>19.71</v>
      </c>
      <c r="H287" s="653">
        <v>27</v>
      </c>
      <c r="I287" s="654">
        <f t="shared" si="21"/>
        <v>79.22999999999999</v>
      </c>
      <c r="J287" s="655">
        <f t="shared" si="21"/>
        <v>75</v>
      </c>
      <c r="K287" s="652">
        <f t="shared" si="20"/>
        <v>79.22999999999999</v>
      </c>
      <c r="L287" s="652"/>
    </row>
    <row r="288" spans="1:12" x14ac:dyDescent="0.2">
      <c r="A288" s="652" t="s">
        <v>636</v>
      </c>
      <c r="B288" s="656" t="s">
        <v>364</v>
      </c>
      <c r="C288" s="653"/>
      <c r="D288" s="653"/>
      <c r="E288" s="653">
        <f t="shared" si="18"/>
        <v>11.16</v>
      </c>
      <c r="F288" s="653">
        <v>9</v>
      </c>
      <c r="G288" s="653">
        <f t="shared" si="19"/>
        <v>6.57</v>
      </c>
      <c r="H288" s="653">
        <v>9</v>
      </c>
      <c r="I288" s="654">
        <f t="shared" si="21"/>
        <v>17.73</v>
      </c>
      <c r="J288" s="655">
        <f t="shared" si="21"/>
        <v>18</v>
      </c>
      <c r="K288" s="652">
        <f t="shared" si="20"/>
        <v>17.73</v>
      </c>
      <c r="L288" s="652"/>
    </row>
    <row r="289" spans="1:12" x14ac:dyDescent="0.2">
      <c r="A289" s="652" t="s">
        <v>636</v>
      </c>
      <c r="B289" s="656" t="s">
        <v>367</v>
      </c>
      <c r="C289" s="653"/>
      <c r="D289" s="653"/>
      <c r="E289" s="653">
        <f t="shared" si="18"/>
        <v>430.28</v>
      </c>
      <c r="F289" s="653">
        <v>347</v>
      </c>
      <c r="G289" s="653">
        <f t="shared" si="19"/>
        <v>253.31</v>
      </c>
      <c r="H289" s="653">
        <v>347</v>
      </c>
      <c r="I289" s="654">
        <f t="shared" si="21"/>
        <v>683.58999999999992</v>
      </c>
      <c r="J289" s="655">
        <f t="shared" si="21"/>
        <v>694</v>
      </c>
      <c r="K289" s="652">
        <f t="shared" si="20"/>
        <v>683.58999999999992</v>
      </c>
      <c r="L289" s="652"/>
    </row>
    <row r="290" spans="1:12" x14ac:dyDescent="0.2">
      <c r="A290" s="652" t="s">
        <v>636</v>
      </c>
      <c r="B290" s="656" t="s">
        <v>368</v>
      </c>
      <c r="C290" s="653"/>
      <c r="D290" s="653"/>
      <c r="E290" s="653">
        <f t="shared" si="18"/>
        <v>93</v>
      </c>
      <c r="F290" s="653">
        <v>75</v>
      </c>
      <c r="G290" s="653">
        <f t="shared" si="19"/>
        <v>21.169999999999998</v>
      </c>
      <c r="H290" s="653">
        <v>29</v>
      </c>
      <c r="I290" s="654">
        <f t="shared" si="21"/>
        <v>114.17</v>
      </c>
      <c r="J290" s="655">
        <f t="shared" si="21"/>
        <v>104</v>
      </c>
      <c r="K290" s="652">
        <f t="shared" si="20"/>
        <v>114.17</v>
      </c>
      <c r="L290" s="652"/>
    </row>
    <row r="291" spans="1:12" x14ac:dyDescent="0.2">
      <c r="A291" s="652" t="s">
        <v>636</v>
      </c>
      <c r="B291" s="656" t="s">
        <v>372</v>
      </c>
      <c r="C291" s="653"/>
      <c r="D291" s="653"/>
      <c r="E291" s="653">
        <f t="shared" si="18"/>
        <v>59.519999999999996</v>
      </c>
      <c r="F291" s="653">
        <v>48</v>
      </c>
      <c r="G291" s="653">
        <f t="shared" si="19"/>
        <v>0</v>
      </c>
      <c r="H291" s="653"/>
      <c r="I291" s="654">
        <f t="shared" si="21"/>
        <v>59.519999999999996</v>
      </c>
      <c r="J291" s="655">
        <f t="shared" si="21"/>
        <v>48</v>
      </c>
      <c r="K291" s="652">
        <f t="shared" si="20"/>
        <v>59.519999999999996</v>
      </c>
      <c r="L291" s="652"/>
    </row>
    <row r="292" spans="1:12" x14ac:dyDescent="0.2">
      <c r="A292" s="652" t="s">
        <v>636</v>
      </c>
      <c r="B292" s="656" t="s">
        <v>373</v>
      </c>
      <c r="C292" s="653"/>
      <c r="D292" s="653"/>
      <c r="E292" s="653">
        <f t="shared" si="18"/>
        <v>275.27999999999997</v>
      </c>
      <c r="F292" s="653">
        <v>222</v>
      </c>
      <c r="G292" s="653">
        <f t="shared" si="19"/>
        <v>0</v>
      </c>
      <c r="H292" s="653"/>
      <c r="I292" s="654">
        <f t="shared" si="21"/>
        <v>275.27999999999997</v>
      </c>
      <c r="J292" s="655">
        <f t="shared" si="21"/>
        <v>222</v>
      </c>
      <c r="K292" s="652">
        <f t="shared" si="20"/>
        <v>275.27999999999997</v>
      </c>
      <c r="L292" s="652"/>
    </row>
    <row r="293" spans="1:12" x14ac:dyDescent="0.2">
      <c r="A293" s="652" t="s">
        <v>422</v>
      </c>
      <c r="B293" s="656" t="s">
        <v>362</v>
      </c>
      <c r="C293" s="653"/>
      <c r="D293" s="653"/>
      <c r="E293" s="653">
        <f t="shared" si="18"/>
        <v>316.2</v>
      </c>
      <c r="F293" s="653">
        <v>255</v>
      </c>
      <c r="G293" s="653">
        <f t="shared" si="19"/>
        <v>0</v>
      </c>
      <c r="H293" s="653"/>
      <c r="I293" s="654">
        <f t="shared" si="21"/>
        <v>316.2</v>
      </c>
      <c r="J293" s="655">
        <f t="shared" si="21"/>
        <v>255</v>
      </c>
      <c r="K293" s="652">
        <f t="shared" si="20"/>
        <v>316.2</v>
      </c>
      <c r="L293" s="652"/>
    </row>
    <row r="294" spans="1:12" x14ac:dyDescent="0.2">
      <c r="A294" s="652" t="s">
        <v>509</v>
      </c>
      <c r="B294" s="656" t="s">
        <v>317</v>
      </c>
      <c r="C294" s="653"/>
      <c r="D294" s="653"/>
      <c r="E294" s="653">
        <f t="shared" si="18"/>
        <v>62</v>
      </c>
      <c r="F294" s="653">
        <v>50</v>
      </c>
      <c r="G294" s="653">
        <f t="shared" si="19"/>
        <v>0</v>
      </c>
      <c r="H294" s="653"/>
      <c r="I294" s="654">
        <f t="shared" si="21"/>
        <v>62</v>
      </c>
      <c r="J294" s="655">
        <f t="shared" si="21"/>
        <v>50</v>
      </c>
      <c r="K294" s="652">
        <f t="shared" si="20"/>
        <v>62</v>
      </c>
      <c r="L294" s="652"/>
    </row>
    <row r="295" spans="1:12" x14ac:dyDescent="0.2">
      <c r="A295" s="652" t="s">
        <v>383</v>
      </c>
      <c r="B295" s="656" t="s">
        <v>321</v>
      </c>
      <c r="C295" s="653"/>
      <c r="D295" s="653"/>
      <c r="E295" s="653">
        <f t="shared" si="18"/>
        <v>265.36</v>
      </c>
      <c r="F295" s="653">
        <v>214</v>
      </c>
      <c r="G295" s="653">
        <f t="shared" si="19"/>
        <v>86.87</v>
      </c>
      <c r="H295" s="653">
        <v>119</v>
      </c>
      <c r="I295" s="654">
        <f t="shared" si="21"/>
        <v>352.23</v>
      </c>
      <c r="J295" s="655">
        <f t="shared" si="21"/>
        <v>333</v>
      </c>
      <c r="K295" s="652">
        <f t="shared" si="20"/>
        <v>352.23</v>
      </c>
      <c r="L295" s="652"/>
    </row>
    <row r="296" spans="1:12" x14ac:dyDescent="0.2">
      <c r="A296" s="652" t="s">
        <v>438</v>
      </c>
      <c r="B296" s="656" t="s">
        <v>325</v>
      </c>
      <c r="C296" s="653"/>
      <c r="D296" s="653"/>
      <c r="E296" s="653">
        <f t="shared" si="18"/>
        <v>0</v>
      </c>
      <c r="F296" s="653"/>
      <c r="G296" s="653">
        <f t="shared" si="19"/>
        <v>1449.05</v>
      </c>
      <c r="H296" s="653">
        <v>1985</v>
      </c>
      <c r="I296" s="654">
        <f t="shared" si="21"/>
        <v>1449.05</v>
      </c>
      <c r="J296" s="655">
        <f t="shared" si="21"/>
        <v>1985</v>
      </c>
      <c r="K296" s="652">
        <f t="shared" si="20"/>
        <v>1449.05</v>
      </c>
      <c r="L296" s="652"/>
    </row>
    <row r="297" spans="1:12" x14ac:dyDescent="0.2">
      <c r="A297" s="652" t="s">
        <v>438</v>
      </c>
      <c r="B297" s="656" t="s">
        <v>326</v>
      </c>
      <c r="C297" s="653"/>
      <c r="D297" s="653"/>
      <c r="E297" s="653">
        <f t="shared" si="18"/>
        <v>0</v>
      </c>
      <c r="F297" s="653"/>
      <c r="G297" s="653">
        <f t="shared" si="19"/>
        <v>293.45999999999998</v>
      </c>
      <c r="H297" s="653">
        <v>402</v>
      </c>
      <c r="I297" s="654">
        <f t="shared" si="21"/>
        <v>293.45999999999998</v>
      </c>
      <c r="J297" s="655">
        <f t="shared" si="21"/>
        <v>402</v>
      </c>
      <c r="K297" s="652">
        <f t="shared" si="20"/>
        <v>293.45999999999998</v>
      </c>
      <c r="L297" s="652"/>
    </row>
    <row r="298" spans="1:12" x14ac:dyDescent="0.2">
      <c r="A298" s="652" t="s">
        <v>438</v>
      </c>
      <c r="B298" s="656" t="s">
        <v>328</v>
      </c>
      <c r="C298" s="653"/>
      <c r="D298" s="653"/>
      <c r="E298" s="653">
        <f t="shared" si="18"/>
        <v>367.04</v>
      </c>
      <c r="F298" s="653">
        <v>296</v>
      </c>
      <c r="G298" s="653">
        <f t="shared" si="19"/>
        <v>0</v>
      </c>
      <c r="H298" s="653"/>
      <c r="I298" s="654">
        <f t="shared" si="21"/>
        <v>367.04</v>
      </c>
      <c r="J298" s="655">
        <f t="shared" si="21"/>
        <v>296</v>
      </c>
      <c r="K298" s="652">
        <f t="shared" si="20"/>
        <v>367.04</v>
      </c>
      <c r="L298" s="652"/>
    </row>
    <row r="299" spans="1:12" x14ac:dyDescent="0.2">
      <c r="A299" s="652" t="s">
        <v>438</v>
      </c>
      <c r="B299" s="656" t="s">
        <v>329</v>
      </c>
      <c r="C299" s="653"/>
      <c r="D299" s="653"/>
      <c r="E299" s="653">
        <f t="shared" si="18"/>
        <v>19.84</v>
      </c>
      <c r="F299" s="653">
        <v>16</v>
      </c>
      <c r="G299" s="653">
        <f t="shared" si="19"/>
        <v>11.68</v>
      </c>
      <c r="H299" s="653">
        <v>16</v>
      </c>
      <c r="I299" s="654">
        <f t="shared" si="21"/>
        <v>31.52</v>
      </c>
      <c r="J299" s="655">
        <f t="shared" si="21"/>
        <v>32</v>
      </c>
      <c r="K299" s="652">
        <f t="shared" si="20"/>
        <v>31.52</v>
      </c>
      <c r="L299" s="652"/>
    </row>
    <row r="300" spans="1:12" x14ac:dyDescent="0.2">
      <c r="A300" s="652" t="s">
        <v>438</v>
      </c>
      <c r="B300" s="656" t="s">
        <v>336</v>
      </c>
      <c r="C300" s="653"/>
      <c r="D300" s="653"/>
      <c r="E300" s="653">
        <f t="shared" si="18"/>
        <v>59.519999999999996</v>
      </c>
      <c r="F300" s="653">
        <v>48</v>
      </c>
      <c r="G300" s="653">
        <f t="shared" si="19"/>
        <v>35.04</v>
      </c>
      <c r="H300" s="653">
        <v>48</v>
      </c>
      <c r="I300" s="654">
        <f t="shared" si="21"/>
        <v>94.56</v>
      </c>
      <c r="J300" s="655">
        <f t="shared" si="21"/>
        <v>96</v>
      </c>
      <c r="K300" s="652">
        <f t="shared" si="20"/>
        <v>94.56</v>
      </c>
      <c r="L300" s="652"/>
    </row>
    <row r="301" spans="1:12" x14ac:dyDescent="0.2">
      <c r="A301" s="652" t="s">
        <v>438</v>
      </c>
      <c r="B301" s="656" t="s">
        <v>321</v>
      </c>
      <c r="C301" s="653"/>
      <c r="D301" s="653"/>
      <c r="E301" s="653">
        <f t="shared" si="18"/>
        <v>116.56</v>
      </c>
      <c r="F301" s="653">
        <v>94</v>
      </c>
      <c r="G301" s="653">
        <f t="shared" si="19"/>
        <v>67.89</v>
      </c>
      <c r="H301" s="653">
        <v>93</v>
      </c>
      <c r="I301" s="654">
        <f t="shared" si="21"/>
        <v>184.45</v>
      </c>
      <c r="J301" s="655">
        <f t="shared" si="21"/>
        <v>187</v>
      </c>
      <c r="K301" s="652">
        <f t="shared" si="20"/>
        <v>184.45</v>
      </c>
      <c r="L301" s="652"/>
    </row>
    <row r="302" spans="1:12" x14ac:dyDescent="0.2">
      <c r="A302" s="652" t="s">
        <v>438</v>
      </c>
      <c r="B302" s="656" t="s">
        <v>375</v>
      </c>
      <c r="C302" s="653"/>
      <c r="D302" s="653"/>
      <c r="E302" s="653">
        <f t="shared" si="18"/>
        <v>68.2</v>
      </c>
      <c r="F302" s="653">
        <v>55</v>
      </c>
      <c r="G302" s="653">
        <f t="shared" si="19"/>
        <v>0</v>
      </c>
      <c r="H302" s="653"/>
      <c r="I302" s="654">
        <f t="shared" si="21"/>
        <v>68.2</v>
      </c>
      <c r="J302" s="655">
        <f t="shared" si="21"/>
        <v>55</v>
      </c>
      <c r="K302" s="652">
        <f t="shared" si="20"/>
        <v>68.2</v>
      </c>
      <c r="L302" s="652"/>
    </row>
    <row r="303" spans="1:12" x14ac:dyDescent="0.2">
      <c r="A303" s="652" t="s">
        <v>438</v>
      </c>
      <c r="B303" s="656" t="s">
        <v>352</v>
      </c>
      <c r="C303" s="653"/>
      <c r="D303" s="653"/>
      <c r="E303" s="653">
        <f t="shared" si="18"/>
        <v>219.48</v>
      </c>
      <c r="F303" s="653">
        <v>177</v>
      </c>
      <c r="G303" s="653">
        <f t="shared" si="19"/>
        <v>121.17999999999999</v>
      </c>
      <c r="H303" s="653">
        <v>166</v>
      </c>
      <c r="I303" s="654">
        <f t="shared" si="21"/>
        <v>340.65999999999997</v>
      </c>
      <c r="J303" s="655">
        <f t="shared" si="21"/>
        <v>343</v>
      </c>
      <c r="K303" s="652">
        <f t="shared" si="20"/>
        <v>340.65999999999997</v>
      </c>
      <c r="L303" s="652"/>
    </row>
    <row r="304" spans="1:12" x14ac:dyDescent="0.2">
      <c r="A304" s="652" t="s">
        <v>438</v>
      </c>
      <c r="B304" s="656" t="s">
        <v>353</v>
      </c>
      <c r="C304" s="653"/>
      <c r="D304" s="653"/>
      <c r="E304" s="653">
        <f t="shared" si="18"/>
        <v>7.4399999999999995</v>
      </c>
      <c r="F304" s="653">
        <v>6</v>
      </c>
      <c r="G304" s="653">
        <f t="shared" si="19"/>
        <v>0</v>
      </c>
      <c r="H304" s="653"/>
      <c r="I304" s="654">
        <f t="shared" si="21"/>
        <v>7.4399999999999995</v>
      </c>
      <c r="J304" s="655">
        <f t="shared" si="21"/>
        <v>6</v>
      </c>
      <c r="K304" s="652">
        <f t="shared" si="20"/>
        <v>7.4399999999999995</v>
      </c>
      <c r="L304" s="652"/>
    </row>
    <row r="305" spans="1:12" x14ac:dyDescent="0.2">
      <c r="A305" s="652" t="s">
        <v>438</v>
      </c>
      <c r="B305" s="656" t="s">
        <v>356</v>
      </c>
      <c r="C305" s="653"/>
      <c r="D305" s="653"/>
      <c r="E305" s="653">
        <f t="shared" si="18"/>
        <v>7.4399999999999995</v>
      </c>
      <c r="F305" s="653">
        <v>6</v>
      </c>
      <c r="G305" s="653">
        <f t="shared" si="19"/>
        <v>0</v>
      </c>
      <c r="H305" s="653"/>
      <c r="I305" s="654">
        <f t="shared" si="21"/>
        <v>7.4399999999999995</v>
      </c>
      <c r="J305" s="655">
        <f t="shared" si="21"/>
        <v>6</v>
      </c>
      <c r="K305" s="652">
        <f t="shared" si="20"/>
        <v>7.4399999999999995</v>
      </c>
      <c r="L305" s="652"/>
    </row>
    <row r="306" spans="1:12" x14ac:dyDescent="0.2">
      <c r="A306" s="652" t="s">
        <v>438</v>
      </c>
      <c r="B306" s="656" t="s">
        <v>394</v>
      </c>
      <c r="C306" s="653"/>
      <c r="D306" s="653"/>
      <c r="E306" s="653">
        <f t="shared" si="18"/>
        <v>163.68</v>
      </c>
      <c r="F306" s="653">
        <v>132</v>
      </c>
      <c r="G306" s="653">
        <f t="shared" si="19"/>
        <v>96.36</v>
      </c>
      <c r="H306" s="653">
        <v>132</v>
      </c>
      <c r="I306" s="654">
        <f t="shared" si="21"/>
        <v>260.04000000000002</v>
      </c>
      <c r="J306" s="655">
        <f t="shared" si="21"/>
        <v>264</v>
      </c>
      <c r="K306" s="652">
        <f t="shared" si="20"/>
        <v>260.04000000000002</v>
      </c>
      <c r="L306" s="652"/>
    </row>
    <row r="307" spans="1:12" x14ac:dyDescent="0.2">
      <c r="A307" s="652" t="s">
        <v>438</v>
      </c>
      <c r="B307" s="656" t="s">
        <v>357</v>
      </c>
      <c r="C307" s="653"/>
      <c r="D307" s="653"/>
      <c r="E307" s="653">
        <f t="shared" si="18"/>
        <v>601.4</v>
      </c>
      <c r="F307" s="653">
        <v>485</v>
      </c>
      <c r="G307" s="653">
        <f t="shared" si="19"/>
        <v>348.21</v>
      </c>
      <c r="H307" s="653">
        <v>477</v>
      </c>
      <c r="I307" s="654">
        <f t="shared" si="21"/>
        <v>949.6099999999999</v>
      </c>
      <c r="J307" s="655">
        <f t="shared" si="21"/>
        <v>962</v>
      </c>
      <c r="K307" s="652">
        <f t="shared" si="20"/>
        <v>949.6099999999999</v>
      </c>
      <c r="L307" s="652"/>
    </row>
    <row r="308" spans="1:12" x14ac:dyDescent="0.2">
      <c r="A308" s="652" t="s">
        <v>438</v>
      </c>
      <c r="B308" s="656" t="s">
        <v>360</v>
      </c>
      <c r="C308" s="653"/>
      <c r="D308" s="653"/>
      <c r="E308" s="653">
        <f t="shared" si="18"/>
        <v>53.32</v>
      </c>
      <c r="F308" s="653">
        <v>43</v>
      </c>
      <c r="G308" s="653">
        <f t="shared" si="19"/>
        <v>0</v>
      </c>
      <c r="H308" s="653"/>
      <c r="I308" s="654">
        <f t="shared" si="21"/>
        <v>53.32</v>
      </c>
      <c r="J308" s="655">
        <f t="shared" si="21"/>
        <v>43</v>
      </c>
      <c r="K308" s="652">
        <f t="shared" si="20"/>
        <v>53.32</v>
      </c>
      <c r="L308" s="652"/>
    </row>
    <row r="309" spans="1:12" x14ac:dyDescent="0.2">
      <c r="A309" s="652" t="s">
        <v>438</v>
      </c>
      <c r="B309" s="656" t="s">
        <v>362</v>
      </c>
      <c r="C309" s="653"/>
      <c r="D309" s="653"/>
      <c r="E309" s="653">
        <f t="shared" si="18"/>
        <v>647.28</v>
      </c>
      <c r="F309" s="653">
        <v>522</v>
      </c>
      <c r="G309" s="653">
        <f t="shared" si="19"/>
        <v>1.46</v>
      </c>
      <c r="H309" s="653">
        <v>2</v>
      </c>
      <c r="I309" s="654">
        <f t="shared" si="21"/>
        <v>648.74</v>
      </c>
      <c r="J309" s="655">
        <f t="shared" si="21"/>
        <v>524</v>
      </c>
      <c r="K309" s="652">
        <f t="shared" si="20"/>
        <v>648.74</v>
      </c>
      <c r="L309" s="652"/>
    </row>
    <row r="310" spans="1:12" x14ac:dyDescent="0.2">
      <c r="A310" s="652" t="s">
        <v>438</v>
      </c>
      <c r="B310" s="656" t="s">
        <v>367</v>
      </c>
      <c r="C310" s="653"/>
      <c r="D310" s="653"/>
      <c r="E310" s="653">
        <f t="shared" si="18"/>
        <v>0</v>
      </c>
      <c r="F310" s="653"/>
      <c r="G310" s="653">
        <f t="shared" si="19"/>
        <v>43.8</v>
      </c>
      <c r="H310" s="653">
        <v>60</v>
      </c>
      <c r="I310" s="654">
        <f t="shared" si="21"/>
        <v>43.8</v>
      </c>
      <c r="J310" s="655">
        <f t="shared" si="21"/>
        <v>60</v>
      </c>
      <c r="K310" s="652">
        <f t="shared" si="20"/>
        <v>43.8</v>
      </c>
      <c r="L310" s="652"/>
    </row>
    <row r="311" spans="1:12" x14ac:dyDescent="0.2">
      <c r="A311" s="652" t="s">
        <v>438</v>
      </c>
      <c r="B311" s="656" t="s">
        <v>372</v>
      </c>
      <c r="C311" s="653"/>
      <c r="D311" s="653"/>
      <c r="E311" s="653">
        <f t="shared" si="18"/>
        <v>2191.08</v>
      </c>
      <c r="F311" s="653">
        <v>1767</v>
      </c>
      <c r="G311" s="653">
        <f t="shared" si="19"/>
        <v>65.7</v>
      </c>
      <c r="H311" s="653">
        <v>90</v>
      </c>
      <c r="I311" s="654">
        <f t="shared" si="21"/>
        <v>2256.7799999999997</v>
      </c>
      <c r="J311" s="655">
        <f t="shared" si="21"/>
        <v>1857</v>
      </c>
      <c r="K311" s="652">
        <f t="shared" si="20"/>
        <v>2256.7799999999997</v>
      </c>
      <c r="L311" s="652"/>
    </row>
    <row r="312" spans="1:12" x14ac:dyDescent="0.2">
      <c r="A312" s="652" t="s">
        <v>438</v>
      </c>
      <c r="B312" s="656" t="s">
        <v>373</v>
      </c>
      <c r="C312" s="653"/>
      <c r="D312" s="653"/>
      <c r="E312" s="653">
        <f t="shared" si="18"/>
        <v>111.6</v>
      </c>
      <c r="F312" s="653">
        <v>90</v>
      </c>
      <c r="G312" s="653">
        <f t="shared" si="19"/>
        <v>0.73</v>
      </c>
      <c r="H312" s="653">
        <v>1</v>
      </c>
      <c r="I312" s="654">
        <f t="shared" si="21"/>
        <v>112.33</v>
      </c>
      <c r="J312" s="655">
        <f t="shared" si="21"/>
        <v>91</v>
      </c>
      <c r="K312" s="652">
        <f t="shared" si="20"/>
        <v>112.33</v>
      </c>
      <c r="L312" s="652"/>
    </row>
    <row r="313" spans="1:12" x14ac:dyDescent="0.2">
      <c r="A313" s="652" t="s">
        <v>431</v>
      </c>
      <c r="B313" s="656" t="s">
        <v>325</v>
      </c>
      <c r="C313" s="653"/>
      <c r="D313" s="653"/>
      <c r="E313" s="653">
        <f t="shared" si="18"/>
        <v>0</v>
      </c>
      <c r="F313" s="653"/>
      <c r="G313" s="653">
        <f t="shared" si="19"/>
        <v>87.6</v>
      </c>
      <c r="H313" s="653">
        <v>120</v>
      </c>
      <c r="I313" s="654">
        <f t="shared" si="21"/>
        <v>87.6</v>
      </c>
      <c r="J313" s="655">
        <f t="shared" si="21"/>
        <v>120</v>
      </c>
      <c r="K313" s="652">
        <f t="shared" si="20"/>
        <v>87.6</v>
      </c>
      <c r="L313" s="652"/>
    </row>
    <row r="314" spans="1:12" x14ac:dyDescent="0.2">
      <c r="A314" s="652" t="s">
        <v>431</v>
      </c>
      <c r="B314" s="656" t="s">
        <v>426</v>
      </c>
      <c r="C314" s="653"/>
      <c r="D314" s="653"/>
      <c r="E314" s="653">
        <f t="shared" si="18"/>
        <v>13.64</v>
      </c>
      <c r="F314" s="653">
        <v>11</v>
      </c>
      <c r="G314" s="653">
        <f t="shared" si="19"/>
        <v>8.0299999999999994</v>
      </c>
      <c r="H314" s="653">
        <v>11</v>
      </c>
      <c r="I314" s="654">
        <f t="shared" si="21"/>
        <v>21.67</v>
      </c>
      <c r="J314" s="655">
        <f t="shared" si="21"/>
        <v>22</v>
      </c>
      <c r="K314" s="652">
        <f t="shared" si="20"/>
        <v>21.67</v>
      </c>
      <c r="L314" s="652"/>
    </row>
    <row r="315" spans="1:12" ht="24" x14ac:dyDescent="0.2">
      <c r="A315" s="652" t="s">
        <v>431</v>
      </c>
      <c r="B315" s="656" t="s">
        <v>323</v>
      </c>
      <c r="C315" s="653">
        <f>D315*3.74</f>
        <v>2834.92</v>
      </c>
      <c r="D315" s="653">
        <v>758</v>
      </c>
      <c r="E315" s="653">
        <f t="shared" si="18"/>
        <v>0</v>
      </c>
      <c r="F315" s="653"/>
      <c r="G315" s="653">
        <f t="shared" si="19"/>
        <v>0</v>
      </c>
      <c r="H315" s="653"/>
      <c r="I315" s="654">
        <f t="shared" si="21"/>
        <v>2834.92</v>
      </c>
      <c r="J315" s="655">
        <f t="shared" si="21"/>
        <v>758</v>
      </c>
      <c r="K315" s="652">
        <f t="shared" si="20"/>
        <v>2834.92</v>
      </c>
      <c r="L315" s="652"/>
    </row>
    <row r="316" spans="1:12" x14ac:dyDescent="0.2">
      <c r="A316" s="652" t="s">
        <v>431</v>
      </c>
      <c r="B316" s="656" t="s">
        <v>432</v>
      </c>
      <c r="C316" s="653"/>
      <c r="D316" s="653"/>
      <c r="E316" s="653">
        <f t="shared" si="18"/>
        <v>11.16</v>
      </c>
      <c r="F316" s="653">
        <v>9</v>
      </c>
      <c r="G316" s="653">
        <f t="shared" si="19"/>
        <v>0</v>
      </c>
      <c r="H316" s="653"/>
      <c r="I316" s="654">
        <f t="shared" si="21"/>
        <v>11.16</v>
      </c>
      <c r="J316" s="655">
        <f t="shared" si="21"/>
        <v>9</v>
      </c>
      <c r="K316" s="652">
        <f t="shared" si="20"/>
        <v>11.16</v>
      </c>
      <c r="L316" s="652"/>
    </row>
    <row r="317" spans="1:12" x14ac:dyDescent="0.2">
      <c r="A317" s="652" t="s">
        <v>431</v>
      </c>
      <c r="B317" s="656" t="s">
        <v>372</v>
      </c>
      <c r="C317" s="653"/>
      <c r="D317" s="653"/>
      <c r="E317" s="653">
        <f t="shared" si="18"/>
        <v>29.759999999999998</v>
      </c>
      <c r="F317" s="653">
        <v>24</v>
      </c>
      <c r="G317" s="653">
        <f t="shared" si="19"/>
        <v>0</v>
      </c>
      <c r="H317" s="653"/>
      <c r="I317" s="654">
        <f t="shared" si="21"/>
        <v>29.759999999999998</v>
      </c>
      <c r="J317" s="655">
        <f t="shared" si="21"/>
        <v>24</v>
      </c>
      <c r="K317" s="652">
        <f t="shared" si="20"/>
        <v>29.759999999999998</v>
      </c>
      <c r="L317" s="652"/>
    </row>
    <row r="318" spans="1:12" x14ac:dyDescent="0.2">
      <c r="A318" s="652" t="s">
        <v>431</v>
      </c>
      <c r="B318" s="656" t="s">
        <v>373</v>
      </c>
      <c r="C318" s="653"/>
      <c r="D318" s="653"/>
      <c r="E318" s="653">
        <f t="shared" si="18"/>
        <v>31</v>
      </c>
      <c r="F318" s="653">
        <v>25</v>
      </c>
      <c r="G318" s="653">
        <f t="shared" si="19"/>
        <v>0</v>
      </c>
      <c r="H318" s="653"/>
      <c r="I318" s="654">
        <f t="shared" si="21"/>
        <v>31</v>
      </c>
      <c r="J318" s="655">
        <f t="shared" si="21"/>
        <v>25</v>
      </c>
      <c r="K318" s="652">
        <f t="shared" si="20"/>
        <v>31</v>
      </c>
      <c r="L318" s="652"/>
    </row>
    <row r="319" spans="1:12" x14ac:dyDescent="0.2">
      <c r="A319" s="652" t="s">
        <v>433</v>
      </c>
      <c r="B319" s="656" t="s">
        <v>325</v>
      </c>
      <c r="C319" s="653"/>
      <c r="D319" s="653"/>
      <c r="E319" s="653">
        <f t="shared" si="18"/>
        <v>2.48</v>
      </c>
      <c r="F319" s="653">
        <v>2</v>
      </c>
      <c r="G319" s="653">
        <f t="shared" si="19"/>
        <v>2.19</v>
      </c>
      <c r="H319" s="653">
        <v>3</v>
      </c>
      <c r="I319" s="654">
        <f t="shared" si="21"/>
        <v>4.67</v>
      </c>
      <c r="J319" s="655">
        <f t="shared" si="21"/>
        <v>5</v>
      </c>
      <c r="K319" s="652">
        <f t="shared" si="20"/>
        <v>4.67</v>
      </c>
      <c r="L319" s="652"/>
    </row>
    <row r="320" spans="1:12" x14ac:dyDescent="0.2">
      <c r="A320" s="652" t="s">
        <v>433</v>
      </c>
      <c r="B320" s="656" t="s">
        <v>326</v>
      </c>
      <c r="C320" s="653"/>
      <c r="D320" s="653"/>
      <c r="E320" s="653">
        <f t="shared" si="18"/>
        <v>17.36</v>
      </c>
      <c r="F320" s="653">
        <v>14</v>
      </c>
      <c r="G320" s="653">
        <f t="shared" si="19"/>
        <v>1581.9099999999999</v>
      </c>
      <c r="H320" s="653">
        <v>2167</v>
      </c>
      <c r="I320" s="654">
        <f t="shared" si="21"/>
        <v>1599.2699999999998</v>
      </c>
      <c r="J320" s="655">
        <f t="shared" si="21"/>
        <v>2181</v>
      </c>
      <c r="K320" s="652">
        <f t="shared" si="20"/>
        <v>1599.2699999999998</v>
      </c>
      <c r="L320" s="652"/>
    </row>
    <row r="321" spans="1:12" x14ac:dyDescent="0.2">
      <c r="A321" s="652" t="s">
        <v>433</v>
      </c>
      <c r="B321" s="656" t="s">
        <v>390</v>
      </c>
      <c r="C321" s="653"/>
      <c r="D321" s="653"/>
      <c r="E321" s="653">
        <f t="shared" si="18"/>
        <v>0</v>
      </c>
      <c r="F321" s="653"/>
      <c r="G321" s="653">
        <f t="shared" si="19"/>
        <v>123.36999999999999</v>
      </c>
      <c r="H321" s="653">
        <v>169</v>
      </c>
      <c r="I321" s="654">
        <f t="shared" si="21"/>
        <v>123.36999999999999</v>
      </c>
      <c r="J321" s="655">
        <f t="shared" si="21"/>
        <v>169</v>
      </c>
      <c r="K321" s="652">
        <f t="shared" si="20"/>
        <v>123.36999999999999</v>
      </c>
      <c r="L321" s="652"/>
    </row>
    <row r="322" spans="1:12" x14ac:dyDescent="0.2">
      <c r="A322" s="652" t="s">
        <v>433</v>
      </c>
      <c r="B322" s="656" t="s">
        <v>327</v>
      </c>
      <c r="C322" s="653"/>
      <c r="D322" s="653"/>
      <c r="E322" s="653">
        <f t="shared" si="18"/>
        <v>0</v>
      </c>
      <c r="F322" s="653"/>
      <c r="G322" s="653">
        <f t="shared" si="19"/>
        <v>349.67</v>
      </c>
      <c r="H322" s="653">
        <v>479</v>
      </c>
      <c r="I322" s="654">
        <f t="shared" si="21"/>
        <v>349.67</v>
      </c>
      <c r="J322" s="655">
        <f t="shared" si="21"/>
        <v>479</v>
      </c>
      <c r="K322" s="652">
        <f t="shared" si="20"/>
        <v>349.67</v>
      </c>
      <c r="L322" s="652"/>
    </row>
    <row r="323" spans="1:12" x14ac:dyDescent="0.2">
      <c r="A323" s="652" t="s">
        <v>433</v>
      </c>
      <c r="B323" s="656" t="s">
        <v>328</v>
      </c>
      <c r="C323" s="653"/>
      <c r="D323" s="653"/>
      <c r="E323" s="653">
        <f t="shared" si="18"/>
        <v>1170.56</v>
      </c>
      <c r="F323" s="653">
        <v>944</v>
      </c>
      <c r="G323" s="653">
        <f t="shared" si="19"/>
        <v>190.53</v>
      </c>
      <c r="H323" s="653">
        <v>261</v>
      </c>
      <c r="I323" s="654">
        <f t="shared" si="21"/>
        <v>1361.09</v>
      </c>
      <c r="J323" s="655">
        <f t="shared" si="21"/>
        <v>1205</v>
      </c>
      <c r="K323" s="652">
        <f t="shared" si="20"/>
        <v>1361.09</v>
      </c>
      <c r="L323" s="652"/>
    </row>
    <row r="324" spans="1:12" x14ac:dyDescent="0.2">
      <c r="A324" s="652" t="s">
        <v>433</v>
      </c>
      <c r="B324" s="656" t="s">
        <v>393</v>
      </c>
      <c r="C324" s="653"/>
      <c r="D324" s="653"/>
      <c r="E324" s="653">
        <f t="shared" si="18"/>
        <v>4.96</v>
      </c>
      <c r="F324" s="653">
        <v>4</v>
      </c>
      <c r="G324" s="653">
        <f t="shared" si="19"/>
        <v>100.00999999999999</v>
      </c>
      <c r="H324" s="653">
        <v>137</v>
      </c>
      <c r="I324" s="654">
        <f t="shared" si="21"/>
        <v>104.96999999999998</v>
      </c>
      <c r="J324" s="655">
        <f t="shared" si="21"/>
        <v>141</v>
      </c>
      <c r="K324" s="652">
        <f t="shared" si="20"/>
        <v>104.96999999999998</v>
      </c>
      <c r="L324" s="652"/>
    </row>
    <row r="325" spans="1:12" x14ac:dyDescent="0.2">
      <c r="A325" s="652" t="s">
        <v>433</v>
      </c>
      <c r="B325" s="656" t="s">
        <v>329</v>
      </c>
      <c r="C325" s="653"/>
      <c r="D325" s="653"/>
      <c r="E325" s="653">
        <f t="shared" si="18"/>
        <v>234.35999999999999</v>
      </c>
      <c r="F325" s="653">
        <v>189</v>
      </c>
      <c r="G325" s="653">
        <f t="shared" si="19"/>
        <v>137.97</v>
      </c>
      <c r="H325" s="653">
        <v>189</v>
      </c>
      <c r="I325" s="654">
        <f t="shared" si="21"/>
        <v>372.33</v>
      </c>
      <c r="J325" s="655">
        <f t="shared" si="21"/>
        <v>378</v>
      </c>
      <c r="K325" s="652">
        <f t="shared" si="20"/>
        <v>372.33</v>
      </c>
      <c r="L325" s="652"/>
    </row>
    <row r="326" spans="1:12" x14ac:dyDescent="0.2">
      <c r="A326" s="652" t="s">
        <v>433</v>
      </c>
      <c r="B326" s="656" t="s">
        <v>426</v>
      </c>
      <c r="C326" s="653"/>
      <c r="D326" s="653"/>
      <c r="E326" s="653">
        <f t="shared" ref="E326:E389" si="22">F326*1.24</f>
        <v>207.08</v>
      </c>
      <c r="F326" s="653">
        <v>167</v>
      </c>
      <c r="G326" s="653">
        <f t="shared" ref="G326:G389" si="23">H326*0.73</f>
        <v>36.5</v>
      </c>
      <c r="H326" s="653">
        <v>50</v>
      </c>
      <c r="I326" s="654">
        <f t="shared" si="21"/>
        <v>243.58</v>
      </c>
      <c r="J326" s="655">
        <f t="shared" si="21"/>
        <v>217</v>
      </c>
      <c r="K326" s="652">
        <f t="shared" ref="K326:K389" si="24">I326</f>
        <v>243.58</v>
      </c>
      <c r="L326" s="652"/>
    </row>
    <row r="327" spans="1:12" x14ac:dyDescent="0.2">
      <c r="A327" s="652" t="s">
        <v>433</v>
      </c>
      <c r="B327" s="656" t="s">
        <v>331</v>
      </c>
      <c r="C327" s="653"/>
      <c r="D327" s="653"/>
      <c r="E327" s="653">
        <f t="shared" si="22"/>
        <v>0</v>
      </c>
      <c r="F327" s="653"/>
      <c r="G327" s="653">
        <f t="shared" si="23"/>
        <v>49.64</v>
      </c>
      <c r="H327" s="653">
        <v>68</v>
      </c>
      <c r="I327" s="654">
        <f t="shared" si="21"/>
        <v>49.64</v>
      </c>
      <c r="J327" s="655">
        <f t="shared" si="21"/>
        <v>68</v>
      </c>
      <c r="K327" s="652">
        <f t="shared" si="24"/>
        <v>49.64</v>
      </c>
      <c r="L327" s="652"/>
    </row>
    <row r="328" spans="1:12" x14ac:dyDescent="0.2">
      <c r="A328" s="652" t="s">
        <v>433</v>
      </c>
      <c r="B328" s="656" t="s">
        <v>332</v>
      </c>
      <c r="C328" s="653"/>
      <c r="D328" s="653"/>
      <c r="E328" s="653">
        <f t="shared" si="22"/>
        <v>784.92</v>
      </c>
      <c r="F328" s="653">
        <v>633</v>
      </c>
      <c r="G328" s="653">
        <f t="shared" si="23"/>
        <v>0</v>
      </c>
      <c r="H328" s="653"/>
      <c r="I328" s="654">
        <f t="shared" si="21"/>
        <v>784.92</v>
      </c>
      <c r="J328" s="655">
        <f t="shared" si="21"/>
        <v>633</v>
      </c>
      <c r="K328" s="652">
        <f t="shared" si="24"/>
        <v>784.92</v>
      </c>
      <c r="L328" s="652"/>
    </row>
    <row r="329" spans="1:12" x14ac:dyDescent="0.2">
      <c r="A329" s="652" t="s">
        <v>433</v>
      </c>
      <c r="B329" s="656" t="s">
        <v>333</v>
      </c>
      <c r="C329" s="653"/>
      <c r="D329" s="653"/>
      <c r="E329" s="653">
        <f t="shared" si="22"/>
        <v>503.44</v>
      </c>
      <c r="F329" s="653">
        <v>406</v>
      </c>
      <c r="G329" s="653">
        <f t="shared" si="23"/>
        <v>296.38</v>
      </c>
      <c r="H329" s="653">
        <v>406</v>
      </c>
      <c r="I329" s="654">
        <f t="shared" si="21"/>
        <v>799.81999999999994</v>
      </c>
      <c r="J329" s="655">
        <f t="shared" si="21"/>
        <v>812</v>
      </c>
      <c r="K329" s="652">
        <f t="shared" si="24"/>
        <v>799.81999999999994</v>
      </c>
      <c r="L329" s="652"/>
    </row>
    <row r="330" spans="1:12" x14ac:dyDescent="0.2">
      <c r="A330" s="652" t="s">
        <v>433</v>
      </c>
      <c r="B330" s="656" t="s">
        <v>404</v>
      </c>
      <c r="C330" s="653">
        <f>D330*3.74</f>
        <v>542.30000000000007</v>
      </c>
      <c r="D330" s="653">
        <v>145</v>
      </c>
      <c r="E330" s="653">
        <f t="shared" si="22"/>
        <v>0</v>
      </c>
      <c r="F330" s="653"/>
      <c r="G330" s="653">
        <f t="shared" si="23"/>
        <v>0</v>
      </c>
      <c r="H330" s="653"/>
      <c r="I330" s="654">
        <f t="shared" si="21"/>
        <v>542.30000000000007</v>
      </c>
      <c r="J330" s="655">
        <f t="shared" si="21"/>
        <v>145</v>
      </c>
      <c r="K330" s="652">
        <f t="shared" si="24"/>
        <v>542.30000000000007</v>
      </c>
      <c r="L330" s="652"/>
    </row>
    <row r="331" spans="1:12" x14ac:dyDescent="0.2">
      <c r="A331" s="652" t="s">
        <v>433</v>
      </c>
      <c r="B331" s="656" t="s">
        <v>334</v>
      </c>
      <c r="C331" s="653"/>
      <c r="D331" s="653"/>
      <c r="E331" s="653">
        <f t="shared" si="22"/>
        <v>65.72</v>
      </c>
      <c r="F331" s="653">
        <v>53</v>
      </c>
      <c r="G331" s="653">
        <f t="shared" si="23"/>
        <v>29.93</v>
      </c>
      <c r="H331" s="653">
        <v>41</v>
      </c>
      <c r="I331" s="654">
        <f t="shared" si="21"/>
        <v>95.65</v>
      </c>
      <c r="J331" s="655">
        <f t="shared" si="21"/>
        <v>94</v>
      </c>
      <c r="K331" s="652">
        <f t="shared" si="24"/>
        <v>95.65</v>
      </c>
      <c r="L331" s="652"/>
    </row>
    <row r="332" spans="1:12" x14ac:dyDescent="0.2">
      <c r="A332" s="652" t="s">
        <v>433</v>
      </c>
      <c r="B332" s="656" t="s">
        <v>336</v>
      </c>
      <c r="C332" s="653"/>
      <c r="D332" s="653"/>
      <c r="E332" s="653">
        <f t="shared" si="22"/>
        <v>321.16000000000003</v>
      </c>
      <c r="F332" s="653">
        <v>259</v>
      </c>
      <c r="G332" s="653">
        <f t="shared" si="23"/>
        <v>189.07</v>
      </c>
      <c r="H332" s="653">
        <v>259</v>
      </c>
      <c r="I332" s="654">
        <f t="shared" si="21"/>
        <v>510.23</v>
      </c>
      <c r="J332" s="655">
        <f t="shared" si="21"/>
        <v>518</v>
      </c>
      <c r="K332" s="652">
        <f t="shared" si="24"/>
        <v>510.23</v>
      </c>
      <c r="L332" s="652"/>
    </row>
    <row r="333" spans="1:12" x14ac:dyDescent="0.2">
      <c r="A333" s="652" t="s">
        <v>433</v>
      </c>
      <c r="B333" s="656" t="s">
        <v>337</v>
      </c>
      <c r="C333" s="653"/>
      <c r="D333" s="653"/>
      <c r="E333" s="653">
        <f t="shared" si="22"/>
        <v>62</v>
      </c>
      <c r="F333" s="653">
        <v>50</v>
      </c>
      <c r="G333" s="653">
        <f t="shared" si="23"/>
        <v>21.169999999999998</v>
      </c>
      <c r="H333" s="653">
        <v>29</v>
      </c>
      <c r="I333" s="654">
        <f t="shared" si="21"/>
        <v>83.17</v>
      </c>
      <c r="J333" s="655">
        <f t="shared" si="21"/>
        <v>79</v>
      </c>
      <c r="K333" s="652">
        <f t="shared" si="24"/>
        <v>83.17</v>
      </c>
      <c r="L333" s="652"/>
    </row>
    <row r="334" spans="1:12" x14ac:dyDescent="0.2">
      <c r="A334" s="652" t="s">
        <v>433</v>
      </c>
      <c r="B334" s="656" t="s">
        <v>338</v>
      </c>
      <c r="C334" s="653"/>
      <c r="D334" s="653"/>
      <c r="E334" s="653">
        <f t="shared" si="22"/>
        <v>1.24</v>
      </c>
      <c r="F334" s="653">
        <v>1</v>
      </c>
      <c r="G334" s="653">
        <f t="shared" si="23"/>
        <v>0.73</v>
      </c>
      <c r="H334" s="653">
        <v>1</v>
      </c>
      <c r="I334" s="654">
        <f t="shared" si="21"/>
        <v>1.97</v>
      </c>
      <c r="J334" s="655">
        <f t="shared" si="21"/>
        <v>2</v>
      </c>
      <c r="K334" s="652">
        <f t="shared" si="24"/>
        <v>1.97</v>
      </c>
      <c r="L334" s="652"/>
    </row>
    <row r="335" spans="1:12" x14ac:dyDescent="0.2">
      <c r="A335" s="652" t="s">
        <v>433</v>
      </c>
      <c r="B335" s="656" t="s">
        <v>339</v>
      </c>
      <c r="C335" s="653"/>
      <c r="D335" s="653"/>
      <c r="E335" s="653">
        <f t="shared" si="22"/>
        <v>31</v>
      </c>
      <c r="F335" s="653">
        <v>25</v>
      </c>
      <c r="G335" s="653">
        <f t="shared" si="23"/>
        <v>18.25</v>
      </c>
      <c r="H335" s="653">
        <v>25</v>
      </c>
      <c r="I335" s="654">
        <f t="shared" si="21"/>
        <v>49.25</v>
      </c>
      <c r="J335" s="655">
        <f t="shared" si="21"/>
        <v>50</v>
      </c>
      <c r="K335" s="652">
        <f t="shared" si="24"/>
        <v>49.25</v>
      </c>
      <c r="L335" s="652"/>
    </row>
    <row r="336" spans="1:12" ht="24" x14ac:dyDescent="0.2">
      <c r="A336" s="652" t="s">
        <v>433</v>
      </c>
      <c r="B336" s="656" t="s">
        <v>342</v>
      </c>
      <c r="C336" s="653"/>
      <c r="D336" s="653"/>
      <c r="E336" s="653">
        <f t="shared" si="22"/>
        <v>11.16</v>
      </c>
      <c r="F336" s="653">
        <v>9</v>
      </c>
      <c r="G336" s="653">
        <f t="shared" si="23"/>
        <v>6.57</v>
      </c>
      <c r="H336" s="653">
        <v>9</v>
      </c>
      <c r="I336" s="654">
        <f t="shared" si="21"/>
        <v>17.73</v>
      </c>
      <c r="J336" s="655">
        <f t="shared" si="21"/>
        <v>18</v>
      </c>
      <c r="K336" s="652">
        <f t="shared" si="24"/>
        <v>17.73</v>
      </c>
      <c r="L336" s="652"/>
    </row>
    <row r="337" spans="1:12" x14ac:dyDescent="0.2">
      <c r="A337" s="652" t="s">
        <v>433</v>
      </c>
      <c r="B337" s="656" t="s">
        <v>343</v>
      </c>
      <c r="C337" s="653"/>
      <c r="D337" s="653"/>
      <c r="E337" s="653">
        <f t="shared" si="22"/>
        <v>40.92</v>
      </c>
      <c r="F337" s="653">
        <v>33</v>
      </c>
      <c r="G337" s="653">
        <f t="shared" si="23"/>
        <v>15.33</v>
      </c>
      <c r="H337" s="653">
        <v>21</v>
      </c>
      <c r="I337" s="654">
        <f t="shared" si="21"/>
        <v>56.25</v>
      </c>
      <c r="J337" s="655">
        <f t="shared" si="21"/>
        <v>54</v>
      </c>
      <c r="K337" s="652">
        <f t="shared" si="24"/>
        <v>56.25</v>
      </c>
      <c r="L337" s="652"/>
    </row>
    <row r="338" spans="1:12" x14ac:dyDescent="0.2">
      <c r="A338" s="652" t="s">
        <v>433</v>
      </c>
      <c r="B338" s="656" t="s">
        <v>344</v>
      </c>
      <c r="C338" s="653"/>
      <c r="D338" s="653"/>
      <c r="E338" s="653">
        <f t="shared" si="22"/>
        <v>42.16</v>
      </c>
      <c r="F338" s="653">
        <v>34</v>
      </c>
      <c r="G338" s="653">
        <f t="shared" si="23"/>
        <v>8.0299999999999994</v>
      </c>
      <c r="H338" s="653">
        <v>11</v>
      </c>
      <c r="I338" s="654">
        <f t="shared" si="21"/>
        <v>50.19</v>
      </c>
      <c r="J338" s="655">
        <f t="shared" si="21"/>
        <v>45</v>
      </c>
      <c r="K338" s="652">
        <f t="shared" si="24"/>
        <v>50.19</v>
      </c>
      <c r="L338" s="652"/>
    </row>
    <row r="339" spans="1:12" x14ac:dyDescent="0.2">
      <c r="A339" s="652" t="s">
        <v>433</v>
      </c>
      <c r="B339" s="656" t="s">
        <v>345</v>
      </c>
      <c r="C339" s="653"/>
      <c r="D339" s="653"/>
      <c r="E339" s="653">
        <f t="shared" si="22"/>
        <v>169.88</v>
      </c>
      <c r="F339" s="653">
        <v>137</v>
      </c>
      <c r="G339" s="653">
        <f t="shared" si="23"/>
        <v>18.25</v>
      </c>
      <c r="H339" s="653">
        <v>25</v>
      </c>
      <c r="I339" s="654">
        <f t="shared" si="21"/>
        <v>188.13</v>
      </c>
      <c r="J339" s="655">
        <f t="shared" si="21"/>
        <v>162</v>
      </c>
      <c r="K339" s="652">
        <f t="shared" si="24"/>
        <v>188.13</v>
      </c>
      <c r="L339" s="652"/>
    </row>
    <row r="340" spans="1:12" x14ac:dyDescent="0.2">
      <c r="A340" s="652" t="s">
        <v>433</v>
      </c>
      <c r="B340" s="656" t="s">
        <v>346</v>
      </c>
      <c r="C340" s="653"/>
      <c r="D340" s="653"/>
      <c r="E340" s="653">
        <f t="shared" si="22"/>
        <v>0</v>
      </c>
      <c r="F340" s="653"/>
      <c r="G340" s="653">
        <f t="shared" si="23"/>
        <v>229.95</v>
      </c>
      <c r="H340" s="653">
        <v>315</v>
      </c>
      <c r="I340" s="654">
        <f t="shared" si="21"/>
        <v>229.95</v>
      </c>
      <c r="J340" s="655">
        <f t="shared" si="21"/>
        <v>315</v>
      </c>
      <c r="K340" s="652">
        <f t="shared" si="24"/>
        <v>229.95</v>
      </c>
      <c r="L340" s="652"/>
    </row>
    <row r="341" spans="1:12" x14ac:dyDescent="0.2">
      <c r="A341" s="652" t="s">
        <v>433</v>
      </c>
      <c r="B341" s="656" t="s">
        <v>317</v>
      </c>
      <c r="C341" s="653"/>
      <c r="D341" s="653"/>
      <c r="E341" s="653">
        <f t="shared" si="22"/>
        <v>172.35999999999999</v>
      </c>
      <c r="F341" s="653">
        <v>139</v>
      </c>
      <c r="G341" s="653">
        <f t="shared" si="23"/>
        <v>67.16</v>
      </c>
      <c r="H341" s="653">
        <v>92</v>
      </c>
      <c r="I341" s="654">
        <f t="shared" ref="I341:J404" si="25">C341+E341+G341</f>
        <v>239.51999999999998</v>
      </c>
      <c r="J341" s="655">
        <f t="shared" si="25"/>
        <v>231</v>
      </c>
      <c r="K341" s="652">
        <f t="shared" si="24"/>
        <v>239.51999999999998</v>
      </c>
      <c r="L341" s="652"/>
    </row>
    <row r="342" spans="1:12" x14ac:dyDescent="0.2">
      <c r="A342" s="652" t="s">
        <v>433</v>
      </c>
      <c r="B342" s="656" t="s">
        <v>347</v>
      </c>
      <c r="C342" s="653"/>
      <c r="D342" s="653"/>
      <c r="E342" s="653">
        <f t="shared" si="22"/>
        <v>231.88</v>
      </c>
      <c r="F342" s="653">
        <v>187</v>
      </c>
      <c r="G342" s="653">
        <f t="shared" si="23"/>
        <v>16.059999999999999</v>
      </c>
      <c r="H342" s="653">
        <v>22</v>
      </c>
      <c r="I342" s="654">
        <f t="shared" si="25"/>
        <v>247.94</v>
      </c>
      <c r="J342" s="655">
        <f t="shared" si="25"/>
        <v>209</v>
      </c>
      <c r="K342" s="652">
        <f t="shared" si="24"/>
        <v>247.94</v>
      </c>
      <c r="L342" s="652"/>
    </row>
    <row r="343" spans="1:12" x14ac:dyDescent="0.2">
      <c r="A343" s="652" t="s">
        <v>433</v>
      </c>
      <c r="B343" s="656" t="s">
        <v>312</v>
      </c>
      <c r="C343" s="653"/>
      <c r="D343" s="653"/>
      <c r="E343" s="653">
        <f t="shared" si="22"/>
        <v>1385.08</v>
      </c>
      <c r="F343" s="653">
        <v>1117</v>
      </c>
      <c r="G343" s="653">
        <f t="shared" si="23"/>
        <v>621.23</v>
      </c>
      <c r="H343" s="653">
        <v>851</v>
      </c>
      <c r="I343" s="654">
        <f t="shared" si="25"/>
        <v>2006.31</v>
      </c>
      <c r="J343" s="655">
        <f t="shared" si="25"/>
        <v>1968</v>
      </c>
      <c r="K343" s="652">
        <f t="shared" si="24"/>
        <v>2006.31</v>
      </c>
      <c r="L343" s="652"/>
    </row>
    <row r="344" spans="1:12" x14ac:dyDescent="0.2">
      <c r="A344" s="652" t="s">
        <v>433</v>
      </c>
      <c r="B344" s="656" t="s">
        <v>321</v>
      </c>
      <c r="C344" s="653"/>
      <c r="D344" s="653"/>
      <c r="E344" s="653">
        <f t="shared" si="22"/>
        <v>297.60000000000002</v>
      </c>
      <c r="F344" s="653">
        <v>240</v>
      </c>
      <c r="G344" s="653">
        <f t="shared" si="23"/>
        <v>175.2</v>
      </c>
      <c r="H344" s="653">
        <v>240</v>
      </c>
      <c r="I344" s="654">
        <f t="shared" si="25"/>
        <v>472.8</v>
      </c>
      <c r="J344" s="655">
        <f t="shared" si="25"/>
        <v>480</v>
      </c>
      <c r="K344" s="652">
        <f t="shared" si="24"/>
        <v>472.8</v>
      </c>
      <c r="L344" s="652"/>
    </row>
    <row r="345" spans="1:12" x14ac:dyDescent="0.2">
      <c r="A345" s="652" t="s">
        <v>433</v>
      </c>
      <c r="B345" s="656" t="s">
        <v>375</v>
      </c>
      <c r="C345" s="653"/>
      <c r="D345" s="653"/>
      <c r="E345" s="653">
        <f t="shared" si="22"/>
        <v>168.64</v>
      </c>
      <c r="F345" s="653">
        <v>136</v>
      </c>
      <c r="G345" s="653">
        <f t="shared" si="23"/>
        <v>0</v>
      </c>
      <c r="H345" s="653"/>
      <c r="I345" s="654">
        <f t="shared" si="25"/>
        <v>168.64</v>
      </c>
      <c r="J345" s="655">
        <f t="shared" si="25"/>
        <v>136</v>
      </c>
      <c r="K345" s="652">
        <f t="shared" si="24"/>
        <v>168.64</v>
      </c>
      <c r="L345" s="652"/>
    </row>
    <row r="346" spans="1:12" x14ac:dyDescent="0.2">
      <c r="A346" s="652" t="s">
        <v>433</v>
      </c>
      <c r="B346" s="656" t="s">
        <v>348</v>
      </c>
      <c r="C346" s="653"/>
      <c r="D346" s="653"/>
      <c r="E346" s="653">
        <f t="shared" si="22"/>
        <v>23.56</v>
      </c>
      <c r="F346" s="653">
        <v>19</v>
      </c>
      <c r="G346" s="653">
        <f t="shared" si="23"/>
        <v>0</v>
      </c>
      <c r="H346" s="653"/>
      <c r="I346" s="654">
        <f t="shared" si="25"/>
        <v>23.56</v>
      </c>
      <c r="J346" s="655">
        <f t="shared" si="25"/>
        <v>19</v>
      </c>
      <c r="K346" s="652">
        <f t="shared" si="24"/>
        <v>23.56</v>
      </c>
      <c r="L346" s="652"/>
    </row>
    <row r="347" spans="1:12" x14ac:dyDescent="0.2">
      <c r="A347" s="652" t="s">
        <v>433</v>
      </c>
      <c r="B347" s="656" t="s">
        <v>349</v>
      </c>
      <c r="C347" s="653"/>
      <c r="D347" s="653"/>
      <c r="E347" s="653">
        <f t="shared" si="22"/>
        <v>89.28</v>
      </c>
      <c r="F347" s="653">
        <v>72</v>
      </c>
      <c r="G347" s="653">
        <f t="shared" si="23"/>
        <v>0</v>
      </c>
      <c r="H347" s="653"/>
      <c r="I347" s="654">
        <f t="shared" si="25"/>
        <v>89.28</v>
      </c>
      <c r="J347" s="655">
        <f t="shared" si="25"/>
        <v>72</v>
      </c>
      <c r="K347" s="652">
        <f t="shared" si="24"/>
        <v>89.28</v>
      </c>
      <c r="L347" s="652"/>
    </row>
    <row r="348" spans="1:12" x14ac:dyDescent="0.2">
      <c r="A348" s="652" t="s">
        <v>433</v>
      </c>
      <c r="B348" s="656" t="s">
        <v>385</v>
      </c>
      <c r="C348" s="653"/>
      <c r="D348" s="653"/>
      <c r="E348" s="653">
        <f t="shared" si="22"/>
        <v>133.91999999999999</v>
      </c>
      <c r="F348" s="653">
        <v>108</v>
      </c>
      <c r="G348" s="653">
        <f t="shared" si="23"/>
        <v>0</v>
      </c>
      <c r="H348" s="653"/>
      <c r="I348" s="654">
        <f t="shared" si="25"/>
        <v>133.91999999999999</v>
      </c>
      <c r="J348" s="655">
        <f t="shared" si="25"/>
        <v>108</v>
      </c>
      <c r="K348" s="652">
        <f t="shared" si="24"/>
        <v>133.91999999999999</v>
      </c>
      <c r="L348" s="652"/>
    </row>
    <row r="349" spans="1:12" x14ac:dyDescent="0.2">
      <c r="A349" s="652" t="s">
        <v>433</v>
      </c>
      <c r="B349" s="656" t="s">
        <v>350</v>
      </c>
      <c r="C349" s="653"/>
      <c r="D349" s="653"/>
      <c r="E349" s="653">
        <f t="shared" si="22"/>
        <v>105.4</v>
      </c>
      <c r="F349" s="653">
        <v>85</v>
      </c>
      <c r="G349" s="653">
        <f t="shared" si="23"/>
        <v>0</v>
      </c>
      <c r="H349" s="653"/>
      <c r="I349" s="654">
        <f t="shared" si="25"/>
        <v>105.4</v>
      </c>
      <c r="J349" s="655">
        <f t="shared" si="25"/>
        <v>85</v>
      </c>
      <c r="K349" s="652">
        <f t="shared" si="24"/>
        <v>105.4</v>
      </c>
      <c r="L349" s="652"/>
    </row>
    <row r="350" spans="1:12" x14ac:dyDescent="0.2">
      <c r="A350" s="652" t="s">
        <v>433</v>
      </c>
      <c r="B350" s="656" t="s">
        <v>434</v>
      </c>
      <c r="C350" s="653"/>
      <c r="D350" s="653"/>
      <c r="E350" s="653">
        <f t="shared" si="22"/>
        <v>33.479999999999997</v>
      </c>
      <c r="F350" s="653">
        <v>27</v>
      </c>
      <c r="G350" s="653">
        <f t="shared" si="23"/>
        <v>0</v>
      </c>
      <c r="H350" s="653"/>
      <c r="I350" s="654">
        <f t="shared" si="25"/>
        <v>33.479999999999997</v>
      </c>
      <c r="J350" s="655">
        <f t="shared" si="25"/>
        <v>27</v>
      </c>
      <c r="K350" s="652">
        <f t="shared" si="24"/>
        <v>33.479999999999997</v>
      </c>
      <c r="L350" s="652"/>
    </row>
    <row r="351" spans="1:12" x14ac:dyDescent="0.2">
      <c r="A351" s="652" t="s">
        <v>433</v>
      </c>
      <c r="B351" s="656" t="s">
        <v>352</v>
      </c>
      <c r="C351" s="653"/>
      <c r="D351" s="653"/>
      <c r="E351" s="653">
        <f t="shared" si="22"/>
        <v>217</v>
      </c>
      <c r="F351" s="653">
        <v>175</v>
      </c>
      <c r="G351" s="653">
        <f t="shared" si="23"/>
        <v>20.439999999999998</v>
      </c>
      <c r="H351" s="653">
        <v>28</v>
      </c>
      <c r="I351" s="654">
        <f t="shared" si="25"/>
        <v>237.44</v>
      </c>
      <c r="J351" s="655">
        <f t="shared" si="25"/>
        <v>203</v>
      </c>
      <c r="K351" s="652">
        <f t="shared" si="24"/>
        <v>237.44</v>
      </c>
      <c r="L351" s="652"/>
    </row>
    <row r="352" spans="1:12" x14ac:dyDescent="0.2">
      <c r="A352" s="652" t="s">
        <v>433</v>
      </c>
      <c r="B352" s="656" t="s">
        <v>354</v>
      </c>
      <c r="C352" s="653"/>
      <c r="D352" s="653"/>
      <c r="E352" s="653">
        <f t="shared" si="22"/>
        <v>76.88</v>
      </c>
      <c r="F352" s="653">
        <v>62</v>
      </c>
      <c r="G352" s="653">
        <f t="shared" si="23"/>
        <v>0</v>
      </c>
      <c r="H352" s="653"/>
      <c r="I352" s="654">
        <f t="shared" si="25"/>
        <v>76.88</v>
      </c>
      <c r="J352" s="655">
        <f t="shared" si="25"/>
        <v>62</v>
      </c>
      <c r="K352" s="652">
        <f t="shared" si="24"/>
        <v>76.88</v>
      </c>
      <c r="L352" s="652"/>
    </row>
    <row r="353" spans="1:12" x14ac:dyDescent="0.2">
      <c r="A353" s="652" t="s">
        <v>433</v>
      </c>
      <c r="B353" s="656" t="s">
        <v>356</v>
      </c>
      <c r="C353" s="653"/>
      <c r="D353" s="653"/>
      <c r="E353" s="653">
        <f t="shared" si="22"/>
        <v>99.2</v>
      </c>
      <c r="F353" s="653">
        <v>80</v>
      </c>
      <c r="G353" s="653">
        <f t="shared" si="23"/>
        <v>0</v>
      </c>
      <c r="H353" s="653"/>
      <c r="I353" s="654">
        <f t="shared" si="25"/>
        <v>99.2</v>
      </c>
      <c r="J353" s="655">
        <f t="shared" si="25"/>
        <v>80</v>
      </c>
      <c r="K353" s="652">
        <f t="shared" si="24"/>
        <v>99.2</v>
      </c>
      <c r="L353" s="652"/>
    </row>
    <row r="354" spans="1:12" x14ac:dyDescent="0.2">
      <c r="A354" s="652" t="s">
        <v>433</v>
      </c>
      <c r="B354" s="656" t="s">
        <v>435</v>
      </c>
      <c r="C354" s="653"/>
      <c r="D354" s="653"/>
      <c r="E354" s="653">
        <f t="shared" si="22"/>
        <v>1.24</v>
      </c>
      <c r="F354" s="653">
        <v>1</v>
      </c>
      <c r="G354" s="653">
        <f t="shared" si="23"/>
        <v>0</v>
      </c>
      <c r="H354" s="653"/>
      <c r="I354" s="654">
        <f t="shared" si="25"/>
        <v>1.24</v>
      </c>
      <c r="J354" s="655">
        <f t="shared" si="25"/>
        <v>1</v>
      </c>
      <c r="K354" s="652">
        <f t="shared" si="24"/>
        <v>1.24</v>
      </c>
      <c r="L354" s="652"/>
    </row>
    <row r="355" spans="1:12" x14ac:dyDescent="0.2">
      <c r="A355" s="652" t="s">
        <v>433</v>
      </c>
      <c r="B355" s="656" t="s">
        <v>377</v>
      </c>
      <c r="C355" s="653"/>
      <c r="D355" s="653"/>
      <c r="E355" s="653">
        <f t="shared" si="22"/>
        <v>1227.5999999999999</v>
      </c>
      <c r="F355" s="653">
        <v>990</v>
      </c>
      <c r="G355" s="653">
        <f t="shared" si="23"/>
        <v>176.66</v>
      </c>
      <c r="H355" s="653">
        <v>242</v>
      </c>
      <c r="I355" s="654">
        <f t="shared" si="25"/>
        <v>1404.26</v>
      </c>
      <c r="J355" s="655">
        <f t="shared" si="25"/>
        <v>1232</v>
      </c>
      <c r="K355" s="652">
        <f t="shared" si="24"/>
        <v>1404.26</v>
      </c>
      <c r="L355" s="652"/>
    </row>
    <row r="356" spans="1:12" x14ac:dyDescent="0.2">
      <c r="A356" s="652" t="s">
        <v>433</v>
      </c>
      <c r="B356" s="656" t="s">
        <v>357</v>
      </c>
      <c r="C356" s="653"/>
      <c r="D356" s="653"/>
      <c r="E356" s="653">
        <f t="shared" si="22"/>
        <v>942.4</v>
      </c>
      <c r="F356" s="653">
        <v>760</v>
      </c>
      <c r="G356" s="653">
        <f t="shared" si="23"/>
        <v>313.89999999999998</v>
      </c>
      <c r="H356" s="653">
        <v>430</v>
      </c>
      <c r="I356" s="654">
        <f t="shared" si="25"/>
        <v>1256.3</v>
      </c>
      <c r="J356" s="655">
        <f t="shared" si="25"/>
        <v>1190</v>
      </c>
      <c r="K356" s="652">
        <f t="shared" si="24"/>
        <v>1256.3</v>
      </c>
      <c r="L356" s="652"/>
    </row>
    <row r="357" spans="1:12" x14ac:dyDescent="0.2">
      <c r="A357" s="652" t="s">
        <v>433</v>
      </c>
      <c r="B357" s="656" t="s">
        <v>358</v>
      </c>
      <c r="C357" s="653"/>
      <c r="D357" s="653"/>
      <c r="E357" s="653">
        <f t="shared" si="22"/>
        <v>489.8</v>
      </c>
      <c r="F357" s="653">
        <v>395</v>
      </c>
      <c r="G357" s="653">
        <f t="shared" si="23"/>
        <v>48.18</v>
      </c>
      <c r="H357" s="653">
        <v>66</v>
      </c>
      <c r="I357" s="654">
        <f t="shared" si="25"/>
        <v>537.98</v>
      </c>
      <c r="J357" s="655">
        <f t="shared" si="25"/>
        <v>461</v>
      </c>
      <c r="K357" s="652">
        <f t="shared" si="24"/>
        <v>537.98</v>
      </c>
      <c r="L357" s="652"/>
    </row>
    <row r="358" spans="1:12" x14ac:dyDescent="0.2">
      <c r="A358" s="652" t="s">
        <v>433</v>
      </c>
      <c r="B358" s="656" t="s">
        <v>359</v>
      </c>
      <c r="C358" s="653"/>
      <c r="D358" s="653"/>
      <c r="E358" s="653">
        <f t="shared" si="22"/>
        <v>97.96</v>
      </c>
      <c r="F358" s="653">
        <v>79</v>
      </c>
      <c r="G358" s="653">
        <f t="shared" si="23"/>
        <v>3.65</v>
      </c>
      <c r="H358" s="653">
        <v>5</v>
      </c>
      <c r="I358" s="654">
        <f t="shared" si="25"/>
        <v>101.61</v>
      </c>
      <c r="J358" s="655">
        <f t="shared" si="25"/>
        <v>84</v>
      </c>
      <c r="K358" s="652">
        <f t="shared" si="24"/>
        <v>101.61</v>
      </c>
      <c r="L358" s="652"/>
    </row>
    <row r="359" spans="1:12" x14ac:dyDescent="0.2">
      <c r="A359" s="652" t="s">
        <v>433</v>
      </c>
      <c r="B359" s="656" t="s">
        <v>360</v>
      </c>
      <c r="C359" s="653"/>
      <c r="D359" s="653"/>
      <c r="E359" s="653">
        <f t="shared" si="22"/>
        <v>540.64</v>
      </c>
      <c r="F359" s="653">
        <v>436</v>
      </c>
      <c r="G359" s="653">
        <f t="shared" si="23"/>
        <v>62.05</v>
      </c>
      <c r="H359" s="653">
        <v>85</v>
      </c>
      <c r="I359" s="654">
        <f t="shared" si="25"/>
        <v>602.68999999999994</v>
      </c>
      <c r="J359" s="655">
        <f t="shared" si="25"/>
        <v>521</v>
      </c>
      <c r="K359" s="652">
        <f t="shared" si="24"/>
        <v>602.68999999999994</v>
      </c>
      <c r="L359" s="652"/>
    </row>
    <row r="360" spans="1:12" x14ac:dyDescent="0.2">
      <c r="A360" s="652" t="s">
        <v>433</v>
      </c>
      <c r="B360" s="656" t="s">
        <v>361</v>
      </c>
      <c r="C360" s="653"/>
      <c r="D360" s="653"/>
      <c r="E360" s="653">
        <f t="shared" si="22"/>
        <v>593.96</v>
      </c>
      <c r="F360" s="653">
        <v>479</v>
      </c>
      <c r="G360" s="653">
        <f t="shared" si="23"/>
        <v>97.09</v>
      </c>
      <c r="H360" s="653">
        <v>133</v>
      </c>
      <c r="I360" s="654">
        <f t="shared" si="25"/>
        <v>691.05000000000007</v>
      </c>
      <c r="J360" s="655">
        <f t="shared" si="25"/>
        <v>612</v>
      </c>
      <c r="K360" s="652">
        <f t="shared" si="24"/>
        <v>691.05000000000007</v>
      </c>
      <c r="L360" s="652"/>
    </row>
    <row r="361" spans="1:12" x14ac:dyDescent="0.2">
      <c r="A361" s="652" t="s">
        <v>433</v>
      </c>
      <c r="B361" s="656" t="s">
        <v>362</v>
      </c>
      <c r="C361" s="653"/>
      <c r="D361" s="653"/>
      <c r="E361" s="653">
        <f t="shared" si="22"/>
        <v>323.64</v>
      </c>
      <c r="F361" s="653">
        <v>261</v>
      </c>
      <c r="G361" s="653">
        <f t="shared" si="23"/>
        <v>0</v>
      </c>
      <c r="H361" s="653"/>
      <c r="I361" s="654">
        <f t="shared" si="25"/>
        <v>323.64</v>
      </c>
      <c r="J361" s="655">
        <f t="shared" si="25"/>
        <v>261</v>
      </c>
      <c r="K361" s="652">
        <f t="shared" si="24"/>
        <v>323.64</v>
      </c>
      <c r="L361" s="652"/>
    </row>
    <row r="362" spans="1:12" x14ac:dyDescent="0.2">
      <c r="A362" s="652" t="s">
        <v>433</v>
      </c>
      <c r="B362" s="656" t="s">
        <v>436</v>
      </c>
      <c r="C362" s="653"/>
      <c r="D362" s="653"/>
      <c r="E362" s="653">
        <f t="shared" si="22"/>
        <v>556.76</v>
      </c>
      <c r="F362" s="653">
        <v>449</v>
      </c>
      <c r="G362" s="653">
        <f t="shared" si="23"/>
        <v>0</v>
      </c>
      <c r="H362" s="653"/>
      <c r="I362" s="654">
        <f t="shared" si="25"/>
        <v>556.76</v>
      </c>
      <c r="J362" s="655">
        <f t="shared" si="25"/>
        <v>449</v>
      </c>
      <c r="K362" s="652">
        <f t="shared" si="24"/>
        <v>556.76</v>
      </c>
      <c r="L362" s="652"/>
    </row>
    <row r="363" spans="1:12" x14ac:dyDescent="0.2">
      <c r="A363" s="652" t="s">
        <v>433</v>
      </c>
      <c r="B363" s="656" t="s">
        <v>363</v>
      </c>
      <c r="C363" s="653"/>
      <c r="D363" s="653"/>
      <c r="E363" s="653">
        <f t="shared" si="22"/>
        <v>202.12</v>
      </c>
      <c r="F363" s="653">
        <v>163</v>
      </c>
      <c r="G363" s="653">
        <f t="shared" si="23"/>
        <v>228.48999999999998</v>
      </c>
      <c r="H363" s="653">
        <v>313</v>
      </c>
      <c r="I363" s="654">
        <f t="shared" si="25"/>
        <v>430.61</v>
      </c>
      <c r="J363" s="655">
        <f t="shared" si="25"/>
        <v>476</v>
      </c>
      <c r="K363" s="652">
        <f t="shared" si="24"/>
        <v>430.61</v>
      </c>
      <c r="L363" s="652"/>
    </row>
    <row r="364" spans="1:12" x14ac:dyDescent="0.2">
      <c r="A364" s="652" t="s">
        <v>433</v>
      </c>
      <c r="B364" s="656" t="s">
        <v>364</v>
      </c>
      <c r="C364" s="653"/>
      <c r="D364" s="653"/>
      <c r="E364" s="653">
        <f t="shared" si="22"/>
        <v>70.679999999999993</v>
      </c>
      <c r="F364" s="653">
        <v>57</v>
      </c>
      <c r="G364" s="653">
        <f t="shared" si="23"/>
        <v>37.229999999999997</v>
      </c>
      <c r="H364" s="653">
        <v>51</v>
      </c>
      <c r="I364" s="654">
        <f t="shared" si="25"/>
        <v>107.91</v>
      </c>
      <c r="J364" s="655">
        <f t="shared" si="25"/>
        <v>108</v>
      </c>
      <c r="K364" s="652">
        <f t="shared" si="24"/>
        <v>107.91</v>
      </c>
      <c r="L364" s="652"/>
    </row>
    <row r="365" spans="1:12" x14ac:dyDescent="0.2">
      <c r="A365" s="652" t="s">
        <v>433</v>
      </c>
      <c r="B365" s="656" t="s">
        <v>365</v>
      </c>
      <c r="C365" s="653"/>
      <c r="D365" s="653"/>
      <c r="E365" s="653">
        <f t="shared" si="22"/>
        <v>62</v>
      </c>
      <c r="F365" s="653">
        <v>50</v>
      </c>
      <c r="G365" s="653">
        <f t="shared" si="23"/>
        <v>5.84</v>
      </c>
      <c r="H365" s="653">
        <v>8</v>
      </c>
      <c r="I365" s="654">
        <f t="shared" si="25"/>
        <v>67.84</v>
      </c>
      <c r="J365" s="655">
        <f t="shared" si="25"/>
        <v>58</v>
      </c>
      <c r="K365" s="652">
        <f t="shared" si="24"/>
        <v>67.84</v>
      </c>
      <c r="L365" s="652"/>
    </row>
    <row r="366" spans="1:12" x14ac:dyDescent="0.2">
      <c r="A366" s="652" t="s">
        <v>433</v>
      </c>
      <c r="B366" s="656" t="s">
        <v>366</v>
      </c>
      <c r="C366" s="653"/>
      <c r="D366" s="653"/>
      <c r="E366" s="653">
        <f t="shared" si="22"/>
        <v>0</v>
      </c>
      <c r="F366" s="653"/>
      <c r="G366" s="653">
        <f t="shared" si="23"/>
        <v>57.67</v>
      </c>
      <c r="H366" s="653">
        <v>79</v>
      </c>
      <c r="I366" s="654">
        <f t="shared" si="25"/>
        <v>57.67</v>
      </c>
      <c r="J366" s="655">
        <f t="shared" si="25"/>
        <v>79</v>
      </c>
      <c r="K366" s="652">
        <f t="shared" si="24"/>
        <v>57.67</v>
      </c>
      <c r="L366" s="652"/>
    </row>
    <row r="367" spans="1:12" x14ac:dyDescent="0.2">
      <c r="A367" s="652" t="s">
        <v>433</v>
      </c>
      <c r="B367" s="656" t="s">
        <v>367</v>
      </c>
      <c r="C367" s="653"/>
      <c r="D367" s="653"/>
      <c r="E367" s="653">
        <f t="shared" si="22"/>
        <v>8.68</v>
      </c>
      <c r="F367" s="653">
        <v>7</v>
      </c>
      <c r="G367" s="653">
        <f t="shared" si="23"/>
        <v>443.11</v>
      </c>
      <c r="H367" s="653">
        <v>607</v>
      </c>
      <c r="I367" s="654">
        <f t="shared" si="25"/>
        <v>451.79</v>
      </c>
      <c r="J367" s="655">
        <f t="shared" si="25"/>
        <v>614</v>
      </c>
      <c r="K367" s="652">
        <f t="shared" si="24"/>
        <v>451.79</v>
      </c>
      <c r="L367" s="652"/>
    </row>
    <row r="368" spans="1:12" x14ac:dyDescent="0.2">
      <c r="A368" s="652" t="s">
        <v>433</v>
      </c>
      <c r="B368" s="656" t="s">
        <v>368</v>
      </c>
      <c r="C368" s="653"/>
      <c r="D368" s="653"/>
      <c r="E368" s="653">
        <f t="shared" si="22"/>
        <v>298.83999999999997</v>
      </c>
      <c r="F368" s="653">
        <v>241</v>
      </c>
      <c r="G368" s="653">
        <f t="shared" si="23"/>
        <v>195.64</v>
      </c>
      <c r="H368" s="653">
        <v>268</v>
      </c>
      <c r="I368" s="654">
        <f t="shared" si="25"/>
        <v>494.47999999999996</v>
      </c>
      <c r="J368" s="655">
        <f t="shared" si="25"/>
        <v>509</v>
      </c>
      <c r="K368" s="652">
        <f t="shared" si="24"/>
        <v>494.47999999999996</v>
      </c>
      <c r="L368" s="652"/>
    </row>
    <row r="369" spans="1:12" ht="24" x14ac:dyDescent="0.2">
      <c r="A369" s="652" t="s">
        <v>433</v>
      </c>
      <c r="B369" s="656" t="s">
        <v>370</v>
      </c>
      <c r="C369" s="653"/>
      <c r="D369" s="653"/>
      <c r="E369" s="653">
        <f t="shared" si="22"/>
        <v>0</v>
      </c>
      <c r="F369" s="653"/>
      <c r="G369" s="653">
        <f t="shared" si="23"/>
        <v>1.46</v>
      </c>
      <c r="H369" s="653">
        <v>2</v>
      </c>
      <c r="I369" s="654">
        <f t="shared" si="25"/>
        <v>1.46</v>
      </c>
      <c r="J369" s="655">
        <f t="shared" si="25"/>
        <v>2</v>
      </c>
      <c r="K369" s="652">
        <f t="shared" si="24"/>
        <v>1.46</v>
      </c>
      <c r="L369" s="652"/>
    </row>
    <row r="370" spans="1:12" x14ac:dyDescent="0.2">
      <c r="A370" s="652" t="s">
        <v>433</v>
      </c>
      <c r="B370" s="656" t="s">
        <v>372</v>
      </c>
      <c r="C370" s="653"/>
      <c r="D370" s="653"/>
      <c r="E370" s="653">
        <f t="shared" si="22"/>
        <v>40.92</v>
      </c>
      <c r="F370" s="653">
        <v>33</v>
      </c>
      <c r="G370" s="653">
        <f t="shared" si="23"/>
        <v>14.6</v>
      </c>
      <c r="H370" s="653">
        <v>20</v>
      </c>
      <c r="I370" s="654">
        <f t="shared" si="25"/>
        <v>55.52</v>
      </c>
      <c r="J370" s="655">
        <f t="shared" si="25"/>
        <v>53</v>
      </c>
      <c r="K370" s="652">
        <f t="shared" si="24"/>
        <v>55.52</v>
      </c>
      <c r="L370" s="652"/>
    </row>
    <row r="371" spans="1:12" x14ac:dyDescent="0.2">
      <c r="A371" s="652" t="s">
        <v>433</v>
      </c>
      <c r="B371" s="656" t="s">
        <v>373</v>
      </c>
      <c r="C371" s="653"/>
      <c r="D371" s="653"/>
      <c r="E371" s="653">
        <f t="shared" si="22"/>
        <v>985.8</v>
      </c>
      <c r="F371" s="653">
        <v>795</v>
      </c>
      <c r="G371" s="653">
        <f t="shared" si="23"/>
        <v>41.61</v>
      </c>
      <c r="H371" s="653">
        <v>57</v>
      </c>
      <c r="I371" s="654">
        <f t="shared" si="25"/>
        <v>1027.4099999999999</v>
      </c>
      <c r="J371" s="655">
        <f t="shared" si="25"/>
        <v>852</v>
      </c>
      <c r="K371" s="652">
        <f t="shared" si="24"/>
        <v>1027.4099999999999</v>
      </c>
      <c r="L371" s="652"/>
    </row>
    <row r="372" spans="1:12" x14ac:dyDescent="0.2">
      <c r="A372" s="652" t="s">
        <v>517</v>
      </c>
      <c r="B372" s="656" t="s">
        <v>317</v>
      </c>
      <c r="C372" s="653"/>
      <c r="D372" s="653"/>
      <c r="E372" s="653">
        <f t="shared" si="22"/>
        <v>48.36</v>
      </c>
      <c r="F372" s="653">
        <v>39</v>
      </c>
      <c r="G372" s="653">
        <f t="shared" si="23"/>
        <v>0</v>
      </c>
      <c r="H372" s="653"/>
      <c r="I372" s="654">
        <f t="shared" si="25"/>
        <v>48.36</v>
      </c>
      <c r="J372" s="655">
        <f t="shared" si="25"/>
        <v>39</v>
      </c>
      <c r="K372" s="652">
        <f t="shared" si="24"/>
        <v>48.36</v>
      </c>
      <c r="L372" s="652"/>
    </row>
    <row r="373" spans="1:12" x14ac:dyDescent="0.2">
      <c r="A373" s="652" t="s">
        <v>483</v>
      </c>
      <c r="B373" s="656" t="s">
        <v>317</v>
      </c>
      <c r="C373" s="653"/>
      <c r="D373" s="653"/>
      <c r="E373" s="653">
        <f t="shared" si="22"/>
        <v>22.32</v>
      </c>
      <c r="F373" s="653">
        <v>18</v>
      </c>
      <c r="G373" s="653">
        <f t="shared" si="23"/>
        <v>13.14</v>
      </c>
      <c r="H373" s="653">
        <v>18</v>
      </c>
      <c r="I373" s="654">
        <f t="shared" si="25"/>
        <v>35.46</v>
      </c>
      <c r="J373" s="655">
        <f t="shared" si="25"/>
        <v>36</v>
      </c>
      <c r="K373" s="652">
        <f t="shared" si="24"/>
        <v>35.46</v>
      </c>
      <c r="L373" s="652"/>
    </row>
    <row r="374" spans="1:12" x14ac:dyDescent="0.2">
      <c r="A374" s="652" t="s">
        <v>486</v>
      </c>
      <c r="B374" s="656" t="s">
        <v>377</v>
      </c>
      <c r="C374" s="653"/>
      <c r="D374" s="653"/>
      <c r="E374" s="653">
        <f t="shared" si="22"/>
        <v>234.35999999999999</v>
      </c>
      <c r="F374" s="653">
        <v>189</v>
      </c>
      <c r="G374" s="653">
        <f t="shared" si="23"/>
        <v>0</v>
      </c>
      <c r="H374" s="653"/>
      <c r="I374" s="654">
        <f t="shared" si="25"/>
        <v>234.35999999999999</v>
      </c>
      <c r="J374" s="655">
        <f t="shared" si="25"/>
        <v>189</v>
      </c>
      <c r="K374" s="652">
        <f t="shared" si="24"/>
        <v>234.35999999999999</v>
      </c>
      <c r="L374" s="652"/>
    </row>
    <row r="375" spans="1:12" x14ac:dyDescent="0.2">
      <c r="A375" s="652" t="s">
        <v>661</v>
      </c>
      <c r="B375" s="656" t="s">
        <v>333</v>
      </c>
      <c r="C375" s="653"/>
      <c r="D375" s="653"/>
      <c r="E375" s="653">
        <f t="shared" si="22"/>
        <v>840.72</v>
      </c>
      <c r="F375" s="653">
        <v>678</v>
      </c>
      <c r="G375" s="653">
        <f t="shared" si="23"/>
        <v>0</v>
      </c>
      <c r="H375" s="653"/>
      <c r="I375" s="654">
        <f t="shared" si="25"/>
        <v>840.72</v>
      </c>
      <c r="J375" s="655">
        <f t="shared" si="25"/>
        <v>678</v>
      </c>
      <c r="K375" s="652">
        <f t="shared" si="24"/>
        <v>840.72</v>
      </c>
      <c r="L375" s="652"/>
    </row>
    <row r="376" spans="1:12" x14ac:dyDescent="0.2">
      <c r="A376" s="652" t="s">
        <v>661</v>
      </c>
      <c r="B376" s="656" t="s">
        <v>354</v>
      </c>
      <c r="C376" s="653"/>
      <c r="D376" s="653"/>
      <c r="E376" s="653">
        <f t="shared" si="22"/>
        <v>38.44</v>
      </c>
      <c r="F376" s="653">
        <v>31</v>
      </c>
      <c r="G376" s="653">
        <f t="shared" si="23"/>
        <v>0</v>
      </c>
      <c r="H376" s="653"/>
      <c r="I376" s="654">
        <f t="shared" si="25"/>
        <v>38.44</v>
      </c>
      <c r="J376" s="655">
        <f t="shared" si="25"/>
        <v>31</v>
      </c>
      <c r="K376" s="652">
        <f t="shared" si="24"/>
        <v>38.44</v>
      </c>
      <c r="L376" s="652"/>
    </row>
    <row r="377" spans="1:12" x14ac:dyDescent="0.2">
      <c r="A377" s="652" t="s">
        <v>414</v>
      </c>
      <c r="B377" s="656" t="s">
        <v>394</v>
      </c>
      <c r="C377" s="653"/>
      <c r="D377" s="653"/>
      <c r="E377" s="653">
        <f t="shared" si="22"/>
        <v>223.2</v>
      </c>
      <c r="F377" s="653">
        <v>180</v>
      </c>
      <c r="G377" s="653">
        <f t="shared" si="23"/>
        <v>0</v>
      </c>
      <c r="H377" s="653"/>
      <c r="I377" s="654">
        <f t="shared" si="25"/>
        <v>223.2</v>
      </c>
      <c r="J377" s="655">
        <f t="shared" si="25"/>
        <v>180</v>
      </c>
      <c r="K377" s="652">
        <f t="shared" si="24"/>
        <v>223.2</v>
      </c>
      <c r="L377" s="652"/>
    </row>
    <row r="378" spans="1:12" x14ac:dyDescent="0.2">
      <c r="A378" s="652" t="s">
        <v>685</v>
      </c>
      <c r="B378" s="656" t="s">
        <v>325</v>
      </c>
      <c r="C378" s="653"/>
      <c r="D378" s="653"/>
      <c r="E378" s="653">
        <f t="shared" si="22"/>
        <v>0</v>
      </c>
      <c r="F378" s="653"/>
      <c r="G378" s="653">
        <f t="shared" si="23"/>
        <v>65.7</v>
      </c>
      <c r="H378" s="653">
        <v>90</v>
      </c>
      <c r="I378" s="654">
        <f t="shared" si="25"/>
        <v>65.7</v>
      </c>
      <c r="J378" s="655">
        <f t="shared" si="25"/>
        <v>90</v>
      </c>
      <c r="K378" s="652">
        <f t="shared" si="24"/>
        <v>65.7</v>
      </c>
      <c r="L378" s="652"/>
    </row>
    <row r="379" spans="1:12" x14ac:dyDescent="0.2">
      <c r="A379" s="652" t="s">
        <v>685</v>
      </c>
      <c r="B379" s="656" t="s">
        <v>326</v>
      </c>
      <c r="C379" s="653"/>
      <c r="D379" s="653"/>
      <c r="E379" s="653">
        <f t="shared" si="22"/>
        <v>0</v>
      </c>
      <c r="F379" s="653"/>
      <c r="G379" s="653">
        <f t="shared" si="23"/>
        <v>399.31</v>
      </c>
      <c r="H379" s="653">
        <v>547</v>
      </c>
      <c r="I379" s="654">
        <f t="shared" si="25"/>
        <v>399.31</v>
      </c>
      <c r="J379" s="655">
        <f t="shared" si="25"/>
        <v>547</v>
      </c>
      <c r="K379" s="652">
        <f t="shared" si="24"/>
        <v>399.31</v>
      </c>
      <c r="L379" s="652"/>
    </row>
    <row r="380" spans="1:12" x14ac:dyDescent="0.2">
      <c r="A380" s="652" t="s">
        <v>685</v>
      </c>
      <c r="B380" s="656" t="s">
        <v>327</v>
      </c>
      <c r="C380" s="653"/>
      <c r="D380" s="653"/>
      <c r="E380" s="653">
        <f t="shared" si="22"/>
        <v>0</v>
      </c>
      <c r="F380" s="653"/>
      <c r="G380" s="653">
        <f t="shared" si="23"/>
        <v>231.41</v>
      </c>
      <c r="H380" s="653">
        <v>317</v>
      </c>
      <c r="I380" s="654">
        <f t="shared" si="25"/>
        <v>231.41</v>
      </c>
      <c r="J380" s="655">
        <f t="shared" si="25"/>
        <v>317</v>
      </c>
      <c r="K380" s="652">
        <f t="shared" si="24"/>
        <v>231.41</v>
      </c>
      <c r="L380" s="652"/>
    </row>
    <row r="381" spans="1:12" x14ac:dyDescent="0.2">
      <c r="A381" s="652" t="s">
        <v>685</v>
      </c>
      <c r="B381" s="656" t="s">
        <v>328</v>
      </c>
      <c r="C381" s="653"/>
      <c r="D381" s="653"/>
      <c r="E381" s="653">
        <f t="shared" si="22"/>
        <v>507.15999999999997</v>
      </c>
      <c r="F381" s="653">
        <v>409</v>
      </c>
      <c r="G381" s="653">
        <f t="shared" si="23"/>
        <v>0</v>
      </c>
      <c r="H381" s="653"/>
      <c r="I381" s="654">
        <f t="shared" si="25"/>
        <v>507.15999999999997</v>
      </c>
      <c r="J381" s="655">
        <f t="shared" si="25"/>
        <v>409</v>
      </c>
      <c r="K381" s="652">
        <f t="shared" si="24"/>
        <v>507.15999999999997</v>
      </c>
      <c r="L381" s="652"/>
    </row>
    <row r="382" spans="1:12" x14ac:dyDescent="0.2">
      <c r="A382" s="652" t="s">
        <v>685</v>
      </c>
      <c r="B382" s="656" t="s">
        <v>329</v>
      </c>
      <c r="C382" s="653"/>
      <c r="D382" s="653"/>
      <c r="E382" s="653">
        <f t="shared" si="22"/>
        <v>34.72</v>
      </c>
      <c r="F382" s="653">
        <v>28</v>
      </c>
      <c r="G382" s="653">
        <f t="shared" si="23"/>
        <v>0</v>
      </c>
      <c r="H382" s="653"/>
      <c r="I382" s="654">
        <f t="shared" si="25"/>
        <v>34.72</v>
      </c>
      <c r="J382" s="655">
        <f t="shared" si="25"/>
        <v>28</v>
      </c>
      <c r="K382" s="652">
        <f t="shared" si="24"/>
        <v>34.72</v>
      </c>
      <c r="L382" s="652"/>
    </row>
    <row r="383" spans="1:12" x14ac:dyDescent="0.2">
      <c r="A383" s="652" t="s">
        <v>685</v>
      </c>
      <c r="B383" s="656" t="s">
        <v>330</v>
      </c>
      <c r="C383" s="653"/>
      <c r="D383" s="653"/>
      <c r="E383" s="653">
        <f t="shared" si="22"/>
        <v>65.72</v>
      </c>
      <c r="F383" s="653">
        <v>53</v>
      </c>
      <c r="G383" s="653">
        <f t="shared" si="23"/>
        <v>0</v>
      </c>
      <c r="H383" s="653"/>
      <c r="I383" s="654">
        <f t="shared" si="25"/>
        <v>65.72</v>
      </c>
      <c r="J383" s="655">
        <f t="shared" si="25"/>
        <v>53</v>
      </c>
      <c r="K383" s="652">
        <f t="shared" si="24"/>
        <v>65.72</v>
      </c>
      <c r="L383" s="652"/>
    </row>
    <row r="384" spans="1:12" x14ac:dyDescent="0.2">
      <c r="A384" s="652" t="s">
        <v>685</v>
      </c>
      <c r="B384" s="656" t="s">
        <v>331</v>
      </c>
      <c r="C384" s="653"/>
      <c r="D384" s="653"/>
      <c r="E384" s="653">
        <f t="shared" si="22"/>
        <v>0</v>
      </c>
      <c r="F384" s="653"/>
      <c r="G384" s="653">
        <f t="shared" si="23"/>
        <v>5.1099999999999994</v>
      </c>
      <c r="H384" s="653">
        <v>7</v>
      </c>
      <c r="I384" s="654">
        <f t="shared" si="25"/>
        <v>5.1099999999999994</v>
      </c>
      <c r="J384" s="655">
        <f t="shared" si="25"/>
        <v>7</v>
      </c>
      <c r="K384" s="652">
        <f t="shared" si="24"/>
        <v>5.1099999999999994</v>
      </c>
      <c r="L384" s="652"/>
    </row>
    <row r="385" spans="1:12" x14ac:dyDescent="0.2">
      <c r="A385" s="652" t="s">
        <v>685</v>
      </c>
      <c r="B385" s="656" t="s">
        <v>333</v>
      </c>
      <c r="C385" s="653"/>
      <c r="D385" s="653"/>
      <c r="E385" s="653">
        <f t="shared" si="22"/>
        <v>0</v>
      </c>
      <c r="F385" s="653"/>
      <c r="G385" s="653">
        <f t="shared" si="23"/>
        <v>39.42</v>
      </c>
      <c r="H385" s="653">
        <v>54</v>
      </c>
      <c r="I385" s="654">
        <f t="shared" si="25"/>
        <v>39.42</v>
      </c>
      <c r="J385" s="655">
        <f t="shared" si="25"/>
        <v>54</v>
      </c>
      <c r="K385" s="652">
        <f t="shared" si="24"/>
        <v>39.42</v>
      </c>
      <c r="L385" s="652"/>
    </row>
    <row r="386" spans="1:12" x14ac:dyDescent="0.2">
      <c r="A386" s="652" t="s">
        <v>685</v>
      </c>
      <c r="B386" s="656" t="s">
        <v>404</v>
      </c>
      <c r="C386" s="653">
        <f>D386*3.74</f>
        <v>3444.5400000000004</v>
      </c>
      <c r="D386" s="653">
        <v>921</v>
      </c>
      <c r="E386" s="653">
        <f t="shared" si="22"/>
        <v>0</v>
      </c>
      <c r="F386" s="653"/>
      <c r="G386" s="653">
        <f t="shared" si="23"/>
        <v>0</v>
      </c>
      <c r="H386" s="653"/>
      <c r="I386" s="654">
        <f t="shared" si="25"/>
        <v>3444.5400000000004</v>
      </c>
      <c r="J386" s="655">
        <f t="shared" si="25"/>
        <v>921</v>
      </c>
      <c r="K386" s="652">
        <f t="shared" si="24"/>
        <v>3444.5400000000004</v>
      </c>
      <c r="L386" s="652"/>
    </row>
    <row r="387" spans="1:12" x14ac:dyDescent="0.2">
      <c r="A387" s="652" t="s">
        <v>685</v>
      </c>
      <c r="B387" s="656" t="s">
        <v>336</v>
      </c>
      <c r="C387" s="653"/>
      <c r="D387" s="653"/>
      <c r="E387" s="653">
        <f t="shared" si="22"/>
        <v>26.04</v>
      </c>
      <c r="F387" s="653">
        <v>21</v>
      </c>
      <c r="G387" s="653">
        <f t="shared" si="23"/>
        <v>68.62</v>
      </c>
      <c r="H387" s="653">
        <v>94</v>
      </c>
      <c r="I387" s="654">
        <f t="shared" si="25"/>
        <v>94.66</v>
      </c>
      <c r="J387" s="655">
        <f t="shared" si="25"/>
        <v>115</v>
      </c>
      <c r="K387" s="652">
        <f t="shared" si="24"/>
        <v>94.66</v>
      </c>
      <c r="L387" s="652"/>
    </row>
    <row r="388" spans="1:12" x14ac:dyDescent="0.2">
      <c r="A388" s="652" t="s">
        <v>685</v>
      </c>
      <c r="B388" s="656" t="s">
        <v>339</v>
      </c>
      <c r="C388" s="653"/>
      <c r="D388" s="653"/>
      <c r="E388" s="653">
        <f t="shared" si="22"/>
        <v>12.4</v>
      </c>
      <c r="F388" s="653">
        <v>10</v>
      </c>
      <c r="G388" s="653">
        <f t="shared" si="23"/>
        <v>7.3</v>
      </c>
      <c r="H388" s="653">
        <v>10</v>
      </c>
      <c r="I388" s="654">
        <f t="shared" si="25"/>
        <v>19.7</v>
      </c>
      <c r="J388" s="655">
        <f t="shared" si="25"/>
        <v>20</v>
      </c>
      <c r="K388" s="652">
        <f t="shared" si="24"/>
        <v>19.7</v>
      </c>
      <c r="L388" s="652"/>
    </row>
    <row r="389" spans="1:12" ht="24" x14ac:dyDescent="0.2">
      <c r="A389" s="652" t="s">
        <v>685</v>
      </c>
      <c r="B389" s="656" t="s">
        <v>342</v>
      </c>
      <c r="C389" s="653"/>
      <c r="D389" s="653"/>
      <c r="E389" s="653">
        <f t="shared" si="22"/>
        <v>4.96</v>
      </c>
      <c r="F389" s="653">
        <v>4</v>
      </c>
      <c r="G389" s="653">
        <f t="shared" si="23"/>
        <v>2.19</v>
      </c>
      <c r="H389" s="653">
        <v>3</v>
      </c>
      <c r="I389" s="654">
        <f t="shared" si="25"/>
        <v>7.15</v>
      </c>
      <c r="J389" s="655">
        <f t="shared" si="25"/>
        <v>7</v>
      </c>
      <c r="K389" s="652">
        <f t="shared" si="24"/>
        <v>7.15</v>
      </c>
      <c r="L389" s="652"/>
    </row>
    <row r="390" spans="1:12" x14ac:dyDescent="0.2">
      <c r="A390" s="652" t="s">
        <v>685</v>
      </c>
      <c r="B390" s="656" t="s">
        <v>343</v>
      </c>
      <c r="C390" s="653"/>
      <c r="D390" s="653"/>
      <c r="E390" s="653">
        <f t="shared" ref="E390:E453" si="26">F390*1.24</f>
        <v>4.96</v>
      </c>
      <c r="F390" s="653">
        <v>4</v>
      </c>
      <c r="G390" s="653">
        <f t="shared" ref="G390:G453" si="27">H390*0.73</f>
        <v>2.92</v>
      </c>
      <c r="H390" s="653">
        <v>4</v>
      </c>
      <c r="I390" s="654">
        <f t="shared" si="25"/>
        <v>7.88</v>
      </c>
      <c r="J390" s="655">
        <f t="shared" si="25"/>
        <v>8</v>
      </c>
      <c r="K390" s="652">
        <f t="shared" ref="K390:K453" si="28">I390</f>
        <v>7.88</v>
      </c>
      <c r="L390" s="652"/>
    </row>
    <row r="391" spans="1:12" x14ac:dyDescent="0.2">
      <c r="A391" s="652" t="s">
        <v>685</v>
      </c>
      <c r="B391" s="656" t="s">
        <v>315</v>
      </c>
      <c r="C391" s="653"/>
      <c r="D391" s="653"/>
      <c r="E391" s="653">
        <f t="shared" si="26"/>
        <v>8.68</v>
      </c>
      <c r="F391" s="653">
        <v>7</v>
      </c>
      <c r="G391" s="653">
        <f t="shared" si="27"/>
        <v>0</v>
      </c>
      <c r="H391" s="653"/>
      <c r="I391" s="654">
        <f t="shared" si="25"/>
        <v>8.68</v>
      </c>
      <c r="J391" s="655">
        <f t="shared" si="25"/>
        <v>7</v>
      </c>
      <c r="K391" s="652">
        <f t="shared" si="28"/>
        <v>8.68</v>
      </c>
      <c r="L391" s="652"/>
    </row>
    <row r="392" spans="1:12" x14ac:dyDescent="0.2">
      <c r="A392" s="652" t="s">
        <v>685</v>
      </c>
      <c r="B392" s="656" t="s">
        <v>346</v>
      </c>
      <c r="C392" s="653"/>
      <c r="D392" s="653"/>
      <c r="E392" s="653">
        <f t="shared" si="26"/>
        <v>0</v>
      </c>
      <c r="F392" s="653"/>
      <c r="G392" s="653">
        <f t="shared" si="27"/>
        <v>59.129999999999995</v>
      </c>
      <c r="H392" s="653">
        <v>81</v>
      </c>
      <c r="I392" s="654">
        <f t="shared" si="25"/>
        <v>59.129999999999995</v>
      </c>
      <c r="J392" s="655">
        <f t="shared" si="25"/>
        <v>81</v>
      </c>
      <c r="K392" s="652">
        <f t="shared" si="28"/>
        <v>59.129999999999995</v>
      </c>
      <c r="L392" s="652"/>
    </row>
    <row r="393" spans="1:12" x14ac:dyDescent="0.2">
      <c r="A393" s="652" t="s">
        <v>685</v>
      </c>
      <c r="B393" s="656" t="s">
        <v>317</v>
      </c>
      <c r="C393" s="653"/>
      <c r="D393" s="653"/>
      <c r="E393" s="653">
        <f t="shared" si="26"/>
        <v>189.72</v>
      </c>
      <c r="F393" s="653">
        <v>153</v>
      </c>
      <c r="G393" s="653">
        <f t="shared" si="27"/>
        <v>23.36</v>
      </c>
      <c r="H393" s="653">
        <v>32</v>
      </c>
      <c r="I393" s="654">
        <f t="shared" si="25"/>
        <v>213.07999999999998</v>
      </c>
      <c r="J393" s="655">
        <f t="shared" si="25"/>
        <v>185</v>
      </c>
      <c r="K393" s="652">
        <f t="shared" si="28"/>
        <v>213.07999999999998</v>
      </c>
      <c r="L393" s="652"/>
    </row>
    <row r="394" spans="1:12" x14ac:dyDescent="0.2">
      <c r="A394" s="652" t="s">
        <v>685</v>
      </c>
      <c r="B394" s="656" t="s">
        <v>347</v>
      </c>
      <c r="C394" s="653"/>
      <c r="D394" s="653"/>
      <c r="E394" s="653">
        <f t="shared" si="26"/>
        <v>69.44</v>
      </c>
      <c r="F394" s="653">
        <v>56</v>
      </c>
      <c r="G394" s="653">
        <f t="shared" si="27"/>
        <v>0</v>
      </c>
      <c r="H394" s="653"/>
      <c r="I394" s="654">
        <f t="shared" si="25"/>
        <v>69.44</v>
      </c>
      <c r="J394" s="655">
        <f t="shared" si="25"/>
        <v>56</v>
      </c>
      <c r="K394" s="652">
        <f t="shared" si="28"/>
        <v>69.44</v>
      </c>
      <c r="L394" s="652"/>
    </row>
    <row r="395" spans="1:12" x14ac:dyDescent="0.2">
      <c r="A395" s="652" t="s">
        <v>685</v>
      </c>
      <c r="B395" s="656" t="s">
        <v>312</v>
      </c>
      <c r="C395" s="653"/>
      <c r="D395" s="653"/>
      <c r="E395" s="653">
        <f t="shared" si="26"/>
        <v>277.76</v>
      </c>
      <c r="F395" s="653">
        <v>224</v>
      </c>
      <c r="G395" s="653">
        <f t="shared" si="27"/>
        <v>0</v>
      </c>
      <c r="H395" s="653"/>
      <c r="I395" s="654">
        <f t="shared" si="25"/>
        <v>277.76</v>
      </c>
      <c r="J395" s="655">
        <f t="shared" si="25"/>
        <v>224</v>
      </c>
      <c r="K395" s="652">
        <f t="shared" si="28"/>
        <v>277.76</v>
      </c>
      <c r="L395" s="652"/>
    </row>
    <row r="396" spans="1:12" x14ac:dyDescent="0.2">
      <c r="A396" s="652" t="s">
        <v>685</v>
      </c>
      <c r="B396" s="656" t="s">
        <v>321</v>
      </c>
      <c r="C396" s="653"/>
      <c r="D396" s="653"/>
      <c r="E396" s="653">
        <f t="shared" si="26"/>
        <v>116.56</v>
      </c>
      <c r="F396" s="653">
        <v>94</v>
      </c>
      <c r="G396" s="653">
        <f t="shared" si="27"/>
        <v>0</v>
      </c>
      <c r="H396" s="653"/>
      <c r="I396" s="654">
        <f t="shared" si="25"/>
        <v>116.56</v>
      </c>
      <c r="J396" s="655">
        <f t="shared" si="25"/>
        <v>94</v>
      </c>
      <c r="K396" s="652">
        <f t="shared" si="28"/>
        <v>116.56</v>
      </c>
      <c r="L396" s="652"/>
    </row>
    <row r="397" spans="1:12" x14ac:dyDescent="0.2">
      <c r="A397" s="652" t="s">
        <v>685</v>
      </c>
      <c r="B397" s="656" t="s">
        <v>375</v>
      </c>
      <c r="C397" s="653"/>
      <c r="D397" s="653"/>
      <c r="E397" s="653">
        <f t="shared" si="26"/>
        <v>140.12</v>
      </c>
      <c r="F397" s="653">
        <v>113</v>
      </c>
      <c r="G397" s="653">
        <f t="shared" si="27"/>
        <v>0</v>
      </c>
      <c r="H397" s="653"/>
      <c r="I397" s="654">
        <f t="shared" si="25"/>
        <v>140.12</v>
      </c>
      <c r="J397" s="655">
        <f t="shared" si="25"/>
        <v>113</v>
      </c>
      <c r="K397" s="652">
        <f t="shared" si="28"/>
        <v>140.12</v>
      </c>
      <c r="L397" s="652"/>
    </row>
    <row r="398" spans="1:12" x14ac:dyDescent="0.2">
      <c r="A398" s="652" t="s">
        <v>685</v>
      </c>
      <c r="B398" s="656" t="s">
        <v>349</v>
      </c>
      <c r="C398" s="653"/>
      <c r="D398" s="653"/>
      <c r="E398" s="653">
        <f t="shared" si="26"/>
        <v>21.08</v>
      </c>
      <c r="F398" s="653">
        <v>17</v>
      </c>
      <c r="G398" s="653">
        <f t="shared" si="27"/>
        <v>0</v>
      </c>
      <c r="H398" s="653"/>
      <c r="I398" s="654">
        <f t="shared" si="25"/>
        <v>21.08</v>
      </c>
      <c r="J398" s="655">
        <f t="shared" si="25"/>
        <v>17</v>
      </c>
      <c r="K398" s="652">
        <f t="shared" si="28"/>
        <v>21.08</v>
      </c>
      <c r="L398" s="652"/>
    </row>
    <row r="399" spans="1:12" x14ac:dyDescent="0.2">
      <c r="A399" s="652" t="s">
        <v>685</v>
      </c>
      <c r="B399" s="656" t="s">
        <v>352</v>
      </c>
      <c r="C399" s="653"/>
      <c r="D399" s="653"/>
      <c r="E399" s="653">
        <f t="shared" si="26"/>
        <v>125.24</v>
      </c>
      <c r="F399" s="653">
        <v>101</v>
      </c>
      <c r="G399" s="653">
        <f t="shared" si="27"/>
        <v>0</v>
      </c>
      <c r="H399" s="653"/>
      <c r="I399" s="654">
        <f t="shared" si="25"/>
        <v>125.24</v>
      </c>
      <c r="J399" s="655">
        <f t="shared" si="25"/>
        <v>101</v>
      </c>
      <c r="K399" s="652">
        <f t="shared" si="28"/>
        <v>125.24</v>
      </c>
      <c r="L399" s="652"/>
    </row>
    <row r="400" spans="1:12" x14ac:dyDescent="0.2">
      <c r="A400" s="652" t="s">
        <v>685</v>
      </c>
      <c r="B400" s="656" t="s">
        <v>354</v>
      </c>
      <c r="C400" s="653"/>
      <c r="D400" s="653"/>
      <c r="E400" s="653">
        <f t="shared" si="26"/>
        <v>11.16</v>
      </c>
      <c r="F400" s="653">
        <v>9</v>
      </c>
      <c r="G400" s="653">
        <f t="shared" si="27"/>
        <v>0</v>
      </c>
      <c r="H400" s="653"/>
      <c r="I400" s="654">
        <f t="shared" si="25"/>
        <v>11.16</v>
      </c>
      <c r="J400" s="655">
        <f t="shared" si="25"/>
        <v>9</v>
      </c>
      <c r="K400" s="652">
        <f t="shared" si="28"/>
        <v>11.16</v>
      </c>
      <c r="L400" s="652"/>
    </row>
    <row r="401" spans="1:12" x14ac:dyDescent="0.2">
      <c r="A401" s="652" t="s">
        <v>685</v>
      </c>
      <c r="B401" s="656" t="s">
        <v>377</v>
      </c>
      <c r="C401" s="653"/>
      <c r="D401" s="653"/>
      <c r="E401" s="653">
        <f t="shared" si="26"/>
        <v>59.519999999999996</v>
      </c>
      <c r="F401" s="653">
        <v>48</v>
      </c>
      <c r="G401" s="653">
        <f t="shared" si="27"/>
        <v>0</v>
      </c>
      <c r="H401" s="653"/>
      <c r="I401" s="654">
        <f t="shared" si="25"/>
        <v>59.519999999999996</v>
      </c>
      <c r="J401" s="655">
        <f t="shared" si="25"/>
        <v>48</v>
      </c>
      <c r="K401" s="652">
        <f t="shared" si="28"/>
        <v>59.519999999999996</v>
      </c>
      <c r="L401" s="652"/>
    </row>
    <row r="402" spans="1:12" x14ac:dyDescent="0.2">
      <c r="A402" s="652" t="s">
        <v>685</v>
      </c>
      <c r="B402" s="656" t="s">
        <v>357</v>
      </c>
      <c r="C402" s="653"/>
      <c r="D402" s="653"/>
      <c r="E402" s="653">
        <f t="shared" si="26"/>
        <v>219.48</v>
      </c>
      <c r="F402" s="653">
        <v>177</v>
      </c>
      <c r="G402" s="653">
        <f t="shared" si="27"/>
        <v>0</v>
      </c>
      <c r="H402" s="653"/>
      <c r="I402" s="654">
        <f t="shared" si="25"/>
        <v>219.48</v>
      </c>
      <c r="J402" s="655">
        <f t="shared" si="25"/>
        <v>177</v>
      </c>
      <c r="K402" s="652">
        <f t="shared" si="28"/>
        <v>219.48</v>
      </c>
      <c r="L402" s="652"/>
    </row>
    <row r="403" spans="1:12" x14ac:dyDescent="0.2">
      <c r="A403" s="652" t="s">
        <v>685</v>
      </c>
      <c r="B403" s="656" t="s">
        <v>359</v>
      </c>
      <c r="C403" s="653"/>
      <c r="D403" s="653"/>
      <c r="E403" s="653">
        <f t="shared" si="26"/>
        <v>24.8</v>
      </c>
      <c r="F403" s="653">
        <v>20</v>
      </c>
      <c r="G403" s="653">
        <f t="shared" si="27"/>
        <v>0</v>
      </c>
      <c r="H403" s="653"/>
      <c r="I403" s="654">
        <f t="shared" si="25"/>
        <v>24.8</v>
      </c>
      <c r="J403" s="655">
        <f t="shared" si="25"/>
        <v>20</v>
      </c>
      <c r="K403" s="652">
        <f t="shared" si="28"/>
        <v>24.8</v>
      </c>
      <c r="L403" s="652"/>
    </row>
    <row r="404" spans="1:12" x14ac:dyDescent="0.2">
      <c r="A404" s="652" t="s">
        <v>685</v>
      </c>
      <c r="B404" s="656" t="s">
        <v>360</v>
      </c>
      <c r="C404" s="653"/>
      <c r="D404" s="653"/>
      <c r="E404" s="653">
        <f t="shared" si="26"/>
        <v>266.60000000000002</v>
      </c>
      <c r="F404" s="653">
        <v>215</v>
      </c>
      <c r="G404" s="653">
        <f t="shared" si="27"/>
        <v>0</v>
      </c>
      <c r="H404" s="653"/>
      <c r="I404" s="654">
        <f t="shared" si="25"/>
        <v>266.60000000000002</v>
      </c>
      <c r="J404" s="655">
        <f t="shared" si="25"/>
        <v>215</v>
      </c>
      <c r="K404" s="652">
        <f t="shared" si="28"/>
        <v>266.60000000000002</v>
      </c>
      <c r="L404" s="652"/>
    </row>
    <row r="405" spans="1:12" x14ac:dyDescent="0.2">
      <c r="A405" s="652" t="s">
        <v>685</v>
      </c>
      <c r="B405" s="656" t="s">
        <v>361</v>
      </c>
      <c r="C405" s="653"/>
      <c r="D405" s="653"/>
      <c r="E405" s="653">
        <f t="shared" si="26"/>
        <v>3.7199999999999998</v>
      </c>
      <c r="F405" s="653">
        <v>3</v>
      </c>
      <c r="G405" s="653">
        <f t="shared" si="27"/>
        <v>0</v>
      </c>
      <c r="H405" s="653"/>
      <c r="I405" s="654">
        <f t="shared" ref="I405:J468" si="29">C405+E405+G405</f>
        <v>3.7199999999999998</v>
      </c>
      <c r="J405" s="655">
        <f t="shared" si="29"/>
        <v>3</v>
      </c>
      <c r="K405" s="652">
        <f t="shared" si="28"/>
        <v>3.7199999999999998</v>
      </c>
      <c r="L405" s="652"/>
    </row>
    <row r="406" spans="1:12" x14ac:dyDescent="0.2">
      <c r="A406" s="652" t="s">
        <v>685</v>
      </c>
      <c r="B406" s="656" t="s">
        <v>362</v>
      </c>
      <c r="C406" s="653"/>
      <c r="D406" s="653"/>
      <c r="E406" s="653">
        <f t="shared" si="26"/>
        <v>126.48</v>
      </c>
      <c r="F406" s="653">
        <v>102</v>
      </c>
      <c r="G406" s="653">
        <f t="shared" si="27"/>
        <v>0</v>
      </c>
      <c r="H406" s="653"/>
      <c r="I406" s="654">
        <f t="shared" si="29"/>
        <v>126.48</v>
      </c>
      <c r="J406" s="655">
        <f t="shared" si="29"/>
        <v>102</v>
      </c>
      <c r="K406" s="652">
        <f t="shared" si="28"/>
        <v>126.48</v>
      </c>
      <c r="L406" s="652"/>
    </row>
    <row r="407" spans="1:12" x14ac:dyDescent="0.2">
      <c r="A407" s="652" t="s">
        <v>685</v>
      </c>
      <c r="B407" s="656" t="s">
        <v>364</v>
      </c>
      <c r="C407" s="653"/>
      <c r="D407" s="653"/>
      <c r="E407" s="653">
        <f t="shared" si="26"/>
        <v>0</v>
      </c>
      <c r="F407" s="653"/>
      <c r="G407" s="653">
        <f t="shared" si="27"/>
        <v>0.73</v>
      </c>
      <c r="H407" s="653">
        <v>1</v>
      </c>
      <c r="I407" s="654">
        <f t="shared" si="29"/>
        <v>0.73</v>
      </c>
      <c r="J407" s="655">
        <f t="shared" si="29"/>
        <v>1</v>
      </c>
      <c r="K407" s="652">
        <f t="shared" si="28"/>
        <v>0.73</v>
      </c>
      <c r="L407" s="652"/>
    </row>
    <row r="408" spans="1:12" x14ac:dyDescent="0.2">
      <c r="A408" s="652" t="s">
        <v>685</v>
      </c>
      <c r="B408" s="656" t="s">
        <v>367</v>
      </c>
      <c r="C408" s="653"/>
      <c r="D408" s="653"/>
      <c r="E408" s="653">
        <f t="shared" si="26"/>
        <v>0</v>
      </c>
      <c r="F408" s="653"/>
      <c r="G408" s="653">
        <f t="shared" si="27"/>
        <v>78.11</v>
      </c>
      <c r="H408" s="653">
        <v>107</v>
      </c>
      <c r="I408" s="654">
        <f t="shared" si="29"/>
        <v>78.11</v>
      </c>
      <c r="J408" s="655">
        <f t="shared" si="29"/>
        <v>107</v>
      </c>
      <c r="K408" s="652">
        <f t="shared" si="28"/>
        <v>78.11</v>
      </c>
      <c r="L408" s="652"/>
    </row>
    <row r="409" spans="1:12" x14ac:dyDescent="0.2">
      <c r="A409" s="652" t="s">
        <v>685</v>
      </c>
      <c r="B409" s="656" t="s">
        <v>368</v>
      </c>
      <c r="C409" s="653"/>
      <c r="D409" s="653"/>
      <c r="E409" s="653">
        <f t="shared" si="26"/>
        <v>100.44</v>
      </c>
      <c r="F409" s="653">
        <v>81</v>
      </c>
      <c r="G409" s="653">
        <f t="shared" si="27"/>
        <v>0</v>
      </c>
      <c r="H409" s="653"/>
      <c r="I409" s="654">
        <f t="shared" si="29"/>
        <v>100.44</v>
      </c>
      <c r="J409" s="655">
        <f t="shared" si="29"/>
        <v>81</v>
      </c>
      <c r="K409" s="652">
        <f t="shared" si="28"/>
        <v>100.44</v>
      </c>
      <c r="L409" s="652"/>
    </row>
    <row r="410" spans="1:12" x14ac:dyDescent="0.2">
      <c r="A410" s="652" t="s">
        <v>685</v>
      </c>
      <c r="B410" s="656" t="s">
        <v>372</v>
      </c>
      <c r="C410" s="653"/>
      <c r="D410" s="653"/>
      <c r="E410" s="653">
        <f t="shared" si="26"/>
        <v>50.839999999999996</v>
      </c>
      <c r="F410" s="653">
        <v>41</v>
      </c>
      <c r="G410" s="653">
        <f t="shared" si="27"/>
        <v>0</v>
      </c>
      <c r="H410" s="653"/>
      <c r="I410" s="654">
        <f t="shared" si="29"/>
        <v>50.839999999999996</v>
      </c>
      <c r="J410" s="655">
        <f t="shared" si="29"/>
        <v>41</v>
      </c>
      <c r="K410" s="652">
        <f t="shared" si="28"/>
        <v>50.839999999999996</v>
      </c>
      <c r="L410" s="652"/>
    </row>
    <row r="411" spans="1:12" x14ac:dyDescent="0.2">
      <c r="A411" s="652" t="s">
        <v>685</v>
      </c>
      <c r="B411" s="656" t="s">
        <v>373</v>
      </c>
      <c r="C411" s="653"/>
      <c r="D411" s="653"/>
      <c r="E411" s="653">
        <f t="shared" si="26"/>
        <v>205.84</v>
      </c>
      <c r="F411" s="653">
        <v>166</v>
      </c>
      <c r="G411" s="653">
        <f t="shared" si="27"/>
        <v>0</v>
      </c>
      <c r="H411" s="653"/>
      <c r="I411" s="654">
        <f t="shared" si="29"/>
        <v>205.84</v>
      </c>
      <c r="J411" s="655">
        <f t="shared" si="29"/>
        <v>166</v>
      </c>
      <c r="K411" s="652">
        <f t="shared" si="28"/>
        <v>205.84</v>
      </c>
      <c r="L411" s="652"/>
    </row>
    <row r="412" spans="1:12" x14ac:dyDescent="0.2">
      <c r="A412" s="652" t="s">
        <v>397</v>
      </c>
      <c r="B412" s="656" t="s">
        <v>328</v>
      </c>
      <c r="C412" s="653"/>
      <c r="D412" s="653"/>
      <c r="E412" s="653">
        <f t="shared" si="26"/>
        <v>169.88</v>
      </c>
      <c r="F412" s="653">
        <v>137</v>
      </c>
      <c r="G412" s="653">
        <f t="shared" si="27"/>
        <v>0</v>
      </c>
      <c r="H412" s="653"/>
      <c r="I412" s="654">
        <f t="shared" si="29"/>
        <v>169.88</v>
      </c>
      <c r="J412" s="655">
        <f t="shared" si="29"/>
        <v>137</v>
      </c>
      <c r="K412" s="652">
        <f t="shared" si="28"/>
        <v>169.88</v>
      </c>
      <c r="L412" s="652"/>
    </row>
    <row r="413" spans="1:12" x14ac:dyDescent="0.2">
      <c r="A413" s="652" t="s">
        <v>397</v>
      </c>
      <c r="B413" s="656" t="s">
        <v>329</v>
      </c>
      <c r="C413" s="653"/>
      <c r="D413" s="653"/>
      <c r="E413" s="653">
        <f t="shared" si="26"/>
        <v>48.36</v>
      </c>
      <c r="F413" s="653">
        <v>39</v>
      </c>
      <c r="G413" s="653">
        <f t="shared" si="27"/>
        <v>28.47</v>
      </c>
      <c r="H413" s="653">
        <v>39</v>
      </c>
      <c r="I413" s="654">
        <f t="shared" si="29"/>
        <v>76.83</v>
      </c>
      <c r="J413" s="655">
        <f t="shared" si="29"/>
        <v>78</v>
      </c>
      <c r="K413" s="652">
        <f t="shared" si="28"/>
        <v>76.83</v>
      </c>
      <c r="L413" s="652"/>
    </row>
    <row r="414" spans="1:12" x14ac:dyDescent="0.2">
      <c r="A414" s="652" t="s">
        <v>397</v>
      </c>
      <c r="B414" s="656" t="s">
        <v>330</v>
      </c>
      <c r="C414" s="653"/>
      <c r="D414" s="653"/>
      <c r="E414" s="653">
        <f t="shared" si="26"/>
        <v>76.88</v>
      </c>
      <c r="F414" s="653">
        <v>62</v>
      </c>
      <c r="G414" s="653">
        <f t="shared" si="27"/>
        <v>0</v>
      </c>
      <c r="H414" s="653"/>
      <c r="I414" s="654">
        <f t="shared" si="29"/>
        <v>76.88</v>
      </c>
      <c r="J414" s="655">
        <f t="shared" si="29"/>
        <v>62</v>
      </c>
      <c r="K414" s="652">
        <f t="shared" si="28"/>
        <v>76.88</v>
      </c>
      <c r="L414" s="652"/>
    </row>
    <row r="415" spans="1:12" x14ac:dyDescent="0.2">
      <c r="A415" s="652" t="s">
        <v>397</v>
      </c>
      <c r="B415" s="656" t="s">
        <v>317</v>
      </c>
      <c r="C415" s="653"/>
      <c r="D415" s="653"/>
      <c r="E415" s="653">
        <f t="shared" si="26"/>
        <v>31</v>
      </c>
      <c r="F415" s="653">
        <v>25</v>
      </c>
      <c r="G415" s="653">
        <f t="shared" si="27"/>
        <v>0</v>
      </c>
      <c r="H415" s="653"/>
      <c r="I415" s="654">
        <f t="shared" si="29"/>
        <v>31</v>
      </c>
      <c r="J415" s="655">
        <f t="shared" si="29"/>
        <v>25</v>
      </c>
      <c r="K415" s="652">
        <f t="shared" si="28"/>
        <v>31</v>
      </c>
      <c r="L415" s="652"/>
    </row>
    <row r="416" spans="1:12" x14ac:dyDescent="0.2">
      <c r="A416" s="652" t="s">
        <v>397</v>
      </c>
      <c r="B416" s="656" t="s">
        <v>360</v>
      </c>
      <c r="C416" s="653"/>
      <c r="D416" s="653"/>
      <c r="E416" s="653">
        <f t="shared" si="26"/>
        <v>49.6</v>
      </c>
      <c r="F416" s="653">
        <v>40</v>
      </c>
      <c r="G416" s="653">
        <f t="shared" si="27"/>
        <v>0</v>
      </c>
      <c r="H416" s="653"/>
      <c r="I416" s="654">
        <f t="shared" si="29"/>
        <v>49.6</v>
      </c>
      <c r="J416" s="655">
        <f t="shared" si="29"/>
        <v>40</v>
      </c>
      <c r="K416" s="652">
        <f t="shared" si="28"/>
        <v>49.6</v>
      </c>
      <c r="L416" s="652"/>
    </row>
    <row r="417" spans="1:12" x14ac:dyDescent="0.2">
      <c r="A417" s="652" t="s">
        <v>397</v>
      </c>
      <c r="B417" s="656" t="s">
        <v>364</v>
      </c>
      <c r="C417" s="653"/>
      <c r="D417" s="653"/>
      <c r="E417" s="653">
        <f t="shared" si="26"/>
        <v>1.24</v>
      </c>
      <c r="F417" s="653">
        <v>1</v>
      </c>
      <c r="G417" s="653">
        <f t="shared" si="27"/>
        <v>0</v>
      </c>
      <c r="H417" s="653"/>
      <c r="I417" s="654">
        <f t="shared" si="29"/>
        <v>1.24</v>
      </c>
      <c r="J417" s="655">
        <f t="shared" si="29"/>
        <v>1</v>
      </c>
      <c r="K417" s="652">
        <f t="shared" si="28"/>
        <v>1.24</v>
      </c>
      <c r="L417" s="652"/>
    </row>
    <row r="418" spans="1:12" x14ac:dyDescent="0.2">
      <c r="A418" s="652" t="s">
        <v>563</v>
      </c>
      <c r="B418" s="656" t="s">
        <v>321</v>
      </c>
      <c r="C418" s="653"/>
      <c r="D418" s="653"/>
      <c r="E418" s="653">
        <f t="shared" si="26"/>
        <v>117.8</v>
      </c>
      <c r="F418" s="653">
        <v>95</v>
      </c>
      <c r="G418" s="653">
        <f t="shared" si="27"/>
        <v>0</v>
      </c>
      <c r="H418" s="653"/>
      <c r="I418" s="654">
        <f t="shared" si="29"/>
        <v>117.8</v>
      </c>
      <c r="J418" s="655">
        <f t="shared" si="29"/>
        <v>95</v>
      </c>
      <c r="K418" s="652">
        <f t="shared" si="28"/>
        <v>117.8</v>
      </c>
      <c r="L418" s="652"/>
    </row>
    <row r="419" spans="1:12" x14ac:dyDescent="0.2">
      <c r="A419" s="652" t="s">
        <v>388</v>
      </c>
      <c r="B419" s="656" t="s">
        <v>329</v>
      </c>
      <c r="C419" s="653"/>
      <c r="D419" s="653"/>
      <c r="E419" s="653">
        <f t="shared" si="26"/>
        <v>89.28</v>
      </c>
      <c r="F419" s="653">
        <v>72</v>
      </c>
      <c r="G419" s="653">
        <f t="shared" si="27"/>
        <v>52.56</v>
      </c>
      <c r="H419" s="653">
        <v>72</v>
      </c>
      <c r="I419" s="654">
        <f t="shared" si="29"/>
        <v>141.84</v>
      </c>
      <c r="J419" s="655">
        <f t="shared" si="29"/>
        <v>144</v>
      </c>
      <c r="K419" s="652">
        <f t="shared" si="28"/>
        <v>141.84</v>
      </c>
      <c r="L419" s="652"/>
    </row>
    <row r="420" spans="1:12" x14ac:dyDescent="0.2">
      <c r="A420" s="652" t="s">
        <v>388</v>
      </c>
      <c r="B420" s="656" t="s">
        <v>349</v>
      </c>
      <c r="C420" s="653"/>
      <c r="D420" s="653"/>
      <c r="E420" s="653">
        <f t="shared" si="26"/>
        <v>66.959999999999994</v>
      </c>
      <c r="F420" s="653">
        <v>54</v>
      </c>
      <c r="G420" s="653">
        <f t="shared" si="27"/>
        <v>39.42</v>
      </c>
      <c r="H420" s="653">
        <v>54</v>
      </c>
      <c r="I420" s="654">
        <f t="shared" si="29"/>
        <v>106.38</v>
      </c>
      <c r="J420" s="655">
        <f t="shared" si="29"/>
        <v>108</v>
      </c>
      <c r="K420" s="652">
        <f t="shared" si="28"/>
        <v>106.38</v>
      </c>
      <c r="L420" s="652"/>
    </row>
    <row r="421" spans="1:12" x14ac:dyDescent="0.2">
      <c r="A421" s="652" t="s">
        <v>413</v>
      </c>
      <c r="B421" s="656" t="s">
        <v>317</v>
      </c>
      <c r="C421" s="653"/>
      <c r="D421" s="653"/>
      <c r="E421" s="653">
        <f t="shared" si="26"/>
        <v>97.96</v>
      </c>
      <c r="F421" s="653">
        <v>79</v>
      </c>
      <c r="G421" s="653">
        <f t="shared" si="27"/>
        <v>0</v>
      </c>
      <c r="H421" s="653"/>
      <c r="I421" s="654">
        <f t="shared" si="29"/>
        <v>97.96</v>
      </c>
      <c r="J421" s="655">
        <f t="shared" si="29"/>
        <v>79</v>
      </c>
      <c r="K421" s="652">
        <f t="shared" si="28"/>
        <v>97.96</v>
      </c>
      <c r="L421" s="652"/>
    </row>
    <row r="422" spans="1:12" x14ac:dyDescent="0.2">
      <c r="A422" s="652" t="s">
        <v>592</v>
      </c>
      <c r="B422" s="656" t="s">
        <v>328</v>
      </c>
      <c r="C422" s="653"/>
      <c r="D422" s="653"/>
      <c r="E422" s="653">
        <f t="shared" si="26"/>
        <v>100.44</v>
      </c>
      <c r="F422" s="653">
        <v>81</v>
      </c>
      <c r="G422" s="653">
        <f t="shared" si="27"/>
        <v>32.85</v>
      </c>
      <c r="H422" s="653">
        <v>45</v>
      </c>
      <c r="I422" s="654">
        <f t="shared" si="29"/>
        <v>133.29</v>
      </c>
      <c r="J422" s="655">
        <f t="shared" si="29"/>
        <v>126</v>
      </c>
      <c r="K422" s="652">
        <f t="shared" si="28"/>
        <v>133.29</v>
      </c>
      <c r="L422" s="652"/>
    </row>
    <row r="423" spans="1:12" x14ac:dyDescent="0.2">
      <c r="A423" s="652" t="s">
        <v>592</v>
      </c>
      <c r="B423" s="656" t="s">
        <v>330</v>
      </c>
      <c r="C423" s="653"/>
      <c r="D423" s="653"/>
      <c r="E423" s="653">
        <f t="shared" si="26"/>
        <v>54.56</v>
      </c>
      <c r="F423" s="653">
        <v>44</v>
      </c>
      <c r="G423" s="653">
        <f t="shared" si="27"/>
        <v>32.119999999999997</v>
      </c>
      <c r="H423" s="653">
        <v>44</v>
      </c>
      <c r="I423" s="654">
        <f t="shared" si="29"/>
        <v>86.68</v>
      </c>
      <c r="J423" s="655">
        <f t="shared" si="29"/>
        <v>88</v>
      </c>
      <c r="K423" s="652">
        <f t="shared" si="28"/>
        <v>86.68</v>
      </c>
      <c r="L423" s="652"/>
    </row>
    <row r="424" spans="1:12" x14ac:dyDescent="0.2">
      <c r="A424" s="652" t="s">
        <v>592</v>
      </c>
      <c r="B424" s="656" t="s">
        <v>339</v>
      </c>
      <c r="C424" s="653"/>
      <c r="D424" s="653"/>
      <c r="E424" s="653">
        <f t="shared" si="26"/>
        <v>65.72</v>
      </c>
      <c r="F424" s="653">
        <v>53</v>
      </c>
      <c r="G424" s="653">
        <f t="shared" si="27"/>
        <v>38.69</v>
      </c>
      <c r="H424" s="653">
        <v>53</v>
      </c>
      <c r="I424" s="654">
        <f t="shared" si="29"/>
        <v>104.41</v>
      </c>
      <c r="J424" s="655">
        <f t="shared" si="29"/>
        <v>106</v>
      </c>
      <c r="K424" s="652">
        <f t="shared" si="28"/>
        <v>104.41</v>
      </c>
      <c r="L424" s="652"/>
    </row>
    <row r="425" spans="1:12" x14ac:dyDescent="0.2">
      <c r="A425" s="652" t="s">
        <v>592</v>
      </c>
      <c r="B425" s="656" t="s">
        <v>345</v>
      </c>
      <c r="C425" s="653"/>
      <c r="D425" s="653"/>
      <c r="E425" s="653">
        <f t="shared" si="26"/>
        <v>109.12</v>
      </c>
      <c r="F425" s="653">
        <v>88</v>
      </c>
      <c r="G425" s="653">
        <f t="shared" si="27"/>
        <v>64.239999999999995</v>
      </c>
      <c r="H425" s="653">
        <v>88</v>
      </c>
      <c r="I425" s="654">
        <f t="shared" si="29"/>
        <v>173.36</v>
      </c>
      <c r="J425" s="655">
        <f t="shared" si="29"/>
        <v>176</v>
      </c>
      <c r="K425" s="652">
        <f t="shared" si="28"/>
        <v>173.36</v>
      </c>
      <c r="L425" s="652"/>
    </row>
    <row r="426" spans="1:12" x14ac:dyDescent="0.2">
      <c r="A426" s="652" t="s">
        <v>592</v>
      </c>
      <c r="B426" s="656" t="s">
        <v>317</v>
      </c>
      <c r="C426" s="653"/>
      <c r="D426" s="653"/>
      <c r="E426" s="653">
        <f t="shared" si="26"/>
        <v>219.48</v>
      </c>
      <c r="F426" s="653">
        <v>177</v>
      </c>
      <c r="G426" s="653">
        <f t="shared" si="27"/>
        <v>123.36999999999999</v>
      </c>
      <c r="H426" s="653">
        <v>169</v>
      </c>
      <c r="I426" s="654">
        <f t="shared" si="29"/>
        <v>342.84999999999997</v>
      </c>
      <c r="J426" s="655">
        <f t="shared" si="29"/>
        <v>346</v>
      </c>
      <c r="K426" s="652">
        <f t="shared" si="28"/>
        <v>342.84999999999997</v>
      </c>
      <c r="L426" s="652"/>
    </row>
    <row r="427" spans="1:12" x14ac:dyDescent="0.2">
      <c r="A427" s="652" t="s">
        <v>592</v>
      </c>
      <c r="B427" s="656" t="s">
        <v>360</v>
      </c>
      <c r="C427" s="653"/>
      <c r="D427" s="653"/>
      <c r="E427" s="653">
        <f t="shared" si="26"/>
        <v>178.56</v>
      </c>
      <c r="F427" s="653">
        <v>144</v>
      </c>
      <c r="G427" s="653">
        <f t="shared" si="27"/>
        <v>103.66</v>
      </c>
      <c r="H427" s="653">
        <v>142</v>
      </c>
      <c r="I427" s="654">
        <f t="shared" si="29"/>
        <v>282.22000000000003</v>
      </c>
      <c r="J427" s="655">
        <f t="shared" si="29"/>
        <v>286</v>
      </c>
      <c r="K427" s="652">
        <f t="shared" si="28"/>
        <v>282.22000000000003</v>
      </c>
      <c r="L427" s="652"/>
    </row>
    <row r="428" spans="1:12" x14ac:dyDescent="0.2">
      <c r="A428" s="652" t="s">
        <v>536</v>
      </c>
      <c r="B428" s="656" t="s">
        <v>326</v>
      </c>
      <c r="C428" s="653"/>
      <c r="D428" s="653"/>
      <c r="E428" s="653">
        <f t="shared" si="26"/>
        <v>0</v>
      </c>
      <c r="F428" s="653"/>
      <c r="G428" s="653">
        <f t="shared" si="27"/>
        <v>178.12</v>
      </c>
      <c r="H428" s="653">
        <v>244</v>
      </c>
      <c r="I428" s="654">
        <f t="shared" si="29"/>
        <v>178.12</v>
      </c>
      <c r="J428" s="655">
        <f t="shared" si="29"/>
        <v>244</v>
      </c>
      <c r="K428" s="652">
        <f t="shared" si="28"/>
        <v>178.12</v>
      </c>
      <c r="L428" s="652"/>
    </row>
    <row r="429" spans="1:12" x14ac:dyDescent="0.2">
      <c r="A429" s="652" t="s">
        <v>536</v>
      </c>
      <c r="B429" s="656" t="s">
        <v>328</v>
      </c>
      <c r="C429" s="653"/>
      <c r="D429" s="653"/>
      <c r="E429" s="653">
        <f t="shared" si="26"/>
        <v>184.76</v>
      </c>
      <c r="F429" s="653">
        <v>149</v>
      </c>
      <c r="G429" s="653">
        <f t="shared" si="27"/>
        <v>6.57</v>
      </c>
      <c r="H429" s="653">
        <v>9</v>
      </c>
      <c r="I429" s="654">
        <f t="shared" si="29"/>
        <v>191.32999999999998</v>
      </c>
      <c r="J429" s="655">
        <f t="shared" si="29"/>
        <v>158</v>
      </c>
      <c r="K429" s="652">
        <f t="shared" si="28"/>
        <v>191.32999999999998</v>
      </c>
      <c r="L429" s="652"/>
    </row>
    <row r="430" spans="1:12" x14ac:dyDescent="0.2">
      <c r="A430" s="652" t="s">
        <v>536</v>
      </c>
      <c r="B430" s="656" t="s">
        <v>329</v>
      </c>
      <c r="C430" s="653"/>
      <c r="D430" s="653"/>
      <c r="E430" s="653">
        <f t="shared" si="26"/>
        <v>24.8</v>
      </c>
      <c r="F430" s="653">
        <v>20</v>
      </c>
      <c r="G430" s="653">
        <f t="shared" si="27"/>
        <v>14.6</v>
      </c>
      <c r="H430" s="653">
        <v>20</v>
      </c>
      <c r="I430" s="654">
        <f t="shared" si="29"/>
        <v>39.4</v>
      </c>
      <c r="J430" s="655">
        <f t="shared" si="29"/>
        <v>40</v>
      </c>
      <c r="K430" s="652">
        <f t="shared" si="28"/>
        <v>39.4</v>
      </c>
      <c r="L430" s="652"/>
    </row>
    <row r="431" spans="1:12" x14ac:dyDescent="0.2">
      <c r="A431" s="652" t="s">
        <v>536</v>
      </c>
      <c r="B431" s="656" t="s">
        <v>330</v>
      </c>
      <c r="C431" s="653"/>
      <c r="D431" s="653"/>
      <c r="E431" s="653">
        <f t="shared" si="26"/>
        <v>33.479999999999997</v>
      </c>
      <c r="F431" s="653">
        <v>27</v>
      </c>
      <c r="G431" s="653">
        <f t="shared" si="27"/>
        <v>0</v>
      </c>
      <c r="H431" s="653"/>
      <c r="I431" s="654">
        <f t="shared" si="29"/>
        <v>33.479999999999997</v>
      </c>
      <c r="J431" s="655">
        <f t="shared" si="29"/>
        <v>27</v>
      </c>
      <c r="K431" s="652">
        <f t="shared" si="28"/>
        <v>33.479999999999997</v>
      </c>
      <c r="L431" s="652"/>
    </row>
    <row r="432" spans="1:12" x14ac:dyDescent="0.2">
      <c r="A432" s="652" t="s">
        <v>536</v>
      </c>
      <c r="B432" s="656" t="s">
        <v>345</v>
      </c>
      <c r="C432" s="653"/>
      <c r="D432" s="653"/>
      <c r="E432" s="653">
        <f t="shared" si="26"/>
        <v>50.839999999999996</v>
      </c>
      <c r="F432" s="653">
        <v>41</v>
      </c>
      <c r="G432" s="653">
        <f t="shared" si="27"/>
        <v>29.93</v>
      </c>
      <c r="H432" s="653">
        <v>41</v>
      </c>
      <c r="I432" s="654">
        <f t="shared" si="29"/>
        <v>80.77</v>
      </c>
      <c r="J432" s="655">
        <f t="shared" si="29"/>
        <v>82</v>
      </c>
      <c r="K432" s="652">
        <f t="shared" si="28"/>
        <v>80.77</v>
      </c>
      <c r="L432" s="652"/>
    </row>
    <row r="433" spans="1:12" x14ac:dyDescent="0.2">
      <c r="A433" s="652" t="s">
        <v>536</v>
      </c>
      <c r="B433" s="656" t="s">
        <v>317</v>
      </c>
      <c r="C433" s="653"/>
      <c r="D433" s="653"/>
      <c r="E433" s="653">
        <f t="shared" si="26"/>
        <v>120.28</v>
      </c>
      <c r="F433" s="653">
        <v>97</v>
      </c>
      <c r="G433" s="653">
        <f t="shared" si="27"/>
        <v>70.81</v>
      </c>
      <c r="H433" s="653">
        <v>97</v>
      </c>
      <c r="I433" s="654">
        <f t="shared" si="29"/>
        <v>191.09</v>
      </c>
      <c r="J433" s="655">
        <f t="shared" si="29"/>
        <v>194</v>
      </c>
      <c r="K433" s="652">
        <f t="shared" si="28"/>
        <v>191.09</v>
      </c>
      <c r="L433" s="652"/>
    </row>
    <row r="434" spans="1:12" x14ac:dyDescent="0.2">
      <c r="A434" s="652" t="s">
        <v>536</v>
      </c>
      <c r="B434" s="656" t="s">
        <v>347</v>
      </c>
      <c r="C434" s="653"/>
      <c r="D434" s="653"/>
      <c r="E434" s="653">
        <f t="shared" si="26"/>
        <v>128.96</v>
      </c>
      <c r="F434" s="653">
        <v>104</v>
      </c>
      <c r="G434" s="653">
        <f t="shared" si="27"/>
        <v>0</v>
      </c>
      <c r="H434" s="653"/>
      <c r="I434" s="654">
        <f t="shared" si="29"/>
        <v>128.96</v>
      </c>
      <c r="J434" s="655">
        <f t="shared" si="29"/>
        <v>104</v>
      </c>
      <c r="K434" s="652">
        <f t="shared" si="28"/>
        <v>128.96</v>
      </c>
      <c r="L434" s="652"/>
    </row>
    <row r="435" spans="1:12" x14ac:dyDescent="0.2">
      <c r="A435" s="652" t="s">
        <v>536</v>
      </c>
      <c r="B435" s="656" t="s">
        <v>312</v>
      </c>
      <c r="C435" s="653"/>
      <c r="D435" s="653"/>
      <c r="E435" s="653">
        <f t="shared" si="26"/>
        <v>329.84</v>
      </c>
      <c r="F435" s="653">
        <v>266</v>
      </c>
      <c r="G435" s="653">
        <f t="shared" si="27"/>
        <v>194.18</v>
      </c>
      <c r="H435" s="653">
        <v>266</v>
      </c>
      <c r="I435" s="654">
        <f t="shared" si="29"/>
        <v>524.02</v>
      </c>
      <c r="J435" s="655">
        <f t="shared" si="29"/>
        <v>532</v>
      </c>
      <c r="K435" s="652">
        <f t="shared" si="28"/>
        <v>524.02</v>
      </c>
      <c r="L435" s="652"/>
    </row>
    <row r="436" spans="1:12" x14ac:dyDescent="0.2">
      <c r="A436" s="652" t="s">
        <v>536</v>
      </c>
      <c r="B436" s="656" t="s">
        <v>321</v>
      </c>
      <c r="C436" s="653"/>
      <c r="D436" s="653"/>
      <c r="E436" s="653">
        <f t="shared" si="26"/>
        <v>138.88</v>
      </c>
      <c r="F436" s="653">
        <v>112</v>
      </c>
      <c r="G436" s="653">
        <f t="shared" si="27"/>
        <v>71.539999999999992</v>
      </c>
      <c r="H436" s="653">
        <v>98</v>
      </c>
      <c r="I436" s="654">
        <f t="shared" si="29"/>
        <v>210.42</v>
      </c>
      <c r="J436" s="655">
        <f t="shared" si="29"/>
        <v>210</v>
      </c>
      <c r="K436" s="652">
        <f t="shared" si="28"/>
        <v>210.42</v>
      </c>
      <c r="L436" s="652"/>
    </row>
    <row r="437" spans="1:12" x14ac:dyDescent="0.2">
      <c r="A437" s="652" t="s">
        <v>536</v>
      </c>
      <c r="B437" s="656" t="s">
        <v>377</v>
      </c>
      <c r="C437" s="653"/>
      <c r="D437" s="653"/>
      <c r="E437" s="653">
        <f t="shared" si="26"/>
        <v>214.52</v>
      </c>
      <c r="F437" s="653">
        <v>173</v>
      </c>
      <c r="G437" s="653">
        <f t="shared" si="27"/>
        <v>0</v>
      </c>
      <c r="H437" s="653"/>
      <c r="I437" s="654">
        <f t="shared" si="29"/>
        <v>214.52</v>
      </c>
      <c r="J437" s="655">
        <f t="shared" si="29"/>
        <v>173</v>
      </c>
      <c r="K437" s="652">
        <f t="shared" si="28"/>
        <v>214.52</v>
      </c>
      <c r="L437" s="652"/>
    </row>
    <row r="438" spans="1:12" x14ac:dyDescent="0.2">
      <c r="A438" s="652" t="s">
        <v>536</v>
      </c>
      <c r="B438" s="656" t="s">
        <v>357</v>
      </c>
      <c r="C438" s="653"/>
      <c r="D438" s="653"/>
      <c r="E438" s="653">
        <f t="shared" si="26"/>
        <v>125.24</v>
      </c>
      <c r="F438" s="653">
        <v>101</v>
      </c>
      <c r="G438" s="653">
        <f t="shared" si="27"/>
        <v>73.73</v>
      </c>
      <c r="H438" s="653">
        <v>101</v>
      </c>
      <c r="I438" s="654">
        <f t="shared" si="29"/>
        <v>198.97</v>
      </c>
      <c r="J438" s="655">
        <f t="shared" si="29"/>
        <v>202</v>
      </c>
      <c r="K438" s="652">
        <f t="shared" si="28"/>
        <v>198.97</v>
      </c>
      <c r="L438" s="652"/>
    </row>
    <row r="439" spans="1:12" x14ac:dyDescent="0.2">
      <c r="A439" s="652" t="s">
        <v>536</v>
      </c>
      <c r="B439" s="656" t="s">
        <v>358</v>
      </c>
      <c r="C439" s="653"/>
      <c r="D439" s="653"/>
      <c r="E439" s="653">
        <f t="shared" si="26"/>
        <v>207.08</v>
      </c>
      <c r="F439" s="653">
        <v>167</v>
      </c>
      <c r="G439" s="653">
        <f t="shared" si="27"/>
        <v>121.91</v>
      </c>
      <c r="H439" s="653">
        <v>167</v>
      </c>
      <c r="I439" s="654">
        <f t="shared" si="29"/>
        <v>328.99</v>
      </c>
      <c r="J439" s="655">
        <f t="shared" si="29"/>
        <v>334</v>
      </c>
      <c r="K439" s="652">
        <f t="shared" si="28"/>
        <v>328.99</v>
      </c>
      <c r="L439" s="652"/>
    </row>
    <row r="440" spans="1:12" x14ac:dyDescent="0.2">
      <c r="A440" s="652" t="s">
        <v>536</v>
      </c>
      <c r="B440" s="656" t="s">
        <v>360</v>
      </c>
      <c r="C440" s="653"/>
      <c r="D440" s="653"/>
      <c r="E440" s="653">
        <f t="shared" si="26"/>
        <v>172.35999999999999</v>
      </c>
      <c r="F440" s="653">
        <v>139</v>
      </c>
      <c r="G440" s="653">
        <f t="shared" si="27"/>
        <v>101.47</v>
      </c>
      <c r="H440" s="653">
        <v>139</v>
      </c>
      <c r="I440" s="654">
        <f t="shared" si="29"/>
        <v>273.83</v>
      </c>
      <c r="J440" s="655">
        <f t="shared" si="29"/>
        <v>278</v>
      </c>
      <c r="K440" s="652">
        <f t="shared" si="28"/>
        <v>273.83</v>
      </c>
      <c r="L440" s="652"/>
    </row>
    <row r="441" spans="1:12" x14ac:dyDescent="0.2">
      <c r="A441" s="652" t="s">
        <v>536</v>
      </c>
      <c r="B441" s="656" t="s">
        <v>362</v>
      </c>
      <c r="C441" s="653"/>
      <c r="D441" s="653"/>
      <c r="E441" s="653">
        <f t="shared" si="26"/>
        <v>145.08000000000001</v>
      </c>
      <c r="F441" s="653">
        <v>117</v>
      </c>
      <c r="G441" s="653">
        <f t="shared" si="27"/>
        <v>0</v>
      </c>
      <c r="H441" s="653"/>
      <c r="I441" s="654">
        <f t="shared" si="29"/>
        <v>145.08000000000001</v>
      </c>
      <c r="J441" s="655">
        <f t="shared" si="29"/>
        <v>117</v>
      </c>
      <c r="K441" s="652">
        <f t="shared" si="28"/>
        <v>145.08000000000001</v>
      </c>
      <c r="L441" s="652"/>
    </row>
    <row r="442" spans="1:12" x14ac:dyDescent="0.2">
      <c r="A442" s="652" t="s">
        <v>536</v>
      </c>
      <c r="B442" s="656" t="s">
        <v>367</v>
      </c>
      <c r="C442" s="653"/>
      <c r="D442" s="653"/>
      <c r="E442" s="653">
        <f t="shared" si="26"/>
        <v>0</v>
      </c>
      <c r="F442" s="653"/>
      <c r="G442" s="653">
        <f t="shared" si="27"/>
        <v>114.61</v>
      </c>
      <c r="H442" s="653">
        <v>157</v>
      </c>
      <c r="I442" s="654">
        <f t="shared" si="29"/>
        <v>114.61</v>
      </c>
      <c r="J442" s="655">
        <f t="shared" si="29"/>
        <v>157</v>
      </c>
      <c r="K442" s="652">
        <f t="shared" si="28"/>
        <v>114.61</v>
      </c>
      <c r="L442" s="652"/>
    </row>
    <row r="443" spans="1:12" x14ac:dyDescent="0.2">
      <c r="A443" s="652" t="s">
        <v>536</v>
      </c>
      <c r="B443" s="656" t="s">
        <v>368</v>
      </c>
      <c r="C443" s="653"/>
      <c r="D443" s="653"/>
      <c r="E443" s="653">
        <f t="shared" si="26"/>
        <v>12.4</v>
      </c>
      <c r="F443" s="653">
        <v>10</v>
      </c>
      <c r="G443" s="653">
        <f t="shared" si="27"/>
        <v>38.69</v>
      </c>
      <c r="H443" s="653">
        <v>53</v>
      </c>
      <c r="I443" s="654">
        <f t="shared" si="29"/>
        <v>51.089999999999996</v>
      </c>
      <c r="J443" s="655">
        <f t="shared" si="29"/>
        <v>63</v>
      </c>
      <c r="K443" s="652">
        <f t="shared" si="28"/>
        <v>51.089999999999996</v>
      </c>
      <c r="L443" s="652"/>
    </row>
    <row r="444" spans="1:12" x14ac:dyDescent="0.2">
      <c r="A444" s="652" t="s">
        <v>395</v>
      </c>
      <c r="B444" s="656" t="s">
        <v>325</v>
      </c>
      <c r="C444" s="653"/>
      <c r="D444" s="653"/>
      <c r="E444" s="653">
        <f t="shared" si="26"/>
        <v>0</v>
      </c>
      <c r="F444" s="653"/>
      <c r="G444" s="653">
        <f t="shared" si="27"/>
        <v>95.63</v>
      </c>
      <c r="H444" s="653">
        <v>131</v>
      </c>
      <c r="I444" s="654">
        <f t="shared" si="29"/>
        <v>95.63</v>
      </c>
      <c r="J444" s="655">
        <f t="shared" si="29"/>
        <v>131</v>
      </c>
      <c r="K444" s="652">
        <f t="shared" si="28"/>
        <v>95.63</v>
      </c>
      <c r="L444" s="652"/>
    </row>
    <row r="445" spans="1:12" x14ac:dyDescent="0.2">
      <c r="A445" s="652" t="s">
        <v>395</v>
      </c>
      <c r="B445" s="656" t="s">
        <v>377</v>
      </c>
      <c r="C445" s="653"/>
      <c r="D445" s="653"/>
      <c r="E445" s="653">
        <f t="shared" si="26"/>
        <v>79.36</v>
      </c>
      <c r="F445" s="653">
        <v>64</v>
      </c>
      <c r="G445" s="653">
        <f t="shared" si="27"/>
        <v>0</v>
      </c>
      <c r="H445" s="653"/>
      <c r="I445" s="654">
        <f t="shared" si="29"/>
        <v>79.36</v>
      </c>
      <c r="J445" s="655">
        <f t="shared" si="29"/>
        <v>64</v>
      </c>
      <c r="K445" s="652">
        <f t="shared" si="28"/>
        <v>79.36</v>
      </c>
      <c r="L445" s="652"/>
    </row>
    <row r="446" spans="1:12" x14ac:dyDescent="0.2">
      <c r="A446" s="652" t="s">
        <v>395</v>
      </c>
      <c r="B446" s="656" t="s">
        <v>372</v>
      </c>
      <c r="C446" s="653"/>
      <c r="D446" s="653"/>
      <c r="E446" s="653">
        <f t="shared" si="26"/>
        <v>265.36</v>
      </c>
      <c r="F446" s="653">
        <v>214</v>
      </c>
      <c r="G446" s="653">
        <f t="shared" si="27"/>
        <v>0</v>
      </c>
      <c r="H446" s="653"/>
      <c r="I446" s="654">
        <f t="shared" si="29"/>
        <v>265.36</v>
      </c>
      <c r="J446" s="655">
        <f t="shared" si="29"/>
        <v>214</v>
      </c>
      <c r="K446" s="652">
        <f t="shared" si="28"/>
        <v>265.36</v>
      </c>
      <c r="L446" s="652"/>
    </row>
    <row r="447" spans="1:12" x14ac:dyDescent="0.2">
      <c r="A447" s="652" t="s">
        <v>395</v>
      </c>
      <c r="B447" s="656" t="s">
        <v>373</v>
      </c>
      <c r="C447" s="653"/>
      <c r="D447" s="653"/>
      <c r="E447" s="653">
        <f t="shared" si="26"/>
        <v>197.16</v>
      </c>
      <c r="F447" s="653">
        <v>159</v>
      </c>
      <c r="G447" s="653">
        <f t="shared" si="27"/>
        <v>0</v>
      </c>
      <c r="H447" s="653"/>
      <c r="I447" s="654">
        <f t="shared" si="29"/>
        <v>197.16</v>
      </c>
      <c r="J447" s="655">
        <f t="shared" si="29"/>
        <v>159</v>
      </c>
      <c r="K447" s="652">
        <f t="shared" si="28"/>
        <v>197.16</v>
      </c>
      <c r="L447" s="652"/>
    </row>
    <row r="448" spans="1:12" x14ac:dyDescent="0.2">
      <c r="A448" s="652" t="s">
        <v>8</v>
      </c>
      <c r="B448" s="656" t="s">
        <v>325</v>
      </c>
      <c r="C448" s="653"/>
      <c r="D448" s="653"/>
      <c r="E448" s="653">
        <f t="shared" si="26"/>
        <v>1.24</v>
      </c>
      <c r="F448" s="653">
        <v>1</v>
      </c>
      <c r="G448" s="653">
        <f t="shared" si="27"/>
        <v>0</v>
      </c>
      <c r="H448" s="653"/>
      <c r="I448" s="654">
        <f t="shared" si="29"/>
        <v>1.24</v>
      </c>
      <c r="J448" s="655">
        <f t="shared" si="29"/>
        <v>1</v>
      </c>
      <c r="K448" s="652">
        <f t="shared" si="28"/>
        <v>1.24</v>
      </c>
      <c r="L448" s="652"/>
    </row>
    <row r="449" spans="1:12" x14ac:dyDescent="0.2">
      <c r="A449" s="652" t="s">
        <v>8</v>
      </c>
      <c r="B449" s="656" t="s">
        <v>326</v>
      </c>
      <c r="C449" s="653"/>
      <c r="D449" s="653"/>
      <c r="E449" s="653">
        <f t="shared" si="26"/>
        <v>0</v>
      </c>
      <c r="F449" s="653"/>
      <c r="G449" s="653">
        <f t="shared" si="27"/>
        <v>1182.5999999999999</v>
      </c>
      <c r="H449" s="653">
        <v>1620</v>
      </c>
      <c r="I449" s="654">
        <f t="shared" si="29"/>
        <v>1182.5999999999999</v>
      </c>
      <c r="J449" s="655">
        <f t="shared" si="29"/>
        <v>1620</v>
      </c>
      <c r="K449" s="652">
        <f t="shared" si="28"/>
        <v>1182.5999999999999</v>
      </c>
      <c r="L449" s="652"/>
    </row>
    <row r="450" spans="1:12" x14ac:dyDescent="0.2">
      <c r="A450" s="652" t="s">
        <v>8</v>
      </c>
      <c r="B450" s="656" t="s">
        <v>390</v>
      </c>
      <c r="C450" s="653"/>
      <c r="D450" s="653"/>
      <c r="E450" s="653">
        <f t="shared" si="26"/>
        <v>0</v>
      </c>
      <c r="F450" s="653"/>
      <c r="G450" s="653">
        <f t="shared" si="27"/>
        <v>723.43</v>
      </c>
      <c r="H450" s="653">
        <v>991</v>
      </c>
      <c r="I450" s="654">
        <f t="shared" si="29"/>
        <v>723.43</v>
      </c>
      <c r="J450" s="655">
        <f t="shared" si="29"/>
        <v>991</v>
      </c>
      <c r="K450" s="652">
        <f t="shared" si="28"/>
        <v>723.43</v>
      </c>
      <c r="L450" s="652"/>
    </row>
    <row r="451" spans="1:12" x14ac:dyDescent="0.2">
      <c r="A451" s="652" t="s">
        <v>8</v>
      </c>
      <c r="B451" s="656" t="s">
        <v>327</v>
      </c>
      <c r="C451" s="653"/>
      <c r="D451" s="653"/>
      <c r="E451" s="653">
        <f t="shared" si="26"/>
        <v>0</v>
      </c>
      <c r="F451" s="653"/>
      <c r="G451" s="653">
        <f t="shared" si="27"/>
        <v>447.49</v>
      </c>
      <c r="H451" s="653">
        <v>613</v>
      </c>
      <c r="I451" s="654">
        <f t="shared" si="29"/>
        <v>447.49</v>
      </c>
      <c r="J451" s="655">
        <f t="shared" si="29"/>
        <v>613</v>
      </c>
      <c r="K451" s="652">
        <f t="shared" si="28"/>
        <v>447.49</v>
      </c>
      <c r="L451" s="652"/>
    </row>
    <row r="452" spans="1:12" x14ac:dyDescent="0.2">
      <c r="A452" s="652" t="s">
        <v>8</v>
      </c>
      <c r="B452" s="656" t="s">
        <v>328</v>
      </c>
      <c r="C452" s="653"/>
      <c r="D452" s="653"/>
      <c r="E452" s="653">
        <f t="shared" si="26"/>
        <v>317.44</v>
      </c>
      <c r="F452" s="653">
        <v>256</v>
      </c>
      <c r="G452" s="653">
        <f t="shared" si="27"/>
        <v>0</v>
      </c>
      <c r="H452" s="653"/>
      <c r="I452" s="654">
        <f t="shared" si="29"/>
        <v>317.44</v>
      </c>
      <c r="J452" s="655">
        <f t="shared" si="29"/>
        <v>256</v>
      </c>
      <c r="K452" s="652">
        <f t="shared" si="28"/>
        <v>317.44</v>
      </c>
      <c r="L452" s="652"/>
    </row>
    <row r="453" spans="1:12" x14ac:dyDescent="0.2">
      <c r="A453" s="652" t="s">
        <v>8</v>
      </c>
      <c r="B453" s="656" t="s">
        <v>393</v>
      </c>
      <c r="C453" s="653"/>
      <c r="D453" s="653"/>
      <c r="E453" s="653">
        <f t="shared" si="26"/>
        <v>0</v>
      </c>
      <c r="F453" s="653"/>
      <c r="G453" s="653">
        <f t="shared" si="27"/>
        <v>51.1</v>
      </c>
      <c r="H453" s="653">
        <v>70</v>
      </c>
      <c r="I453" s="654">
        <f t="shared" si="29"/>
        <v>51.1</v>
      </c>
      <c r="J453" s="655">
        <f t="shared" si="29"/>
        <v>70</v>
      </c>
      <c r="K453" s="652">
        <f t="shared" si="28"/>
        <v>51.1</v>
      </c>
      <c r="L453" s="652"/>
    </row>
    <row r="454" spans="1:12" x14ac:dyDescent="0.2">
      <c r="A454" s="652" t="s">
        <v>8</v>
      </c>
      <c r="B454" s="656" t="s">
        <v>329</v>
      </c>
      <c r="C454" s="653"/>
      <c r="D454" s="653"/>
      <c r="E454" s="653">
        <f t="shared" ref="E454:E517" si="30">F454*1.24</f>
        <v>151.28</v>
      </c>
      <c r="F454" s="653">
        <v>122</v>
      </c>
      <c r="G454" s="653">
        <f t="shared" ref="G454:G517" si="31">H454*0.73</f>
        <v>9.49</v>
      </c>
      <c r="H454" s="653">
        <v>13</v>
      </c>
      <c r="I454" s="654">
        <f t="shared" si="29"/>
        <v>160.77000000000001</v>
      </c>
      <c r="J454" s="655">
        <f t="shared" si="29"/>
        <v>135</v>
      </c>
      <c r="K454" s="652">
        <f t="shared" ref="K454:K517" si="32">I454</f>
        <v>160.77000000000001</v>
      </c>
      <c r="L454" s="652"/>
    </row>
    <row r="455" spans="1:12" x14ac:dyDescent="0.2">
      <c r="A455" s="652" t="s">
        <v>8</v>
      </c>
      <c r="B455" s="656" t="s">
        <v>426</v>
      </c>
      <c r="C455" s="653"/>
      <c r="D455" s="653"/>
      <c r="E455" s="653">
        <f t="shared" si="30"/>
        <v>12.4</v>
      </c>
      <c r="F455" s="653">
        <v>10</v>
      </c>
      <c r="G455" s="653">
        <f t="shared" si="31"/>
        <v>5.84</v>
      </c>
      <c r="H455" s="653">
        <v>8</v>
      </c>
      <c r="I455" s="654">
        <f t="shared" si="29"/>
        <v>18.240000000000002</v>
      </c>
      <c r="J455" s="655">
        <f t="shared" si="29"/>
        <v>18</v>
      </c>
      <c r="K455" s="652">
        <f t="shared" si="32"/>
        <v>18.240000000000002</v>
      </c>
      <c r="L455" s="652"/>
    </row>
    <row r="456" spans="1:12" x14ac:dyDescent="0.2">
      <c r="A456" s="652" t="s">
        <v>8</v>
      </c>
      <c r="B456" s="656" t="s">
        <v>330</v>
      </c>
      <c r="C456" s="653"/>
      <c r="D456" s="653"/>
      <c r="E456" s="653">
        <f t="shared" si="30"/>
        <v>498.48</v>
      </c>
      <c r="F456" s="653">
        <v>402</v>
      </c>
      <c r="G456" s="653">
        <f t="shared" si="31"/>
        <v>0</v>
      </c>
      <c r="H456" s="653"/>
      <c r="I456" s="654">
        <f t="shared" si="29"/>
        <v>498.48</v>
      </c>
      <c r="J456" s="655">
        <f t="shared" si="29"/>
        <v>402</v>
      </c>
      <c r="K456" s="652">
        <f t="shared" si="32"/>
        <v>498.48</v>
      </c>
      <c r="L456" s="652"/>
    </row>
    <row r="457" spans="1:12" x14ac:dyDescent="0.2">
      <c r="A457" s="652" t="s">
        <v>8</v>
      </c>
      <c r="B457" s="656" t="s">
        <v>331</v>
      </c>
      <c r="C457" s="653"/>
      <c r="D457" s="653"/>
      <c r="E457" s="653">
        <f t="shared" si="30"/>
        <v>0</v>
      </c>
      <c r="F457" s="653"/>
      <c r="G457" s="653">
        <f t="shared" si="31"/>
        <v>118.99</v>
      </c>
      <c r="H457" s="653">
        <v>163</v>
      </c>
      <c r="I457" s="654">
        <f t="shared" si="29"/>
        <v>118.99</v>
      </c>
      <c r="J457" s="655">
        <f t="shared" si="29"/>
        <v>163</v>
      </c>
      <c r="K457" s="652">
        <f t="shared" si="32"/>
        <v>118.99</v>
      </c>
      <c r="L457" s="652"/>
    </row>
    <row r="458" spans="1:12" x14ac:dyDescent="0.2">
      <c r="A458" s="652" t="s">
        <v>8</v>
      </c>
      <c r="B458" s="656" t="s">
        <v>315</v>
      </c>
      <c r="C458" s="653"/>
      <c r="D458" s="653"/>
      <c r="E458" s="653">
        <f t="shared" si="30"/>
        <v>9.92</v>
      </c>
      <c r="F458" s="653">
        <v>8</v>
      </c>
      <c r="G458" s="653">
        <f t="shared" si="31"/>
        <v>0.73</v>
      </c>
      <c r="H458" s="653">
        <v>1</v>
      </c>
      <c r="I458" s="654">
        <f t="shared" si="29"/>
        <v>10.65</v>
      </c>
      <c r="J458" s="655">
        <f t="shared" si="29"/>
        <v>9</v>
      </c>
      <c r="K458" s="652">
        <f t="shared" si="32"/>
        <v>10.65</v>
      </c>
      <c r="L458" s="652"/>
    </row>
    <row r="459" spans="1:12" x14ac:dyDescent="0.2">
      <c r="A459" s="652" t="s">
        <v>8</v>
      </c>
      <c r="B459" s="656" t="s">
        <v>345</v>
      </c>
      <c r="C459" s="653"/>
      <c r="D459" s="653"/>
      <c r="E459" s="653">
        <f t="shared" si="30"/>
        <v>130.19999999999999</v>
      </c>
      <c r="F459" s="653">
        <v>105</v>
      </c>
      <c r="G459" s="653">
        <f t="shared" si="31"/>
        <v>63.51</v>
      </c>
      <c r="H459" s="653">
        <v>87</v>
      </c>
      <c r="I459" s="654">
        <f t="shared" si="29"/>
        <v>193.70999999999998</v>
      </c>
      <c r="J459" s="655">
        <f t="shared" si="29"/>
        <v>192</v>
      </c>
      <c r="K459" s="652">
        <f t="shared" si="32"/>
        <v>193.70999999999998</v>
      </c>
      <c r="L459" s="652"/>
    </row>
    <row r="460" spans="1:12" x14ac:dyDescent="0.2">
      <c r="A460" s="652" t="s">
        <v>8</v>
      </c>
      <c r="B460" s="656" t="s">
        <v>346</v>
      </c>
      <c r="C460" s="653"/>
      <c r="D460" s="653"/>
      <c r="E460" s="653">
        <f t="shared" si="30"/>
        <v>0</v>
      </c>
      <c r="F460" s="653"/>
      <c r="G460" s="653">
        <f t="shared" si="31"/>
        <v>406.61</v>
      </c>
      <c r="H460" s="653">
        <v>557</v>
      </c>
      <c r="I460" s="654">
        <f t="shared" si="29"/>
        <v>406.61</v>
      </c>
      <c r="J460" s="655">
        <f t="shared" si="29"/>
        <v>557</v>
      </c>
      <c r="K460" s="652">
        <f t="shared" si="32"/>
        <v>406.61</v>
      </c>
      <c r="L460" s="652"/>
    </row>
    <row r="461" spans="1:12" x14ac:dyDescent="0.2">
      <c r="A461" s="652" t="s">
        <v>8</v>
      </c>
      <c r="B461" s="656" t="s">
        <v>317</v>
      </c>
      <c r="C461" s="653"/>
      <c r="D461" s="653"/>
      <c r="E461" s="653">
        <f t="shared" si="30"/>
        <v>729.12</v>
      </c>
      <c r="F461" s="653">
        <v>588</v>
      </c>
      <c r="G461" s="653">
        <f t="shared" si="31"/>
        <v>256.95999999999998</v>
      </c>
      <c r="H461" s="653">
        <v>352</v>
      </c>
      <c r="I461" s="654">
        <f t="shared" si="29"/>
        <v>986.07999999999993</v>
      </c>
      <c r="J461" s="655">
        <f t="shared" si="29"/>
        <v>940</v>
      </c>
      <c r="K461" s="652">
        <f t="shared" si="32"/>
        <v>986.07999999999993</v>
      </c>
      <c r="L461" s="652"/>
    </row>
    <row r="462" spans="1:12" x14ac:dyDescent="0.2">
      <c r="A462" s="652" t="s">
        <v>8</v>
      </c>
      <c r="B462" s="656" t="s">
        <v>347</v>
      </c>
      <c r="C462" s="653"/>
      <c r="D462" s="653"/>
      <c r="E462" s="653">
        <f t="shared" si="30"/>
        <v>291.39999999999998</v>
      </c>
      <c r="F462" s="653">
        <v>235</v>
      </c>
      <c r="G462" s="653">
        <f t="shared" si="31"/>
        <v>0.73</v>
      </c>
      <c r="H462" s="653">
        <v>1</v>
      </c>
      <c r="I462" s="654">
        <f t="shared" si="29"/>
        <v>292.13</v>
      </c>
      <c r="J462" s="655">
        <f t="shared" si="29"/>
        <v>236</v>
      </c>
      <c r="K462" s="652">
        <f t="shared" si="32"/>
        <v>292.13</v>
      </c>
      <c r="L462" s="652"/>
    </row>
    <row r="463" spans="1:12" x14ac:dyDescent="0.2">
      <c r="A463" s="652" t="s">
        <v>8</v>
      </c>
      <c r="B463" s="656" t="s">
        <v>312</v>
      </c>
      <c r="C463" s="653"/>
      <c r="D463" s="653"/>
      <c r="E463" s="653">
        <f t="shared" si="30"/>
        <v>1147</v>
      </c>
      <c r="F463" s="653">
        <v>925</v>
      </c>
      <c r="G463" s="653">
        <f t="shared" si="31"/>
        <v>479.61</v>
      </c>
      <c r="H463" s="653">
        <v>657</v>
      </c>
      <c r="I463" s="654">
        <f t="shared" si="29"/>
        <v>1626.6100000000001</v>
      </c>
      <c r="J463" s="655">
        <f t="shared" si="29"/>
        <v>1582</v>
      </c>
      <c r="K463" s="652">
        <f t="shared" si="32"/>
        <v>1626.6100000000001</v>
      </c>
      <c r="L463" s="652"/>
    </row>
    <row r="464" spans="1:12" x14ac:dyDescent="0.2">
      <c r="A464" s="652" t="s">
        <v>8</v>
      </c>
      <c r="B464" s="656" t="s">
        <v>321</v>
      </c>
      <c r="C464" s="653"/>
      <c r="D464" s="653"/>
      <c r="E464" s="653">
        <f t="shared" si="30"/>
        <v>267.83999999999997</v>
      </c>
      <c r="F464" s="653">
        <v>216</v>
      </c>
      <c r="G464" s="653">
        <f t="shared" si="31"/>
        <v>119.72</v>
      </c>
      <c r="H464" s="653">
        <v>164</v>
      </c>
      <c r="I464" s="654">
        <f t="shared" si="29"/>
        <v>387.55999999999995</v>
      </c>
      <c r="J464" s="655">
        <f t="shared" si="29"/>
        <v>380</v>
      </c>
      <c r="K464" s="652">
        <f t="shared" si="32"/>
        <v>387.55999999999995</v>
      </c>
      <c r="L464" s="652"/>
    </row>
    <row r="465" spans="1:12" x14ac:dyDescent="0.2">
      <c r="A465" s="652" t="s">
        <v>8</v>
      </c>
      <c r="B465" s="656" t="s">
        <v>375</v>
      </c>
      <c r="C465" s="653"/>
      <c r="D465" s="653"/>
      <c r="E465" s="653">
        <f t="shared" si="30"/>
        <v>375.71999999999997</v>
      </c>
      <c r="F465" s="653">
        <v>303</v>
      </c>
      <c r="G465" s="653">
        <f t="shared" si="31"/>
        <v>0</v>
      </c>
      <c r="H465" s="653"/>
      <c r="I465" s="654">
        <f t="shared" si="29"/>
        <v>375.71999999999997</v>
      </c>
      <c r="J465" s="655">
        <f t="shared" si="29"/>
        <v>303</v>
      </c>
      <c r="K465" s="652">
        <f t="shared" si="32"/>
        <v>375.71999999999997</v>
      </c>
      <c r="L465" s="652"/>
    </row>
    <row r="466" spans="1:12" x14ac:dyDescent="0.2">
      <c r="A466" s="652" t="s">
        <v>8</v>
      </c>
      <c r="B466" s="656" t="s">
        <v>352</v>
      </c>
      <c r="C466" s="653"/>
      <c r="D466" s="653"/>
      <c r="E466" s="653">
        <f t="shared" si="30"/>
        <v>153.76</v>
      </c>
      <c r="F466" s="653">
        <v>124</v>
      </c>
      <c r="G466" s="653">
        <f t="shared" si="31"/>
        <v>0</v>
      </c>
      <c r="H466" s="653"/>
      <c r="I466" s="654">
        <f t="shared" si="29"/>
        <v>153.76</v>
      </c>
      <c r="J466" s="655">
        <f t="shared" si="29"/>
        <v>124</v>
      </c>
      <c r="K466" s="652">
        <f t="shared" si="32"/>
        <v>153.76</v>
      </c>
      <c r="L466" s="652"/>
    </row>
    <row r="467" spans="1:12" x14ac:dyDescent="0.2">
      <c r="A467" s="652" t="s">
        <v>8</v>
      </c>
      <c r="B467" s="656" t="s">
        <v>353</v>
      </c>
      <c r="C467" s="653"/>
      <c r="D467" s="653"/>
      <c r="E467" s="653">
        <f t="shared" si="30"/>
        <v>2.48</v>
      </c>
      <c r="F467" s="653">
        <v>2</v>
      </c>
      <c r="G467" s="653">
        <f t="shared" si="31"/>
        <v>0</v>
      </c>
      <c r="H467" s="653"/>
      <c r="I467" s="654">
        <f t="shared" si="29"/>
        <v>2.48</v>
      </c>
      <c r="J467" s="655">
        <f t="shared" si="29"/>
        <v>2</v>
      </c>
      <c r="K467" s="652">
        <f t="shared" si="32"/>
        <v>2.48</v>
      </c>
      <c r="L467" s="652"/>
    </row>
    <row r="468" spans="1:12" x14ac:dyDescent="0.2">
      <c r="A468" s="652" t="s">
        <v>8</v>
      </c>
      <c r="B468" s="656" t="s">
        <v>355</v>
      </c>
      <c r="C468" s="653"/>
      <c r="D468" s="653"/>
      <c r="E468" s="653">
        <f t="shared" si="30"/>
        <v>33.479999999999997</v>
      </c>
      <c r="F468" s="653">
        <v>27</v>
      </c>
      <c r="G468" s="653">
        <f t="shared" si="31"/>
        <v>0</v>
      </c>
      <c r="H468" s="653"/>
      <c r="I468" s="654">
        <f t="shared" si="29"/>
        <v>33.479999999999997</v>
      </c>
      <c r="J468" s="655">
        <f t="shared" si="29"/>
        <v>27</v>
      </c>
      <c r="K468" s="652">
        <f t="shared" si="32"/>
        <v>33.479999999999997</v>
      </c>
      <c r="L468" s="652"/>
    </row>
    <row r="469" spans="1:12" x14ac:dyDescent="0.2">
      <c r="A469" s="652" t="s">
        <v>8</v>
      </c>
      <c r="B469" s="656" t="s">
        <v>394</v>
      </c>
      <c r="C469" s="653"/>
      <c r="D469" s="653"/>
      <c r="E469" s="653">
        <f t="shared" si="30"/>
        <v>14.879999999999999</v>
      </c>
      <c r="F469" s="653">
        <v>12</v>
      </c>
      <c r="G469" s="653">
        <f t="shared" si="31"/>
        <v>0</v>
      </c>
      <c r="H469" s="653"/>
      <c r="I469" s="654">
        <f t="shared" ref="I469:J532" si="33">C469+E469+G469</f>
        <v>14.879999999999999</v>
      </c>
      <c r="J469" s="655">
        <f t="shared" si="33"/>
        <v>12</v>
      </c>
      <c r="K469" s="652">
        <f t="shared" si="32"/>
        <v>14.879999999999999</v>
      </c>
      <c r="L469" s="652"/>
    </row>
    <row r="470" spans="1:12" x14ac:dyDescent="0.2">
      <c r="A470" s="652" t="s">
        <v>8</v>
      </c>
      <c r="B470" s="656" t="s">
        <v>377</v>
      </c>
      <c r="C470" s="653"/>
      <c r="D470" s="653"/>
      <c r="E470" s="653">
        <f t="shared" si="30"/>
        <v>462.52</v>
      </c>
      <c r="F470" s="653">
        <v>373</v>
      </c>
      <c r="G470" s="653">
        <f t="shared" si="31"/>
        <v>239.44</v>
      </c>
      <c r="H470" s="653">
        <v>328</v>
      </c>
      <c r="I470" s="654">
        <f t="shared" si="33"/>
        <v>701.96</v>
      </c>
      <c r="J470" s="655">
        <f t="shared" si="33"/>
        <v>701</v>
      </c>
      <c r="K470" s="652">
        <f t="shared" si="32"/>
        <v>701.96</v>
      </c>
      <c r="L470" s="652"/>
    </row>
    <row r="471" spans="1:12" x14ac:dyDescent="0.2">
      <c r="A471" s="652" t="s">
        <v>8</v>
      </c>
      <c r="B471" s="656" t="s">
        <v>357</v>
      </c>
      <c r="C471" s="653"/>
      <c r="D471" s="653"/>
      <c r="E471" s="653">
        <f t="shared" si="30"/>
        <v>610.08000000000004</v>
      </c>
      <c r="F471" s="653">
        <v>492</v>
      </c>
      <c r="G471" s="653">
        <f t="shared" si="31"/>
        <v>358.43</v>
      </c>
      <c r="H471" s="653">
        <v>491</v>
      </c>
      <c r="I471" s="654">
        <f t="shared" si="33"/>
        <v>968.51</v>
      </c>
      <c r="J471" s="655">
        <f t="shared" si="33"/>
        <v>983</v>
      </c>
      <c r="K471" s="652">
        <f t="shared" si="32"/>
        <v>968.51</v>
      </c>
      <c r="L471" s="652"/>
    </row>
    <row r="472" spans="1:12" x14ac:dyDescent="0.2">
      <c r="A472" s="652" t="s">
        <v>8</v>
      </c>
      <c r="B472" s="656" t="s">
        <v>358</v>
      </c>
      <c r="C472" s="653"/>
      <c r="D472" s="653"/>
      <c r="E472" s="653">
        <f t="shared" si="30"/>
        <v>199.64</v>
      </c>
      <c r="F472" s="653">
        <v>161</v>
      </c>
      <c r="G472" s="653">
        <f t="shared" si="31"/>
        <v>108.03999999999999</v>
      </c>
      <c r="H472" s="653">
        <v>148</v>
      </c>
      <c r="I472" s="654">
        <f t="shared" si="33"/>
        <v>307.67999999999995</v>
      </c>
      <c r="J472" s="655">
        <f t="shared" si="33"/>
        <v>309</v>
      </c>
      <c r="K472" s="652">
        <f t="shared" si="32"/>
        <v>307.67999999999995</v>
      </c>
      <c r="L472" s="652"/>
    </row>
    <row r="473" spans="1:12" x14ac:dyDescent="0.2">
      <c r="A473" s="652" t="s">
        <v>8</v>
      </c>
      <c r="B473" s="656" t="s">
        <v>359</v>
      </c>
      <c r="C473" s="653"/>
      <c r="D473" s="653"/>
      <c r="E473" s="653">
        <f t="shared" si="30"/>
        <v>19.84</v>
      </c>
      <c r="F473" s="653">
        <v>16</v>
      </c>
      <c r="G473" s="653">
        <f t="shared" si="31"/>
        <v>11.68</v>
      </c>
      <c r="H473" s="653">
        <v>16</v>
      </c>
      <c r="I473" s="654">
        <f t="shared" si="33"/>
        <v>31.52</v>
      </c>
      <c r="J473" s="655">
        <f t="shared" si="33"/>
        <v>32</v>
      </c>
      <c r="K473" s="652">
        <f t="shared" si="32"/>
        <v>31.52</v>
      </c>
      <c r="L473" s="652"/>
    </row>
    <row r="474" spans="1:12" x14ac:dyDescent="0.2">
      <c r="A474" s="652" t="s">
        <v>8</v>
      </c>
      <c r="B474" s="656" t="s">
        <v>360</v>
      </c>
      <c r="C474" s="653"/>
      <c r="D474" s="653"/>
      <c r="E474" s="653">
        <f t="shared" si="30"/>
        <v>465</v>
      </c>
      <c r="F474" s="653">
        <v>375</v>
      </c>
      <c r="G474" s="653">
        <f t="shared" si="31"/>
        <v>266.45</v>
      </c>
      <c r="H474" s="653">
        <v>365</v>
      </c>
      <c r="I474" s="654">
        <f t="shared" si="33"/>
        <v>731.45</v>
      </c>
      <c r="J474" s="655">
        <f t="shared" si="33"/>
        <v>740</v>
      </c>
      <c r="K474" s="652">
        <f t="shared" si="32"/>
        <v>731.45</v>
      </c>
      <c r="L474" s="652"/>
    </row>
    <row r="475" spans="1:12" x14ac:dyDescent="0.2">
      <c r="A475" s="652" t="s">
        <v>8</v>
      </c>
      <c r="B475" s="656" t="s">
        <v>361</v>
      </c>
      <c r="C475" s="653"/>
      <c r="D475" s="653"/>
      <c r="E475" s="653">
        <f t="shared" si="30"/>
        <v>7.4399999999999995</v>
      </c>
      <c r="F475" s="653">
        <v>6</v>
      </c>
      <c r="G475" s="653">
        <f t="shared" si="31"/>
        <v>0</v>
      </c>
      <c r="H475" s="653"/>
      <c r="I475" s="654">
        <f t="shared" si="33"/>
        <v>7.4399999999999995</v>
      </c>
      <c r="J475" s="655">
        <f t="shared" si="33"/>
        <v>6</v>
      </c>
      <c r="K475" s="652">
        <f t="shared" si="32"/>
        <v>7.4399999999999995</v>
      </c>
      <c r="L475" s="652"/>
    </row>
    <row r="476" spans="1:12" x14ac:dyDescent="0.2">
      <c r="A476" s="652" t="s">
        <v>8</v>
      </c>
      <c r="B476" s="656" t="s">
        <v>362</v>
      </c>
      <c r="C476" s="653"/>
      <c r="D476" s="653"/>
      <c r="E476" s="653">
        <f t="shared" si="30"/>
        <v>364.56</v>
      </c>
      <c r="F476" s="653">
        <v>294</v>
      </c>
      <c r="G476" s="653">
        <f t="shared" si="31"/>
        <v>195.64</v>
      </c>
      <c r="H476" s="653">
        <v>268</v>
      </c>
      <c r="I476" s="654">
        <f t="shared" si="33"/>
        <v>560.20000000000005</v>
      </c>
      <c r="J476" s="655">
        <f t="shared" si="33"/>
        <v>562</v>
      </c>
      <c r="K476" s="652">
        <f t="shared" si="32"/>
        <v>560.20000000000005</v>
      </c>
      <c r="L476" s="652"/>
    </row>
    <row r="477" spans="1:12" x14ac:dyDescent="0.2">
      <c r="A477" s="652" t="s">
        <v>8</v>
      </c>
      <c r="B477" s="656" t="s">
        <v>364</v>
      </c>
      <c r="C477" s="653"/>
      <c r="D477" s="653"/>
      <c r="E477" s="653">
        <f t="shared" si="30"/>
        <v>2.48</v>
      </c>
      <c r="F477" s="653">
        <v>2</v>
      </c>
      <c r="G477" s="653">
        <f t="shared" si="31"/>
        <v>5.1099999999999994</v>
      </c>
      <c r="H477" s="653">
        <v>7</v>
      </c>
      <c r="I477" s="654">
        <f t="shared" si="33"/>
        <v>7.59</v>
      </c>
      <c r="J477" s="655">
        <f t="shared" si="33"/>
        <v>9</v>
      </c>
      <c r="K477" s="652">
        <f t="shared" si="32"/>
        <v>7.59</v>
      </c>
      <c r="L477" s="652"/>
    </row>
    <row r="478" spans="1:12" x14ac:dyDescent="0.2">
      <c r="A478" s="652" t="s">
        <v>8</v>
      </c>
      <c r="B478" s="656" t="s">
        <v>367</v>
      </c>
      <c r="C478" s="653"/>
      <c r="D478" s="653"/>
      <c r="E478" s="653">
        <f t="shared" si="30"/>
        <v>0</v>
      </c>
      <c r="F478" s="653"/>
      <c r="G478" s="653">
        <f t="shared" si="31"/>
        <v>503.7</v>
      </c>
      <c r="H478" s="653">
        <v>690</v>
      </c>
      <c r="I478" s="654">
        <f t="shared" si="33"/>
        <v>503.7</v>
      </c>
      <c r="J478" s="655">
        <f t="shared" si="33"/>
        <v>690</v>
      </c>
      <c r="K478" s="652">
        <f t="shared" si="32"/>
        <v>503.7</v>
      </c>
      <c r="L478" s="652"/>
    </row>
    <row r="479" spans="1:12" x14ac:dyDescent="0.2">
      <c r="A479" s="652" t="s">
        <v>8</v>
      </c>
      <c r="B479" s="656" t="s">
        <v>368</v>
      </c>
      <c r="C479" s="653"/>
      <c r="D479" s="653"/>
      <c r="E479" s="653">
        <f t="shared" si="30"/>
        <v>261.64</v>
      </c>
      <c r="F479" s="653">
        <v>211</v>
      </c>
      <c r="G479" s="653">
        <f t="shared" si="31"/>
        <v>43.07</v>
      </c>
      <c r="H479" s="653">
        <v>59</v>
      </c>
      <c r="I479" s="654">
        <f t="shared" si="33"/>
        <v>304.70999999999998</v>
      </c>
      <c r="J479" s="655">
        <f t="shared" si="33"/>
        <v>270</v>
      </c>
      <c r="K479" s="652">
        <f t="shared" si="32"/>
        <v>304.70999999999998</v>
      </c>
      <c r="L479" s="652"/>
    </row>
    <row r="480" spans="1:12" ht="24" x14ac:dyDescent="0.2">
      <c r="A480" s="652" t="s">
        <v>8</v>
      </c>
      <c r="B480" s="656" t="s">
        <v>370</v>
      </c>
      <c r="C480" s="653"/>
      <c r="D480" s="653"/>
      <c r="E480" s="653">
        <f t="shared" si="30"/>
        <v>2.48</v>
      </c>
      <c r="F480" s="653">
        <v>2</v>
      </c>
      <c r="G480" s="653">
        <f t="shared" si="31"/>
        <v>3.65</v>
      </c>
      <c r="H480" s="653">
        <v>5</v>
      </c>
      <c r="I480" s="654">
        <f t="shared" si="33"/>
        <v>6.13</v>
      </c>
      <c r="J480" s="655">
        <f t="shared" si="33"/>
        <v>7</v>
      </c>
      <c r="K480" s="652">
        <f t="shared" si="32"/>
        <v>6.13</v>
      </c>
      <c r="L480" s="652"/>
    </row>
    <row r="481" spans="1:12" x14ac:dyDescent="0.2">
      <c r="A481" s="652" t="s">
        <v>642</v>
      </c>
      <c r="B481" s="656" t="s">
        <v>317</v>
      </c>
      <c r="C481" s="653"/>
      <c r="D481" s="653"/>
      <c r="E481" s="653">
        <f t="shared" si="30"/>
        <v>83.08</v>
      </c>
      <c r="F481" s="653">
        <v>67</v>
      </c>
      <c r="G481" s="653">
        <f t="shared" si="31"/>
        <v>0</v>
      </c>
      <c r="H481" s="653"/>
      <c r="I481" s="654">
        <f t="shared" si="33"/>
        <v>83.08</v>
      </c>
      <c r="J481" s="655">
        <f t="shared" si="33"/>
        <v>67</v>
      </c>
      <c r="K481" s="652">
        <f t="shared" si="32"/>
        <v>83.08</v>
      </c>
      <c r="L481" s="652"/>
    </row>
    <row r="482" spans="1:12" x14ac:dyDescent="0.2">
      <c r="A482" s="652" t="s">
        <v>640</v>
      </c>
      <c r="B482" s="656" t="s">
        <v>315</v>
      </c>
      <c r="C482" s="653"/>
      <c r="D482" s="653"/>
      <c r="E482" s="653">
        <f t="shared" si="30"/>
        <v>2.48</v>
      </c>
      <c r="F482" s="653">
        <v>2</v>
      </c>
      <c r="G482" s="653">
        <f t="shared" si="31"/>
        <v>0</v>
      </c>
      <c r="H482" s="653"/>
      <c r="I482" s="654">
        <f t="shared" si="33"/>
        <v>2.48</v>
      </c>
      <c r="J482" s="655">
        <f t="shared" si="33"/>
        <v>2</v>
      </c>
      <c r="K482" s="652">
        <f t="shared" si="32"/>
        <v>2.48</v>
      </c>
      <c r="L482" s="652"/>
    </row>
    <row r="483" spans="1:12" x14ac:dyDescent="0.2">
      <c r="A483" s="652" t="s">
        <v>640</v>
      </c>
      <c r="B483" s="656" t="s">
        <v>312</v>
      </c>
      <c r="C483" s="653"/>
      <c r="D483" s="653"/>
      <c r="E483" s="653">
        <f t="shared" si="30"/>
        <v>156.24</v>
      </c>
      <c r="F483" s="653">
        <v>126</v>
      </c>
      <c r="G483" s="653">
        <f t="shared" si="31"/>
        <v>0</v>
      </c>
      <c r="H483" s="653"/>
      <c r="I483" s="654">
        <f t="shared" si="33"/>
        <v>156.24</v>
      </c>
      <c r="J483" s="655">
        <f t="shared" si="33"/>
        <v>126</v>
      </c>
      <c r="K483" s="652">
        <f t="shared" si="32"/>
        <v>156.24</v>
      </c>
      <c r="L483" s="652"/>
    </row>
    <row r="484" spans="1:12" x14ac:dyDescent="0.2">
      <c r="A484" s="652" t="s">
        <v>651</v>
      </c>
      <c r="B484" s="656" t="s">
        <v>326</v>
      </c>
      <c r="C484" s="653"/>
      <c r="D484" s="653"/>
      <c r="E484" s="653">
        <f t="shared" si="30"/>
        <v>0</v>
      </c>
      <c r="F484" s="653"/>
      <c r="G484" s="653">
        <f t="shared" si="31"/>
        <v>32.119999999999997</v>
      </c>
      <c r="H484" s="653">
        <v>44</v>
      </c>
      <c r="I484" s="654">
        <f t="shared" si="33"/>
        <v>32.119999999999997</v>
      </c>
      <c r="J484" s="655">
        <f t="shared" si="33"/>
        <v>44</v>
      </c>
      <c r="K484" s="652">
        <f t="shared" si="32"/>
        <v>32.119999999999997</v>
      </c>
      <c r="L484" s="652"/>
    </row>
    <row r="485" spans="1:12" x14ac:dyDescent="0.2">
      <c r="A485" s="652" t="s">
        <v>651</v>
      </c>
      <c r="B485" s="656" t="s">
        <v>336</v>
      </c>
      <c r="C485" s="653"/>
      <c r="D485" s="653"/>
      <c r="E485" s="653">
        <f t="shared" si="30"/>
        <v>207.08</v>
      </c>
      <c r="F485" s="653">
        <v>167</v>
      </c>
      <c r="G485" s="653">
        <f t="shared" si="31"/>
        <v>128.47999999999999</v>
      </c>
      <c r="H485" s="653">
        <v>176</v>
      </c>
      <c r="I485" s="654">
        <f t="shared" si="33"/>
        <v>335.56</v>
      </c>
      <c r="J485" s="655">
        <f t="shared" si="33"/>
        <v>343</v>
      </c>
      <c r="K485" s="652">
        <f t="shared" si="32"/>
        <v>335.56</v>
      </c>
      <c r="L485" s="652"/>
    </row>
    <row r="486" spans="1:12" x14ac:dyDescent="0.2">
      <c r="A486" s="652" t="s">
        <v>651</v>
      </c>
      <c r="B486" s="656" t="s">
        <v>360</v>
      </c>
      <c r="C486" s="653"/>
      <c r="D486" s="653"/>
      <c r="E486" s="653">
        <f t="shared" si="30"/>
        <v>28.52</v>
      </c>
      <c r="F486" s="653">
        <v>23</v>
      </c>
      <c r="G486" s="653">
        <f t="shared" si="31"/>
        <v>0</v>
      </c>
      <c r="H486" s="653"/>
      <c r="I486" s="654">
        <f t="shared" si="33"/>
        <v>28.52</v>
      </c>
      <c r="J486" s="655">
        <f t="shared" si="33"/>
        <v>23</v>
      </c>
      <c r="K486" s="652">
        <f t="shared" si="32"/>
        <v>28.52</v>
      </c>
      <c r="L486" s="652"/>
    </row>
    <row r="487" spans="1:12" x14ac:dyDescent="0.2">
      <c r="A487" s="652" t="s">
        <v>651</v>
      </c>
      <c r="B487" s="656" t="s">
        <v>367</v>
      </c>
      <c r="C487" s="653"/>
      <c r="D487" s="653"/>
      <c r="E487" s="653">
        <f t="shared" si="30"/>
        <v>0</v>
      </c>
      <c r="F487" s="653"/>
      <c r="G487" s="653">
        <f t="shared" si="31"/>
        <v>18.98</v>
      </c>
      <c r="H487" s="653">
        <v>26</v>
      </c>
      <c r="I487" s="654">
        <f t="shared" si="33"/>
        <v>18.98</v>
      </c>
      <c r="J487" s="655">
        <f t="shared" si="33"/>
        <v>26</v>
      </c>
      <c r="K487" s="652">
        <f t="shared" si="32"/>
        <v>18.98</v>
      </c>
      <c r="L487" s="652"/>
    </row>
    <row r="488" spans="1:12" x14ac:dyDescent="0.2">
      <c r="A488" s="652" t="s">
        <v>669</v>
      </c>
      <c r="B488" s="656" t="s">
        <v>404</v>
      </c>
      <c r="C488" s="653">
        <f>D488*3.74</f>
        <v>5325.76</v>
      </c>
      <c r="D488" s="653">
        <v>1424</v>
      </c>
      <c r="E488" s="653">
        <f t="shared" si="30"/>
        <v>3.7199999999999998</v>
      </c>
      <c r="F488" s="653">
        <v>3</v>
      </c>
      <c r="G488" s="653">
        <f t="shared" si="31"/>
        <v>0</v>
      </c>
      <c r="H488" s="653"/>
      <c r="I488" s="654">
        <f t="shared" si="33"/>
        <v>5329.4800000000005</v>
      </c>
      <c r="J488" s="655">
        <f t="shared" si="33"/>
        <v>1427</v>
      </c>
      <c r="K488" s="652">
        <f t="shared" si="32"/>
        <v>5329.4800000000005</v>
      </c>
      <c r="L488" s="652"/>
    </row>
    <row r="489" spans="1:12" x14ac:dyDescent="0.2">
      <c r="A489" s="652" t="s">
        <v>669</v>
      </c>
      <c r="B489" s="656" t="s">
        <v>372</v>
      </c>
      <c r="C489" s="653"/>
      <c r="D489" s="653"/>
      <c r="E489" s="653">
        <f t="shared" si="30"/>
        <v>104.16</v>
      </c>
      <c r="F489" s="653">
        <v>84</v>
      </c>
      <c r="G489" s="653">
        <f t="shared" si="31"/>
        <v>0</v>
      </c>
      <c r="H489" s="653"/>
      <c r="I489" s="654">
        <f t="shared" si="33"/>
        <v>104.16</v>
      </c>
      <c r="J489" s="655">
        <f t="shared" si="33"/>
        <v>84</v>
      </c>
      <c r="K489" s="652">
        <f t="shared" si="32"/>
        <v>104.16</v>
      </c>
      <c r="L489" s="652"/>
    </row>
    <row r="490" spans="1:12" x14ac:dyDescent="0.2">
      <c r="A490" s="652" t="s">
        <v>669</v>
      </c>
      <c r="B490" s="656" t="s">
        <v>373</v>
      </c>
      <c r="C490" s="653"/>
      <c r="D490" s="653"/>
      <c r="E490" s="653">
        <f t="shared" si="30"/>
        <v>84.32</v>
      </c>
      <c r="F490" s="653">
        <v>68</v>
      </c>
      <c r="G490" s="653">
        <f t="shared" si="31"/>
        <v>0</v>
      </c>
      <c r="H490" s="653"/>
      <c r="I490" s="654">
        <f t="shared" si="33"/>
        <v>84.32</v>
      </c>
      <c r="J490" s="655">
        <f t="shared" si="33"/>
        <v>68</v>
      </c>
      <c r="K490" s="652">
        <f t="shared" si="32"/>
        <v>84.32</v>
      </c>
      <c r="L490" s="652"/>
    </row>
    <row r="491" spans="1:12" x14ac:dyDescent="0.2">
      <c r="A491" s="652" t="s">
        <v>430</v>
      </c>
      <c r="B491" s="656" t="s">
        <v>372</v>
      </c>
      <c r="C491" s="653"/>
      <c r="D491" s="653"/>
      <c r="E491" s="653">
        <f t="shared" si="30"/>
        <v>111.6</v>
      </c>
      <c r="F491" s="653">
        <v>90</v>
      </c>
      <c r="G491" s="653">
        <f t="shared" si="31"/>
        <v>0</v>
      </c>
      <c r="H491" s="653"/>
      <c r="I491" s="654">
        <f t="shared" si="33"/>
        <v>111.6</v>
      </c>
      <c r="J491" s="655">
        <f t="shared" si="33"/>
        <v>90</v>
      </c>
      <c r="K491" s="652">
        <f t="shared" si="32"/>
        <v>111.6</v>
      </c>
      <c r="L491" s="652"/>
    </row>
    <row r="492" spans="1:12" x14ac:dyDescent="0.2">
      <c r="A492" s="652" t="s">
        <v>430</v>
      </c>
      <c r="B492" s="656" t="s">
        <v>373</v>
      </c>
      <c r="C492" s="653"/>
      <c r="D492" s="653"/>
      <c r="E492" s="653">
        <f t="shared" si="30"/>
        <v>219.48</v>
      </c>
      <c r="F492" s="653">
        <v>177</v>
      </c>
      <c r="G492" s="653">
        <f t="shared" si="31"/>
        <v>0</v>
      </c>
      <c r="H492" s="653"/>
      <c r="I492" s="654">
        <f t="shared" si="33"/>
        <v>219.48</v>
      </c>
      <c r="J492" s="655">
        <f t="shared" si="33"/>
        <v>177</v>
      </c>
      <c r="K492" s="652">
        <f t="shared" si="32"/>
        <v>219.48</v>
      </c>
      <c r="L492" s="652"/>
    </row>
    <row r="493" spans="1:12" x14ac:dyDescent="0.2">
      <c r="A493" s="652" t="s">
        <v>674</v>
      </c>
      <c r="B493" s="656" t="s">
        <v>375</v>
      </c>
      <c r="C493" s="653"/>
      <c r="D493" s="653"/>
      <c r="E493" s="653">
        <f t="shared" si="30"/>
        <v>7.4399999999999995</v>
      </c>
      <c r="F493" s="653">
        <v>6</v>
      </c>
      <c r="G493" s="653">
        <f t="shared" si="31"/>
        <v>0</v>
      </c>
      <c r="H493" s="653"/>
      <c r="I493" s="654">
        <f t="shared" si="33"/>
        <v>7.4399999999999995</v>
      </c>
      <c r="J493" s="655">
        <f t="shared" si="33"/>
        <v>6</v>
      </c>
      <c r="K493" s="652">
        <f t="shared" si="32"/>
        <v>7.4399999999999995</v>
      </c>
      <c r="L493" s="652"/>
    </row>
    <row r="494" spans="1:12" x14ac:dyDescent="0.2">
      <c r="A494" s="652" t="s">
        <v>655</v>
      </c>
      <c r="B494" s="656" t="s">
        <v>315</v>
      </c>
      <c r="C494" s="653"/>
      <c r="D494" s="653"/>
      <c r="E494" s="653">
        <f t="shared" si="30"/>
        <v>44.64</v>
      </c>
      <c r="F494" s="653">
        <v>36</v>
      </c>
      <c r="G494" s="653">
        <f t="shared" si="31"/>
        <v>0</v>
      </c>
      <c r="H494" s="653"/>
      <c r="I494" s="654">
        <f t="shared" si="33"/>
        <v>44.64</v>
      </c>
      <c r="J494" s="655">
        <f t="shared" si="33"/>
        <v>36</v>
      </c>
      <c r="K494" s="652">
        <f t="shared" si="32"/>
        <v>44.64</v>
      </c>
      <c r="L494" s="652"/>
    </row>
    <row r="495" spans="1:12" x14ac:dyDescent="0.2">
      <c r="A495" s="652" t="s">
        <v>655</v>
      </c>
      <c r="B495" s="656" t="s">
        <v>312</v>
      </c>
      <c r="C495" s="653"/>
      <c r="D495" s="653"/>
      <c r="E495" s="653">
        <f t="shared" si="30"/>
        <v>228.16</v>
      </c>
      <c r="F495" s="653">
        <v>184</v>
      </c>
      <c r="G495" s="653">
        <f t="shared" si="31"/>
        <v>0</v>
      </c>
      <c r="H495" s="653"/>
      <c r="I495" s="654">
        <f t="shared" si="33"/>
        <v>228.16</v>
      </c>
      <c r="J495" s="655">
        <f t="shared" si="33"/>
        <v>184</v>
      </c>
      <c r="K495" s="652">
        <f t="shared" si="32"/>
        <v>228.16</v>
      </c>
      <c r="L495" s="652"/>
    </row>
    <row r="496" spans="1:12" x14ac:dyDescent="0.2">
      <c r="A496" s="652" t="s">
        <v>572</v>
      </c>
      <c r="B496" s="656" t="s">
        <v>375</v>
      </c>
      <c r="C496" s="653"/>
      <c r="D496" s="653"/>
      <c r="E496" s="653">
        <f t="shared" si="30"/>
        <v>39.68</v>
      </c>
      <c r="F496" s="653">
        <v>32</v>
      </c>
      <c r="G496" s="653">
        <f t="shared" si="31"/>
        <v>0</v>
      </c>
      <c r="H496" s="653"/>
      <c r="I496" s="654">
        <f t="shared" si="33"/>
        <v>39.68</v>
      </c>
      <c r="J496" s="655">
        <f t="shared" si="33"/>
        <v>32</v>
      </c>
      <c r="K496" s="652">
        <f t="shared" si="32"/>
        <v>39.68</v>
      </c>
      <c r="L496" s="652"/>
    </row>
    <row r="497" spans="1:12" x14ac:dyDescent="0.2">
      <c r="A497" s="652" t="s">
        <v>498</v>
      </c>
      <c r="B497" s="656" t="s">
        <v>317</v>
      </c>
      <c r="C497" s="653"/>
      <c r="D497" s="653"/>
      <c r="E497" s="653">
        <f t="shared" si="30"/>
        <v>35.96</v>
      </c>
      <c r="F497" s="653">
        <v>29</v>
      </c>
      <c r="G497" s="653">
        <f t="shared" si="31"/>
        <v>0</v>
      </c>
      <c r="H497" s="653"/>
      <c r="I497" s="654">
        <f t="shared" si="33"/>
        <v>35.96</v>
      </c>
      <c r="J497" s="655">
        <f t="shared" si="33"/>
        <v>29</v>
      </c>
      <c r="K497" s="652">
        <f t="shared" si="32"/>
        <v>35.96</v>
      </c>
      <c r="L497" s="652"/>
    </row>
    <row r="498" spans="1:12" x14ac:dyDescent="0.2">
      <c r="A498" s="652" t="s">
        <v>416</v>
      </c>
      <c r="B498" s="656" t="s">
        <v>344</v>
      </c>
      <c r="C498" s="653"/>
      <c r="D498" s="653"/>
      <c r="E498" s="653">
        <f t="shared" si="30"/>
        <v>6.2</v>
      </c>
      <c r="F498" s="653">
        <v>5</v>
      </c>
      <c r="G498" s="653">
        <f t="shared" si="31"/>
        <v>0.73</v>
      </c>
      <c r="H498" s="653">
        <v>1</v>
      </c>
      <c r="I498" s="654">
        <f t="shared" si="33"/>
        <v>6.93</v>
      </c>
      <c r="J498" s="655">
        <f t="shared" si="33"/>
        <v>6</v>
      </c>
      <c r="K498" s="652">
        <f t="shared" si="32"/>
        <v>6.93</v>
      </c>
      <c r="L498" s="652"/>
    </row>
    <row r="499" spans="1:12" x14ac:dyDescent="0.2">
      <c r="A499" s="652" t="s">
        <v>416</v>
      </c>
      <c r="B499" s="656" t="s">
        <v>345</v>
      </c>
      <c r="C499" s="653"/>
      <c r="D499" s="653"/>
      <c r="E499" s="653">
        <f t="shared" si="30"/>
        <v>127.72</v>
      </c>
      <c r="F499" s="653">
        <v>103</v>
      </c>
      <c r="G499" s="653">
        <f t="shared" si="31"/>
        <v>0</v>
      </c>
      <c r="H499" s="653"/>
      <c r="I499" s="654">
        <f t="shared" si="33"/>
        <v>127.72</v>
      </c>
      <c r="J499" s="655">
        <f t="shared" si="33"/>
        <v>103</v>
      </c>
      <c r="K499" s="652">
        <f t="shared" si="32"/>
        <v>127.72</v>
      </c>
      <c r="L499" s="652"/>
    </row>
    <row r="500" spans="1:12" x14ac:dyDescent="0.2">
      <c r="A500" s="652" t="s">
        <v>416</v>
      </c>
      <c r="B500" s="656" t="s">
        <v>317</v>
      </c>
      <c r="C500" s="653"/>
      <c r="D500" s="653"/>
      <c r="E500" s="653">
        <f t="shared" si="30"/>
        <v>182.28</v>
      </c>
      <c r="F500" s="653">
        <v>147</v>
      </c>
      <c r="G500" s="653">
        <f t="shared" si="31"/>
        <v>56.94</v>
      </c>
      <c r="H500" s="653">
        <v>78</v>
      </c>
      <c r="I500" s="654">
        <f t="shared" si="33"/>
        <v>239.22</v>
      </c>
      <c r="J500" s="655">
        <f t="shared" si="33"/>
        <v>225</v>
      </c>
      <c r="K500" s="652">
        <f t="shared" si="32"/>
        <v>239.22</v>
      </c>
      <c r="L500" s="652"/>
    </row>
    <row r="501" spans="1:12" x14ac:dyDescent="0.2">
      <c r="A501" s="652" t="s">
        <v>416</v>
      </c>
      <c r="B501" s="656" t="s">
        <v>360</v>
      </c>
      <c r="C501" s="653"/>
      <c r="D501" s="653"/>
      <c r="E501" s="653">
        <f t="shared" si="30"/>
        <v>323.64</v>
      </c>
      <c r="F501" s="653">
        <v>261</v>
      </c>
      <c r="G501" s="653">
        <f t="shared" si="31"/>
        <v>91.25</v>
      </c>
      <c r="H501" s="653">
        <v>125</v>
      </c>
      <c r="I501" s="654">
        <f t="shared" si="33"/>
        <v>414.89</v>
      </c>
      <c r="J501" s="655">
        <f t="shared" si="33"/>
        <v>386</v>
      </c>
      <c r="K501" s="652">
        <f t="shared" si="32"/>
        <v>414.89</v>
      </c>
      <c r="L501" s="652"/>
    </row>
    <row r="502" spans="1:12" x14ac:dyDescent="0.2">
      <c r="A502" s="652" t="s">
        <v>444</v>
      </c>
      <c r="B502" s="656" t="s">
        <v>315</v>
      </c>
      <c r="C502" s="653"/>
      <c r="D502" s="653"/>
      <c r="E502" s="653">
        <f t="shared" si="30"/>
        <v>74.400000000000006</v>
      </c>
      <c r="F502" s="653">
        <v>60</v>
      </c>
      <c r="G502" s="653">
        <f t="shared" si="31"/>
        <v>0</v>
      </c>
      <c r="H502" s="653"/>
      <c r="I502" s="654">
        <f t="shared" si="33"/>
        <v>74.400000000000006</v>
      </c>
      <c r="J502" s="655">
        <f t="shared" si="33"/>
        <v>60</v>
      </c>
      <c r="K502" s="652">
        <f t="shared" si="32"/>
        <v>74.400000000000006</v>
      </c>
      <c r="L502" s="652"/>
    </row>
    <row r="503" spans="1:12" x14ac:dyDescent="0.2">
      <c r="A503" s="652" t="s">
        <v>444</v>
      </c>
      <c r="B503" s="656" t="s">
        <v>312</v>
      </c>
      <c r="C503" s="653"/>
      <c r="D503" s="653"/>
      <c r="E503" s="653">
        <f t="shared" si="30"/>
        <v>341</v>
      </c>
      <c r="F503" s="653">
        <v>275</v>
      </c>
      <c r="G503" s="653">
        <f t="shared" si="31"/>
        <v>0</v>
      </c>
      <c r="H503" s="653"/>
      <c r="I503" s="654">
        <f t="shared" si="33"/>
        <v>341</v>
      </c>
      <c r="J503" s="655">
        <f t="shared" si="33"/>
        <v>275</v>
      </c>
      <c r="K503" s="652">
        <f t="shared" si="32"/>
        <v>341</v>
      </c>
      <c r="L503" s="652"/>
    </row>
    <row r="504" spans="1:12" x14ac:dyDescent="0.2">
      <c r="A504" s="652" t="s">
        <v>576</v>
      </c>
      <c r="B504" s="656" t="s">
        <v>329</v>
      </c>
      <c r="C504" s="653"/>
      <c r="D504" s="653"/>
      <c r="E504" s="653">
        <f t="shared" si="30"/>
        <v>814.68</v>
      </c>
      <c r="F504" s="653">
        <v>657</v>
      </c>
      <c r="G504" s="653">
        <f t="shared" si="31"/>
        <v>479.61</v>
      </c>
      <c r="H504" s="653">
        <v>657</v>
      </c>
      <c r="I504" s="654">
        <f t="shared" si="33"/>
        <v>1294.29</v>
      </c>
      <c r="J504" s="655">
        <f t="shared" si="33"/>
        <v>1314</v>
      </c>
      <c r="K504" s="652">
        <f t="shared" si="32"/>
        <v>1294.29</v>
      </c>
      <c r="L504" s="652"/>
    </row>
    <row r="505" spans="1:12" x14ac:dyDescent="0.2">
      <c r="A505" s="652" t="s">
        <v>576</v>
      </c>
      <c r="B505" s="656" t="s">
        <v>338</v>
      </c>
      <c r="C505" s="653"/>
      <c r="D505" s="653"/>
      <c r="E505" s="653">
        <f t="shared" si="30"/>
        <v>6.2</v>
      </c>
      <c r="F505" s="653">
        <v>5</v>
      </c>
      <c r="G505" s="653">
        <f t="shared" si="31"/>
        <v>3.65</v>
      </c>
      <c r="H505" s="653">
        <v>5</v>
      </c>
      <c r="I505" s="654">
        <f t="shared" si="33"/>
        <v>9.85</v>
      </c>
      <c r="J505" s="655">
        <f t="shared" si="33"/>
        <v>10</v>
      </c>
      <c r="K505" s="652">
        <f t="shared" si="32"/>
        <v>9.85</v>
      </c>
      <c r="L505" s="652"/>
    </row>
    <row r="506" spans="1:12" x14ac:dyDescent="0.2">
      <c r="A506" s="652" t="s">
        <v>576</v>
      </c>
      <c r="B506" s="656" t="s">
        <v>344</v>
      </c>
      <c r="C506" s="653"/>
      <c r="D506" s="653"/>
      <c r="E506" s="653">
        <f t="shared" si="30"/>
        <v>100.44</v>
      </c>
      <c r="F506" s="653">
        <v>81</v>
      </c>
      <c r="G506" s="653">
        <f t="shared" si="31"/>
        <v>59.129999999999995</v>
      </c>
      <c r="H506" s="653">
        <v>81</v>
      </c>
      <c r="I506" s="654">
        <f t="shared" si="33"/>
        <v>159.57</v>
      </c>
      <c r="J506" s="655">
        <f t="shared" si="33"/>
        <v>162</v>
      </c>
      <c r="K506" s="652">
        <f t="shared" si="32"/>
        <v>159.57</v>
      </c>
      <c r="L506" s="652"/>
    </row>
    <row r="507" spans="1:12" x14ac:dyDescent="0.2">
      <c r="A507" s="652" t="s">
        <v>576</v>
      </c>
      <c r="B507" s="656" t="s">
        <v>577</v>
      </c>
      <c r="C507" s="653"/>
      <c r="D507" s="653"/>
      <c r="E507" s="653">
        <f t="shared" si="30"/>
        <v>143.84</v>
      </c>
      <c r="F507" s="653">
        <v>116</v>
      </c>
      <c r="G507" s="653">
        <f t="shared" si="31"/>
        <v>83.22</v>
      </c>
      <c r="H507" s="653">
        <v>114</v>
      </c>
      <c r="I507" s="654">
        <f t="shared" si="33"/>
        <v>227.06</v>
      </c>
      <c r="J507" s="655">
        <f t="shared" si="33"/>
        <v>230</v>
      </c>
      <c r="K507" s="652">
        <f t="shared" si="32"/>
        <v>227.06</v>
      </c>
      <c r="L507" s="652"/>
    </row>
    <row r="508" spans="1:12" x14ac:dyDescent="0.2">
      <c r="A508" s="652" t="s">
        <v>576</v>
      </c>
      <c r="B508" s="656" t="s">
        <v>364</v>
      </c>
      <c r="C508" s="653"/>
      <c r="D508" s="653"/>
      <c r="E508" s="653">
        <f t="shared" si="30"/>
        <v>60.76</v>
      </c>
      <c r="F508" s="653">
        <v>49</v>
      </c>
      <c r="G508" s="653">
        <f t="shared" si="31"/>
        <v>35.769999999999996</v>
      </c>
      <c r="H508" s="653">
        <v>49</v>
      </c>
      <c r="I508" s="654">
        <f t="shared" si="33"/>
        <v>96.53</v>
      </c>
      <c r="J508" s="655">
        <f t="shared" si="33"/>
        <v>98</v>
      </c>
      <c r="K508" s="652">
        <f t="shared" si="32"/>
        <v>96.53</v>
      </c>
      <c r="L508" s="652"/>
    </row>
    <row r="509" spans="1:12" x14ac:dyDescent="0.2">
      <c r="A509" s="652" t="s">
        <v>457</v>
      </c>
      <c r="B509" s="656" t="s">
        <v>315</v>
      </c>
      <c r="C509" s="653"/>
      <c r="D509" s="653"/>
      <c r="E509" s="653">
        <f t="shared" si="30"/>
        <v>2.48</v>
      </c>
      <c r="F509" s="653">
        <v>2</v>
      </c>
      <c r="G509" s="653">
        <f t="shared" si="31"/>
        <v>0</v>
      </c>
      <c r="H509" s="653"/>
      <c r="I509" s="654">
        <f t="shared" si="33"/>
        <v>2.48</v>
      </c>
      <c r="J509" s="655">
        <f t="shared" si="33"/>
        <v>2</v>
      </c>
      <c r="K509" s="652">
        <f t="shared" si="32"/>
        <v>2.48</v>
      </c>
      <c r="L509" s="652"/>
    </row>
    <row r="510" spans="1:12" x14ac:dyDescent="0.2">
      <c r="A510" s="652" t="s">
        <v>457</v>
      </c>
      <c r="B510" s="656" t="s">
        <v>312</v>
      </c>
      <c r="C510" s="653"/>
      <c r="D510" s="653"/>
      <c r="E510" s="653">
        <f t="shared" si="30"/>
        <v>171.12</v>
      </c>
      <c r="F510" s="653">
        <v>138</v>
      </c>
      <c r="G510" s="653">
        <f t="shared" si="31"/>
        <v>0</v>
      </c>
      <c r="H510" s="653"/>
      <c r="I510" s="654">
        <f t="shared" si="33"/>
        <v>171.12</v>
      </c>
      <c r="J510" s="655">
        <f t="shared" si="33"/>
        <v>138</v>
      </c>
      <c r="K510" s="652">
        <f t="shared" si="32"/>
        <v>171.12</v>
      </c>
      <c r="L510" s="652"/>
    </row>
    <row r="511" spans="1:12" x14ac:dyDescent="0.2">
      <c r="A511" s="652" t="s">
        <v>423</v>
      </c>
      <c r="B511" s="656" t="s">
        <v>326</v>
      </c>
      <c r="C511" s="653"/>
      <c r="D511" s="653"/>
      <c r="E511" s="653">
        <f t="shared" si="30"/>
        <v>0</v>
      </c>
      <c r="F511" s="653"/>
      <c r="G511" s="653">
        <f t="shared" si="31"/>
        <v>201.48</v>
      </c>
      <c r="H511" s="653">
        <v>276</v>
      </c>
      <c r="I511" s="654">
        <f t="shared" si="33"/>
        <v>201.48</v>
      </c>
      <c r="J511" s="655">
        <f t="shared" si="33"/>
        <v>276</v>
      </c>
      <c r="K511" s="652">
        <f t="shared" si="32"/>
        <v>201.48</v>
      </c>
      <c r="L511" s="652"/>
    </row>
    <row r="512" spans="1:12" x14ac:dyDescent="0.2">
      <c r="A512" s="652" t="s">
        <v>423</v>
      </c>
      <c r="B512" s="656" t="s">
        <v>328</v>
      </c>
      <c r="C512" s="653"/>
      <c r="D512" s="653"/>
      <c r="E512" s="653">
        <f t="shared" si="30"/>
        <v>260.39999999999998</v>
      </c>
      <c r="F512" s="653">
        <v>210</v>
      </c>
      <c r="G512" s="653">
        <f t="shared" si="31"/>
        <v>153.29999999999998</v>
      </c>
      <c r="H512" s="653">
        <v>210</v>
      </c>
      <c r="I512" s="654">
        <f t="shared" si="33"/>
        <v>413.69999999999993</v>
      </c>
      <c r="J512" s="655">
        <f t="shared" si="33"/>
        <v>420</v>
      </c>
      <c r="K512" s="652">
        <f t="shared" si="32"/>
        <v>413.69999999999993</v>
      </c>
      <c r="L512" s="652"/>
    </row>
    <row r="513" spans="1:12" x14ac:dyDescent="0.2">
      <c r="A513" s="652" t="s">
        <v>423</v>
      </c>
      <c r="B513" s="656" t="s">
        <v>329</v>
      </c>
      <c r="C513" s="653"/>
      <c r="D513" s="653"/>
      <c r="E513" s="653">
        <f t="shared" si="30"/>
        <v>47.12</v>
      </c>
      <c r="F513" s="653">
        <v>38</v>
      </c>
      <c r="G513" s="653">
        <f t="shared" si="31"/>
        <v>27.74</v>
      </c>
      <c r="H513" s="653">
        <v>38</v>
      </c>
      <c r="I513" s="654">
        <f t="shared" si="33"/>
        <v>74.86</v>
      </c>
      <c r="J513" s="655">
        <f t="shared" si="33"/>
        <v>76</v>
      </c>
      <c r="K513" s="652">
        <f t="shared" si="32"/>
        <v>74.86</v>
      </c>
      <c r="L513" s="652"/>
    </row>
    <row r="514" spans="1:12" x14ac:dyDescent="0.2">
      <c r="A514" s="652" t="s">
        <v>423</v>
      </c>
      <c r="B514" s="656" t="s">
        <v>345</v>
      </c>
      <c r="C514" s="653"/>
      <c r="D514" s="653"/>
      <c r="E514" s="653">
        <f t="shared" si="30"/>
        <v>23.56</v>
      </c>
      <c r="F514" s="653">
        <v>19</v>
      </c>
      <c r="G514" s="653">
        <f t="shared" si="31"/>
        <v>13.87</v>
      </c>
      <c r="H514" s="653">
        <v>19</v>
      </c>
      <c r="I514" s="654">
        <f t="shared" si="33"/>
        <v>37.43</v>
      </c>
      <c r="J514" s="655">
        <f t="shared" si="33"/>
        <v>38</v>
      </c>
      <c r="K514" s="652">
        <f t="shared" si="32"/>
        <v>37.43</v>
      </c>
      <c r="L514" s="652"/>
    </row>
    <row r="515" spans="1:12" x14ac:dyDescent="0.2">
      <c r="A515" s="652" t="s">
        <v>423</v>
      </c>
      <c r="B515" s="656" t="s">
        <v>317</v>
      </c>
      <c r="C515" s="653"/>
      <c r="D515" s="653"/>
      <c r="E515" s="653">
        <f t="shared" si="30"/>
        <v>6.2</v>
      </c>
      <c r="F515" s="653">
        <v>5</v>
      </c>
      <c r="G515" s="653">
        <f t="shared" si="31"/>
        <v>3.65</v>
      </c>
      <c r="H515" s="653">
        <v>5</v>
      </c>
      <c r="I515" s="654">
        <f t="shared" si="33"/>
        <v>9.85</v>
      </c>
      <c r="J515" s="655">
        <f t="shared" si="33"/>
        <v>10</v>
      </c>
      <c r="K515" s="652">
        <f t="shared" si="32"/>
        <v>9.85</v>
      </c>
      <c r="L515" s="652"/>
    </row>
    <row r="516" spans="1:12" x14ac:dyDescent="0.2">
      <c r="A516" s="652" t="s">
        <v>423</v>
      </c>
      <c r="B516" s="656" t="s">
        <v>347</v>
      </c>
      <c r="C516" s="653"/>
      <c r="D516" s="653"/>
      <c r="E516" s="653">
        <f t="shared" si="30"/>
        <v>66.959999999999994</v>
      </c>
      <c r="F516" s="653">
        <v>54</v>
      </c>
      <c r="G516" s="653">
        <f t="shared" si="31"/>
        <v>40.879999999999995</v>
      </c>
      <c r="H516" s="653">
        <v>56</v>
      </c>
      <c r="I516" s="654">
        <f t="shared" si="33"/>
        <v>107.83999999999999</v>
      </c>
      <c r="J516" s="655">
        <f t="shared" si="33"/>
        <v>110</v>
      </c>
      <c r="K516" s="652">
        <f t="shared" si="32"/>
        <v>107.83999999999999</v>
      </c>
      <c r="L516" s="652"/>
    </row>
    <row r="517" spans="1:12" x14ac:dyDescent="0.2">
      <c r="A517" s="652" t="s">
        <v>423</v>
      </c>
      <c r="B517" s="656" t="s">
        <v>312</v>
      </c>
      <c r="C517" s="653"/>
      <c r="D517" s="653"/>
      <c r="E517" s="653">
        <f t="shared" si="30"/>
        <v>199.64</v>
      </c>
      <c r="F517" s="653">
        <v>161</v>
      </c>
      <c r="G517" s="653">
        <f t="shared" si="31"/>
        <v>117.53</v>
      </c>
      <c r="H517" s="653">
        <v>161</v>
      </c>
      <c r="I517" s="654">
        <f t="shared" si="33"/>
        <v>317.16999999999996</v>
      </c>
      <c r="J517" s="655">
        <f t="shared" si="33"/>
        <v>322</v>
      </c>
      <c r="K517" s="652">
        <f t="shared" si="32"/>
        <v>317.16999999999996</v>
      </c>
      <c r="L517" s="652"/>
    </row>
    <row r="518" spans="1:12" x14ac:dyDescent="0.2">
      <c r="A518" s="652" t="s">
        <v>423</v>
      </c>
      <c r="B518" s="656" t="s">
        <v>377</v>
      </c>
      <c r="C518" s="653"/>
      <c r="D518" s="653"/>
      <c r="E518" s="653">
        <f t="shared" ref="E518:E581" si="34">F518*1.24</f>
        <v>52.08</v>
      </c>
      <c r="F518" s="653">
        <v>42</v>
      </c>
      <c r="G518" s="653">
        <f t="shared" ref="G518:G581" si="35">H518*0.73</f>
        <v>30.66</v>
      </c>
      <c r="H518" s="653">
        <v>42</v>
      </c>
      <c r="I518" s="654">
        <f t="shared" si="33"/>
        <v>82.74</v>
      </c>
      <c r="J518" s="655">
        <f t="shared" si="33"/>
        <v>84</v>
      </c>
      <c r="K518" s="652">
        <f t="shared" ref="K518:K546" si="36">I518</f>
        <v>82.74</v>
      </c>
      <c r="L518" s="652"/>
    </row>
    <row r="519" spans="1:12" x14ac:dyDescent="0.2">
      <c r="A519" s="652" t="s">
        <v>423</v>
      </c>
      <c r="B519" s="656" t="s">
        <v>357</v>
      </c>
      <c r="C519" s="653"/>
      <c r="D519" s="653"/>
      <c r="E519" s="653">
        <f t="shared" si="34"/>
        <v>230.64</v>
      </c>
      <c r="F519" s="653">
        <v>186</v>
      </c>
      <c r="G519" s="653">
        <f t="shared" si="35"/>
        <v>135.78</v>
      </c>
      <c r="H519" s="653">
        <v>186</v>
      </c>
      <c r="I519" s="654">
        <f t="shared" si="33"/>
        <v>366.41999999999996</v>
      </c>
      <c r="J519" s="655">
        <f t="shared" si="33"/>
        <v>372</v>
      </c>
      <c r="K519" s="652">
        <f t="shared" si="36"/>
        <v>366.41999999999996</v>
      </c>
      <c r="L519" s="652"/>
    </row>
    <row r="520" spans="1:12" x14ac:dyDescent="0.2">
      <c r="A520" s="652" t="s">
        <v>423</v>
      </c>
      <c r="B520" s="656" t="s">
        <v>360</v>
      </c>
      <c r="C520" s="653"/>
      <c r="D520" s="653"/>
      <c r="E520" s="653">
        <f t="shared" si="34"/>
        <v>121.52</v>
      </c>
      <c r="F520" s="653">
        <v>98</v>
      </c>
      <c r="G520" s="653">
        <f t="shared" si="35"/>
        <v>71.539999999999992</v>
      </c>
      <c r="H520" s="653">
        <v>98</v>
      </c>
      <c r="I520" s="654">
        <f t="shared" si="33"/>
        <v>193.06</v>
      </c>
      <c r="J520" s="655">
        <f t="shared" si="33"/>
        <v>196</v>
      </c>
      <c r="K520" s="652">
        <f t="shared" si="36"/>
        <v>193.06</v>
      </c>
      <c r="L520" s="652"/>
    </row>
    <row r="521" spans="1:12" x14ac:dyDescent="0.2">
      <c r="A521" s="652" t="s">
        <v>423</v>
      </c>
      <c r="B521" s="656" t="s">
        <v>362</v>
      </c>
      <c r="C521" s="653"/>
      <c r="D521" s="653"/>
      <c r="E521" s="653">
        <f t="shared" si="34"/>
        <v>91.76</v>
      </c>
      <c r="F521" s="653">
        <v>74</v>
      </c>
      <c r="G521" s="653">
        <f t="shared" si="35"/>
        <v>54.019999999999996</v>
      </c>
      <c r="H521" s="653">
        <v>74</v>
      </c>
      <c r="I521" s="654">
        <f t="shared" si="33"/>
        <v>145.78</v>
      </c>
      <c r="J521" s="655">
        <f t="shared" si="33"/>
        <v>148</v>
      </c>
      <c r="K521" s="652">
        <f t="shared" si="36"/>
        <v>145.78</v>
      </c>
      <c r="L521" s="652"/>
    </row>
    <row r="522" spans="1:12" x14ac:dyDescent="0.2">
      <c r="A522" s="652" t="s">
        <v>423</v>
      </c>
      <c r="B522" s="656" t="s">
        <v>367</v>
      </c>
      <c r="C522" s="653"/>
      <c r="D522" s="653"/>
      <c r="E522" s="653">
        <f t="shared" si="34"/>
        <v>0</v>
      </c>
      <c r="F522" s="653"/>
      <c r="G522" s="653">
        <f t="shared" si="35"/>
        <v>60.589999999999996</v>
      </c>
      <c r="H522" s="653">
        <v>83</v>
      </c>
      <c r="I522" s="654">
        <f t="shared" si="33"/>
        <v>60.589999999999996</v>
      </c>
      <c r="J522" s="655">
        <f t="shared" si="33"/>
        <v>83</v>
      </c>
      <c r="K522" s="652">
        <f t="shared" si="36"/>
        <v>60.589999999999996</v>
      </c>
      <c r="L522" s="652"/>
    </row>
    <row r="523" spans="1:12" x14ac:dyDescent="0.2">
      <c r="A523" s="652" t="s">
        <v>632</v>
      </c>
      <c r="B523" s="656" t="s">
        <v>317</v>
      </c>
      <c r="C523" s="653"/>
      <c r="D523" s="653"/>
      <c r="E523" s="653">
        <f t="shared" si="34"/>
        <v>164.92</v>
      </c>
      <c r="F523" s="653">
        <v>133</v>
      </c>
      <c r="G523" s="653">
        <f t="shared" si="35"/>
        <v>0</v>
      </c>
      <c r="H523" s="653"/>
      <c r="I523" s="654">
        <f t="shared" si="33"/>
        <v>164.92</v>
      </c>
      <c r="J523" s="655">
        <f t="shared" si="33"/>
        <v>133</v>
      </c>
      <c r="K523" s="652">
        <f t="shared" si="36"/>
        <v>164.92</v>
      </c>
      <c r="L523" s="652"/>
    </row>
    <row r="524" spans="1:12" x14ac:dyDescent="0.2">
      <c r="A524" s="652" t="s">
        <v>497</v>
      </c>
      <c r="B524" s="656" t="s">
        <v>317</v>
      </c>
      <c r="C524" s="653"/>
      <c r="D524" s="653"/>
      <c r="E524" s="653">
        <f t="shared" si="34"/>
        <v>24.8</v>
      </c>
      <c r="F524" s="653">
        <v>20</v>
      </c>
      <c r="G524" s="653">
        <f t="shared" si="35"/>
        <v>0</v>
      </c>
      <c r="H524" s="653"/>
      <c r="I524" s="654">
        <f t="shared" si="33"/>
        <v>24.8</v>
      </c>
      <c r="J524" s="655">
        <f t="shared" si="33"/>
        <v>20</v>
      </c>
      <c r="K524" s="652">
        <f t="shared" si="36"/>
        <v>24.8</v>
      </c>
      <c r="L524" s="652"/>
    </row>
    <row r="525" spans="1:12" x14ac:dyDescent="0.2">
      <c r="A525" s="652" t="s">
        <v>458</v>
      </c>
      <c r="B525" s="656" t="s">
        <v>315</v>
      </c>
      <c r="C525" s="653"/>
      <c r="D525" s="653"/>
      <c r="E525" s="653">
        <f t="shared" si="34"/>
        <v>40.92</v>
      </c>
      <c r="F525" s="653">
        <v>33</v>
      </c>
      <c r="G525" s="653">
        <f t="shared" si="35"/>
        <v>0</v>
      </c>
      <c r="H525" s="653"/>
      <c r="I525" s="654">
        <f t="shared" si="33"/>
        <v>40.92</v>
      </c>
      <c r="J525" s="655">
        <f t="shared" si="33"/>
        <v>33</v>
      </c>
      <c r="K525" s="652">
        <f t="shared" si="36"/>
        <v>40.92</v>
      </c>
      <c r="L525" s="652"/>
    </row>
    <row r="526" spans="1:12" x14ac:dyDescent="0.2">
      <c r="A526" s="652" t="s">
        <v>458</v>
      </c>
      <c r="B526" s="656" t="s">
        <v>312</v>
      </c>
      <c r="C526" s="653"/>
      <c r="D526" s="653"/>
      <c r="E526" s="653">
        <f t="shared" si="34"/>
        <v>116.56</v>
      </c>
      <c r="F526" s="653">
        <v>94</v>
      </c>
      <c r="G526" s="653">
        <f t="shared" si="35"/>
        <v>0</v>
      </c>
      <c r="H526" s="653"/>
      <c r="I526" s="654">
        <f t="shared" si="33"/>
        <v>116.56</v>
      </c>
      <c r="J526" s="655">
        <f t="shared" si="33"/>
        <v>94</v>
      </c>
      <c r="K526" s="652">
        <f t="shared" si="36"/>
        <v>116.56</v>
      </c>
      <c r="L526" s="652"/>
    </row>
    <row r="527" spans="1:12" x14ac:dyDescent="0.2">
      <c r="A527" s="652" t="s">
        <v>378</v>
      </c>
      <c r="B527" s="656" t="s">
        <v>317</v>
      </c>
      <c r="C527" s="653"/>
      <c r="D527" s="653"/>
      <c r="E527" s="653">
        <f t="shared" si="34"/>
        <v>8.68</v>
      </c>
      <c r="F527" s="653">
        <v>7</v>
      </c>
      <c r="G527" s="653">
        <f t="shared" si="35"/>
        <v>5.1099999999999994</v>
      </c>
      <c r="H527" s="653">
        <v>7</v>
      </c>
      <c r="I527" s="654">
        <f t="shared" si="33"/>
        <v>13.79</v>
      </c>
      <c r="J527" s="655">
        <f t="shared" si="33"/>
        <v>14</v>
      </c>
      <c r="K527" s="652">
        <f t="shared" si="36"/>
        <v>13.79</v>
      </c>
      <c r="L527" s="652"/>
    </row>
    <row r="528" spans="1:12" x14ac:dyDescent="0.2">
      <c r="A528" s="652" t="s">
        <v>443</v>
      </c>
      <c r="B528" s="656" t="s">
        <v>317</v>
      </c>
      <c r="C528" s="653"/>
      <c r="D528" s="653"/>
      <c r="E528" s="653">
        <f t="shared" si="34"/>
        <v>16.12</v>
      </c>
      <c r="F528" s="653">
        <v>13</v>
      </c>
      <c r="G528" s="653">
        <f t="shared" si="35"/>
        <v>0</v>
      </c>
      <c r="H528" s="653"/>
      <c r="I528" s="654">
        <f t="shared" si="33"/>
        <v>16.12</v>
      </c>
      <c r="J528" s="655">
        <f t="shared" si="33"/>
        <v>13</v>
      </c>
      <c r="K528" s="652">
        <f t="shared" si="36"/>
        <v>16.12</v>
      </c>
      <c r="L528" s="652"/>
    </row>
    <row r="529" spans="1:12" x14ac:dyDescent="0.2">
      <c r="A529" s="652" t="s">
        <v>686</v>
      </c>
      <c r="B529" s="656" t="s">
        <v>317</v>
      </c>
      <c r="C529" s="653"/>
      <c r="D529" s="653"/>
      <c r="E529" s="653">
        <f t="shared" si="34"/>
        <v>57.04</v>
      </c>
      <c r="F529" s="653">
        <v>46</v>
      </c>
      <c r="G529" s="653">
        <f t="shared" si="35"/>
        <v>0</v>
      </c>
      <c r="H529" s="653"/>
      <c r="I529" s="654">
        <f t="shared" si="33"/>
        <v>57.04</v>
      </c>
      <c r="J529" s="655">
        <f t="shared" si="33"/>
        <v>46</v>
      </c>
      <c r="K529" s="652">
        <f t="shared" si="36"/>
        <v>57.04</v>
      </c>
      <c r="L529" s="652"/>
    </row>
    <row r="530" spans="1:12" x14ac:dyDescent="0.2">
      <c r="A530" s="652" t="s">
        <v>686</v>
      </c>
      <c r="B530" s="656" t="s">
        <v>360</v>
      </c>
      <c r="C530" s="653"/>
      <c r="D530" s="653"/>
      <c r="E530" s="653">
        <f t="shared" si="34"/>
        <v>121.52</v>
      </c>
      <c r="F530" s="653">
        <v>98</v>
      </c>
      <c r="G530" s="653">
        <f t="shared" si="35"/>
        <v>0</v>
      </c>
      <c r="H530" s="653"/>
      <c r="I530" s="654">
        <f t="shared" si="33"/>
        <v>121.52</v>
      </c>
      <c r="J530" s="655">
        <f t="shared" si="33"/>
        <v>98</v>
      </c>
      <c r="K530" s="652">
        <f t="shared" si="36"/>
        <v>121.52</v>
      </c>
      <c r="L530" s="652"/>
    </row>
    <row r="531" spans="1:12" x14ac:dyDescent="0.2">
      <c r="A531" s="652" t="s">
        <v>607</v>
      </c>
      <c r="B531" s="656" t="s">
        <v>328</v>
      </c>
      <c r="C531" s="653"/>
      <c r="D531" s="653"/>
      <c r="E531" s="653">
        <f t="shared" si="34"/>
        <v>426.56</v>
      </c>
      <c r="F531" s="653">
        <v>344</v>
      </c>
      <c r="G531" s="653">
        <f t="shared" si="35"/>
        <v>0</v>
      </c>
      <c r="H531" s="653"/>
      <c r="I531" s="654">
        <f t="shared" si="33"/>
        <v>426.56</v>
      </c>
      <c r="J531" s="655">
        <f t="shared" si="33"/>
        <v>344</v>
      </c>
      <c r="K531" s="652">
        <f t="shared" si="36"/>
        <v>426.56</v>
      </c>
      <c r="L531" s="652"/>
    </row>
    <row r="532" spans="1:12" x14ac:dyDescent="0.2">
      <c r="A532" s="652" t="s">
        <v>607</v>
      </c>
      <c r="B532" s="656" t="s">
        <v>330</v>
      </c>
      <c r="C532" s="653"/>
      <c r="D532" s="653"/>
      <c r="E532" s="653">
        <f t="shared" si="34"/>
        <v>81.84</v>
      </c>
      <c r="F532" s="653">
        <v>66</v>
      </c>
      <c r="G532" s="653">
        <f t="shared" si="35"/>
        <v>0</v>
      </c>
      <c r="H532" s="653"/>
      <c r="I532" s="654">
        <f t="shared" si="33"/>
        <v>81.84</v>
      </c>
      <c r="J532" s="655">
        <f t="shared" si="33"/>
        <v>66</v>
      </c>
      <c r="K532" s="652">
        <f t="shared" si="36"/>
        <v>81.84</v>
      </c>
      <c r="L532" s="652"/>
    </row>
    <row r="533" spans="1:12" x14ac:dyDescent="0.2">
      <c r="A533" s="652" t="s">
        <v>607</v>
      </c>
      <c r="B533" s="656" t="s">
        <v>339</v>
      </c>
      <c r="C533" s="653"/>
      <c r="D533" s="653"/>
      <c r="E533" s="653">
        <f t="shared" si="34"/>
        <v>17.36</v>
      </c>
      <c r="F533" s="653">
        <v>14</v>
      </c>
      <c r="G533" s="653">
        <f t="shared" si="35"/>
        <v>10.219999999999999</v>
      </c>
      <c r="H533" s="653">
        <v>14</v>
      </c>
      <c r="I533" s="654">
        <f t="shared" ref="I533:J596" si="37">C533+E533+G533</f>
        <v>27.58</v>
      </c>
      <c r="J533" s="655">
        <f t="shared" si="37"/>
        <v>28</v>
      </c>
      <c r="K533" s="652">
        <f t="shared" si="36"/>
        <v>27.58</v>
      </c>
      <c r="L533" s="652"/>
    </row>
    <row r="534" spans="1:12" x14ac:dyDescent="0.2">
      <c r="A534" s="652" t="s">
        <v>607</v>
      </c>
      <c r="B534" s="656" t="s">
        <v>317</v>
      </c>
      <c r="C534" s="653"/>
      <c r="D534" s="653"/>
      <c r="E534" s="653">
        <f t="shared" si="34"/>
        <v>300.08</v>
      </c>
      <c r="F534" s="653">
        <v>242</v>
      </c>
      <c r="G534" s="653">
        <f t="shared" si="35"/>
        <v>0</v>
      </c>
      <c r="H534" s="653"/>
      <c r="I534" s="654">
        <f t="shared" si="37"/>
        <v>300.08</v>
      </c>
      <c r="J534" s="655">
        <f t="shared" si="37"/>
        <v>242</v>
      </c>
      <c r="K534" s="652">
        <f t="shared" si="36"/>
        <v>300.08</v>
      </c>
      <c r="L534" s="652"/>
    </row>
    <row r="535" spans="1:12" x14ac:dyDescent="0.2">
      <c r="A535" s="652" t="s">
        <v>607</v>
      </c>
      <c r="B535" s="656" t="s">
        <v>360</v>
      </c>
      <c r="C535" s="653"/>
      <c r="D535" s="653"/>
      <c r="E535" s="653">
        <f t="shared" si="34"/>
        <v>132.68</v>
      </c>
      <c r="F535" s="653">
        <v>107</v>
      </c>
      <c r="G535" s="653">
        <f t="shared" si="35"/>
        <v>0.73</v>
      </c>
      <c r="H535" s="653">
        <v>1</v>
      </c>
      <c r="I535" s="654">
        <f t="shared" si="37"/>
        <v>133.41</v>
      </c>
      <c r="J535" s="655">
        <f t="shared" si="37"/>
        <v>108</v>
      </c>
      <c r="K535" s="652">
        <f t="shared" si="36"/>
        <v>133.41</v>
      </c>
      <c r="L535" s="652"/>
    </row>
    <row r="536" spans="1:12" x14ac:dyDescent="0.2">
      <c r="A536" s="652" t="s">
        <v>607</v>
      </c>
      <c r="B536" s="656" t="s">
        <v>368</v>
      </c>
      <c r="C536" s="653"/>
      <c r="D536" s="653"/>
      <c r="E536" s="653">
        <f t="shared" si="34"/>
        <v>57.04</v>
      </c>
      <c r="F536" s="653">
        <v>46</v>
      </c>
      <c r="G536" s="653">
        <f t="shared" si="35"/>
        <v>0</v>
      </c>
      <c r="H536" s="653"/>
      <c r="I536" s="654">
        <f t="shared" si="37"/>
        <v>57.04</v>
      </c>
      <c r="J536" s="655">
        <f t="shared" si="37"/>
        <v>46</v>
      </c>
      <c r="K536" s="652">
        <f t="shared" si="36"/>
        <v>57.04</v>
      </c>
      <c r="L536" s="652"/>
    </row>
    <row r="537" spans="1:12" x14ac:dyDescent="0.2">
      <c r="A537" s="652" t="s">
        <v>616</v>
      </c>
      <c r="B537" s="656" t="s">
        <v>315</v>
      </c>
      <c r="C537" s="653"/>
      <c r="D537" s="653"/>
      <c r="E537" s="653">
        <f t="shared" si="34"/>
        <v>2.48</v>
      </c>
      <c r="F537" s="653">
        <v>2</v>
      </c>
      <c r="G537" s="653">
        <f t="shared" si="35"/>
        <v>0</v>
      </c>
      <c r="H537" s="653"/>
      <c r="I537" s="654">
        <f t="shared" si="37"/>
        <v>2.48</v>
      </c>
      <c r="J537" s="655">
        <f t="shared" si="37"/>
        <v>2</v>
      </c>
      <c r="K537" s="652">
        <f t="shared" si="36"/>
        <v>2.48</v>
      </c>
      <c r="L537" s="652"/>
    </row>
    <row r="538" spans="1:12" x14ac:dyDescent="0.2">
      <c r="A538" s="652" t="s">
        <v>616</v>
      </c>
      <c r="B538" s="656" t="s">
        <v>312</v>
      </c>
      <c r="C538" s="653"/>
      <c r="D538" s="653"/>
      <c r="E538" s="653">
        <f t="shared" si="34"/>
        <v>81.84</v>
      </c>
      <c r="F538" s="653">
        <v>66</v>
      </c>
      <c r="G538" s="653">
        <f t="shared" si="35"/>
        <v>0</v>
      </c>
      <c r="H538" s="653"/>
      <c r="I538" s="654">
        <f t="shared" si="37"/>
        <v>81.84</v>
      </c>
      <c r="J538" s="655">
        <f t="shared" si="37"/>
        <v>66</v>
      </c>
      <c r="K538" s="652">
        <f t="shared" si="36"/>
        <v>81.84</v>
      </c>
      <c r="L538" s="652"/>
    </row>
    <row r="539" spans="1:12" x14ac:dyDescent="0.2">
      <c r="A539" s="652" t="s">
        <v>569</v>
      </c>
      <c r="B539" s="656" t="s">
        <v>328</v>
      </c>
      <c r="C539" s="653"/>
      <c r="D539" s="653"/>
      <c r="E539" s="653">
        <f t="shared" si="34"/>
        <v>9.92</v>
      </c>
      <c r="F539" s="653">
        <v>8</v>
      </c>
      <c r="G539" s="653">
        <f t="shared" si="35"/>
        <v>0</v>
      </c>
      <c r="H539" s="653"/>
      <c r="I539" s="654">
        <f t="shared" si="37"/>
        <v>9.92</v>
      </c>
      <c r="J539" s="655">
        <f t="shared" si="37"/>
        <v>8</v>
      </c>
      <c r="K539" s="652">
        <f t="shared" si="36"/>
        <v>9.92</v>
      </c>
      <c r="L539" s="652"/>
    </row>
    <row r="540" spans="1:12" x14ac:dyDescent="0.2">
      <c r="A540" s="652" t="s">
        <v>569</v>
      </c>
      <c r="B540" s="656" t="s">
        <v>330</v>
      </c>
      <c r="C540" s="653"/>
      <c r="D540" s="653"/>
      <c r="E540" s="653">
        <f t="shared" si="34"/>
        <v>14.879999999999999</v>
      </c>
      <c r="F540" s="653">
        <v>12</v>
      </c>
      <c r="G540" s="653">
        <f t="shared" si="35"/>
        <v>0</v>
      </c>
      <c r="H540" s="653"/>
      <c r="I540" s="654">
        <f t="shared" si="37"/>
        <v>14.879999999999999</v>
      </c>
      <c r="J540" s="655">
        <f t="shared" si="37"/>
        <v>12</v>
      </c>
      <c r="K540" s="652">
        <f t="shared" si="36"/>
        <v>14.879999999999999</v>
      </c>
      <c r="L540" s="652"/>
    </row>
    <row r="541" spans="1:12" x14ac:dyDescent="0.2">
      <c r="A541" s="652" t="s">
        <v>569</v>
      </c>
      <c r="B541" s="656" t="s">
        <v>345</v>
      </c>
      <c r="C541" s="653"/>
      <c r="D541" s="653"/>
      <c r="E541" s="653">
        <f t="shared" si="34"/>
        <v>13.64</v>
      </c>
      <c r="F541" s="653">
        <v>11</v>
      </c>
      <c r="G541" s="653">
        <f t="shared" si="35"/>
        <v>0</v>
      </c>
      <c r="H541" s="653"/>
      <c r="I541" s="654">
        <f t="shared" si="37"/>
        <v>13.64</v>
      </c>
      <c r="J541" s="655">
        <f t="shared" si="37"/>
        <v>11</v>
      </c>
      <c r="K541" s="652">
        <f t="shared" si="36"/>
        <v>13.64</v>
      </c>
      <c r="L541" s="652"/>
    </row>
    <row r="542" spans="1:12" x14ac:dyDescent="0.2">
      <c r="A542" s="652" t="s">
        <v>569</v>
      </c>
      <c r="B542" s="656" t="s">
        <v>317</v>
      </c>
      <c r="C542" s="653"/>
      <c r="D542" s="653"/>
      <c r="E542" s="653">
        <f t="shared" si="34"/>
        <v>117.8</v>
      </c>
      <c r="F542" s="653">
        <v>95</v>
      </c>
      <c r="G542" s="653">
        <f t="shared" si="35"/>
        <v>0</v>
      </c>
      <c r="H542" s="653"/>
      <c r="I542" s="654">
        <f t="shared" si="37"/>
        <v>117.8</v>
      </c>
      <c r="J542" s="655">
        <f t="shared" si="37"/>
        <v>95</v>
      </c>
      <c r="K542" s="652">
        <f t="shared" si="36"/>
        <v>117.8</v>
      </c>
      <c r="L542" s="652"/>
    </row>
    <row r="543" spans="1:12" x14ac:dyDescent="0.2">
      <c r="A543" s="652" t="s">
        <v>569</v>
      </c>
      <c r="B543" s="656" t="s">
        <v>360</v>
      </c>
      <c r="C543" s="653"/>
      <c r="D543" s="653"/>
      <c r="E543" s="653">
        <f t="shared" si="34"/>
        <v>39.68</v>
      </c>
      <c r="F543" s="653">
        <v>32</v>
      </c>
      <c r="G543" s="653">
        <f t="shared" si="35"/>
        <v>0</v>
      </c>
      <c r="H543" s="653"/>
      <c r="I543" s="654">
        <f t="shared" si="37"/>
        <v>39.68</v>
      </c>
      <c r="J543" s="655">
        <f t="shared" si="37"/>
        <v>32</v>
      </c>
      <c r="K543" s="652">
        <f t="shared" si="36"/>
        <v>39.68</v>
      </c>
      <c r="L543" s="652"/>
    </row>
    <row r="544" spans="1:12" x14ac:dyDescent="0.2">
      <c r="A544" s="652" t="s">
        <v>569</v>
      </c>
      <c r="B544" s="656" t="s">
        <v>368</v>
      </c>
      <c r="C544" s="653"/>
      <c r="D544" s="653"/>
      <c r="E544" s="653">
        <f t="shared" si="34"/>
        <v>17.36</v>
      </c>
      <c r="F544" s="653">
        <v>14</v>
      </c>
      <c r="G544" s="653">
        <f t="shared" si="35"/>
        <v>0</v>
      </c>
      <c r="H544" s="653"/>
      <c r="I544" s="654">
        <f t="shared" si="37"/>
        <v>17.36</v>
      </c>
      <c r="J544" s="655">
        <f t="shared" si="37"/>
        <v>14</v>
      </c>
      <c r="K544" s="652">
        <f t="shared" si="36"/>
        <v>17.36</v>
      </c>
      <c r="L544" s="652"/>
    </row>
    <row r="545" spans="1:12" x14ac:dyDescent="0.2">
      <c r="A545" s="652" t="s">
        <v>635</v>
      </c>
      <c r="B545" s="656" t="s">
        <v>317</v>
      </c>
      <c r="C545" s="653"/>
      <c r="D545" s="653"/>
      <c r="E545" s="653">
        <f t="shared" si="34"/>
        <v>62</v>
      </c>
      <c r="F545" s="653">
        <v>50</v>
      </c>
      <c r="G545" s="653">
        <f t="shared" si="35"/>
        <v>36.5</v>
      </c>
      <c r="H545" s="653">
        <v>50</v>
      </c>
      <c r="I545" s="654">
        <f t="shared" si="37"/>
        <v>98.5</v>
      </c>
      <c r="J545" s="655">
        <f t="shared" si="37"/>
        <v>100</v>
      </c>
      <c r="K545" s="652">
        <f t="shared" si="36"/>
        <v>98.5</v>
      </c>
      <c r="L545" s="652"/>
    </row>
    <row r="546" spans="1:12" x14ac:dyDescent="0.2">
      <c r="A546" s="652" t="s">
        <v>635</v>
      </c>
      <c r="B546" s="656" t="s">
        <v>360</v>
      </c>
      <c r="C546" s="653"/>
      <c r="D546" s="653"/>
      <c r="E546" s="653">
        <f t="shared" si="34"/>
        <v>141.35999999999999</v>
      </c>
      <c r="F546" s="653">
        <v>114</v>
      </c>
      <c r="G546" s="653">
        <f t="shared" si="35"/>
        <v>83.22</v>
      </c>
      <c r="H546" s="653">
        <v>114</v>
      </c>
      <c r="I546" s="654">
        <f t="shared" si="37"/>
        <v>224.57999999999998</v>
      </c>
      <c r="J546" s="655">
        <f t="shared" si="37"/>
        <v>228</v>
      </c>
      <c r="K546" s="652">
        <f t="shared" si="36"/>
        <v>224.57999999999998</v>
      </c>
      <c r="L546" s="652"/>
    </row>
    <row r="547" spans="1:12" x14ac:dyDescent="0.2">
      <c r="A547" s="652" t="s">
        <v>682</v>
      </c>
      <c r="B547" s="656" t="s">
        <v>325</v>
      </c>
      <c r="C547" s="653"/>
      <c r="D547" s="653"/>
      <c r="E547" s="653">
        <f t="shared" si="34"/>
        <v>0</v>
      </c>
      <c r="F547" s="653"/>
      <c r="G547" s="653">
        <f t="shared" si="35"/>
        <v>4.38</v>
      </c>
      <c r="H547" s="653">
        <v>6</v>
      </c>
      <c r="I547" s="654">
        <f t="shared" si="37"/>
        <v>4.38</v>
      </c>
      <c r="J547" s="655">
        <f t="shared" si="37"/>
        <v>6</v>
      </c>
      <c r="K547" s="652"/>
      <c r="L547" s="652">
        <f>I547</f>
        <v>4.38</v>
      </c>
    </row>
    <row r="548" spans="1:12" x14ac:dyDescent="0.2">
      <c r="A548" s="652" t="s">
        <v>682</v>
      </c>
      <c r="B548" s="656" t="s">
        <v>326</v>
      </c>
      <c r="C548" s="653"/>
      <c r="D548" s="653"/>
      <c r="E548" s="653">
        <f t="shared" si="34"/>
        <v>0</v>
      </c>
      <c r="F548" s="653"/>
      <c r="G548" s="653">
        <f t="shared" si="35"/>
        <v>51.83</v>
      </c>
      <c r="H548" s="653">
        <v>71</v>
      </c>
      <c r="I548" s="654">
        <f t="shared" si="37"/>
        <v>51.83</v>
      </c>
      <c r="J548" s="655">
        <f t="shared" si="37"/>
        <v>71</v>
      </c>
      <c r="K548" s="652"/>
      <c r="L548" s="652">
        <f t="shared" ref="L548:L561" si="38">I548</f>
        <v>51.83</v>
      </c>
    </row>
    <row r="549" spans="1:12" x14ac:dyDescent="0.2">
      <c r="A549" s="652" t="s">
        <v>682</v>
      </c>
      <c r="B549" s="656" t="s">
        <v>328</v>
      </c>
      <c r="C549" s="653"/>
      <c r="D549" s="653"/>
      <c r="E549" s="653">
        <f t="shared" si="34"/>
        <v>90.52</v>
      </c>
      <c r="F549" s="653">
        <v>73</v>
      </c>
      <c r="G549" s="653">
        <f t="shared" si="35"/>
        <v>0</v>
      </c>
      <c r="H549" s="653"/>
      <c r="I549" s="654">
        <f t="shared" si="37"/>
        <v>90.52</v>
      </c>
      <c r="J549" s="655">
        <f t="shared" si="37"/>
        <v>73</v>
      </c>
      <c r="K549" s="652"/>
      <c r="L549" s="652">
        <f t="shared" si="38"/>
        <v>90.52</v>
      </c>
    </row>
    <row r="550" spans="1:12" x14ac:dyDescent="0.2">
      <c r="A550" s="652" t="s">
        <v>682</v>
      </c>
      <c r="B550" s="656" t="s">
        <v>330</v>
      </c>
      <c r="C550" s="653"/>
      <c r="D550" s="653"/>
      <c r="E550" s="653">
        <f t="shared" si="34"/>
        <v>7.4399999999999995</v>
      </c>
      <c r="F550" s="653">
        <v>6</v>
      </c>
      <c r="G550" s="653">
        <f t="shared" si="35"/>
        <v>0</v>
      </c>
      <c r="H550" s="653"/>
      <c r="I550" s="654">
        <f t="shared" si="37"/>
        <v>7.4399999999999995</v>
      </c>
      <c r="J550" s="655">
        <f t="shared" si="37"/>
        <v>6</v>
      </c>
      <c r="K550" s="652"/>
      <c r="L550" s="652">
        <f t="shared" si="38"/>
        <v>7.4399999999999995</v>
      </c>
    </row>
    <row r="551" spans="1:12" x14ac:dyDescent="0.2">
      <c r="A551" s="652" t="s">
        <v>682</v>
      </c>
      <c r="B551" s="656" t="s">
        <v>345</v>
      </c>
      <c r="C551" s="653"/>
      <c r="D551" s="653"/>
      <c r="E551" s="653">
        <f t="shared" si="34"/>
        <v>14.879999999999999</v>
      </c>
      <c r="F551" s="653">
        <v>12</v>
      </c>
      <c r="G551" s="653">
        <f t="shared" si="35"/>
        <v>8.76</v>
      </c>
      <c r="H551" s="653">
        <v>12</v>
      </c>
      <c r="I551" s="654">
        <f t="shared" si="37"/>
        <v>23.64</v>
      </c>
      <c r="J551" s="655">
        <f t="shared" si="37"/>
        <v>24</v>
      </c>
      <c r="K551" s="652"/>
      <c r="L551" s="652">
        <f t="shared" si="38"/>
        <v>23.64</v>
      </c>
    </row>
    <row r="552" spans="1:12" x14ac:dyDescent="0.2">
      <c r="A552" s="652" t="s">
        <v>682</v>
      </c>
      <c r="B552" s="656" t="s">
        <v>317</v>
      </c>
      <c r="C552" s="653"/>
      <c r="D552" s="653"/>
      <c r="E552" s="653">
        <f t="shared" si="34"/>
        <v>33.479999999999997</v>
      </c>
      <c r="F552" s="653">
        <v>27</v>
      </c>
      <c r="G552" s="653">
        <f t="shared" si="35"/>
        <v>19.71</v>
      </c>
      <c r="H552" s="653">
        <v>27</v>
      </c>
      <c r="I552" s="654">
        <f t="shared" si="37"/>
        <v>53.19</v>
      </c>
      <c r="J552" s="655">
        <f t="shared" si="37"/>
        <v>54</v>
      </c>
      <c r="K552" s="652"/>
      <c r="L552" s="652">
        <f t="shared" si="38"/>
        <v>53.19</v>
      </c>
    </row>
    <row r="553" spans="1:12" x14ac:dyDescent="0.2">
      <c r="A553" s="652" t="s">
        <v>682</v>
      </c>
      <c r="B553" s="656" t="s">
        <v>321</v>
      </c>
      <c r="C553" s="653"/>
      <c r="D553" s="653"/>
      <c r="E553" s="653">
        <f t="shared" si="34"/>
        <v>19.84</v>
      </c>
      <c r="F553" s="653">
        <v>16</v>
      </c>
      <c r="G553" s="653">
        <f t="shared" si="35"/>
        <v>11.68</v>
      </c>
      <c r="H553" s="653">
        <v>16</v>
      </c>
      <c r="I553" s="654">
        <f t="shared" si="37"/>
        <v>31.52</v>
      </c>
      <c r="J553" s="655">
        <f t="shared" si="37"/>
        <v>32</v>
      </c>
      <c r="K553" s="652"/>
      <c r="L553" s="652">
        <f t="shared" si="38"/>
        <v>31.52</v>
      </c>
    </row>
    <row r="554" spans="1:12" x14ac:dyDescent="0.2">
      <c r="A554" s="652" t="s">
        <v>682</v>
      </c>
      <c r="B554" s="656" t="s">
        <v>377</v>
      </c>
      <c r="C554" s="653"/>
      <c r="D554" s="653"/>
      <c r="E554" s="653">
        <f t="shared" si="34"/>
        <v>37.200000000000003</v>
      </c>
      <c r="F554" s="653">
        <v>30</v>
      </c>
      <c r="G554" s="653">
        <f t="shared" si="35"/>
        <v>0</v>
      </c>
      <c r="H554" s="653"/>
      <c r="I554" s="654">
        <f t="shared" si="37"/>
        <v>37.200000000000003</v>
      </c>
      <c r="J554" s="655">
        <f t="shared" si="37"/>
        <v>30</v>
      </c>
      <c r="K554" s="652"/>
      <c r="L554" s="652">
        <f t="shared" si="38"/>
        <v>37.200000000000003</v>
      </c>
    </row>
    <row r="555" spans="1:12" x14ac:dyDescent="0.2">
      <c r="A555" s="652" t="s">
        <v>682</v>
      </c>
      <c r="B555" s="656" t="s">
        <v>357</v>
      </c>
      <c r="C555" s="653"/>
      <c r="D555" s="653"/>
      <c r="E555" s="653">
        <f t="shared" si="34"/>
        <v>42.16</v>
      </c>
      <c r="F555" s="653">
        <v>34</v>
      </c>
      <c r="G555" s="653">
        <f t="shared" si="35"/>
        <v>24.82</v>
      </c>
      <c r="H555" s="653">
        <v>34</v>
      </c>
      <c r="I555" s="654">
        <f t="shared" si="37"/>
        <v>66.97999999999999</v>
      </c>
      <c r="J555" s="655">
        <f t="shared" si="37"/>
        <v>68</v>
      </c>
      <c r="K555" s="652"/>
      <c r="L555" s="652">
        <f t="shared" si="38"/>
        <v>66.97999999999999</v>
      </c>
    </row>
    <row r="556" spans="1:12" x14ac:dyDescent="0.2">
      <c r="A556" s="652" t="s">
        <v>682</v>
      </c>
      <c r="B556" s="656" t="s">
        <v>360</v>
      </c>
      <c r="C556" s="653"/>
      <c r="D556" s="653"/>
      <c r="E556" s="653">
        <f t="shared" si="34"/>
        <v>203.35999999999999</v>
      </c>
      <c r="F556" s="653">
        <v>164</v>
      </c>
      <c r="G556" s="653">
        <f t="shared" si="35"/>
        <v>118.99</v>
      </c>
      <c r="H556" s="653">
        <v>163</v>
      </c>
      <c r="I556" s="654">
        <f t="shared" si="37"/>
        <v>322.34999999999997</v>
      </c>
      <c r="J556" s="655">
        <f t="shared" si="37"/>
        <v>327</v>
      </c>
      <c r="K556" s="652"/>
      <c r="L556" s="652">
        <f t="shared" si="38"/>
        <v>322.34999999999997</v>
      </c>
    </row>
    <row r="557" spans="1:12" x14ac:dyDescent="0.2">
      <c r="A557" s="652" t="s">
        <v>682</v>
      </c>
      <c r="B557" s="656" t="s">
        <v>362</v>
      </c>
      <c r="C557" s="653"/>
      <c r="D557" s="653"/>
      <c r="E557" s="653">
        <f t="shared" si="34"/>
        <v>29.759999999999998</v>
      </c>
      <c r="F557" s="653">
        <v>24</v>
      </c>
      <c r="G557" s="653">
        <f t="shared" si="35"/>
        <v>0</v>
      </c>
      <c r="H557" s="653"/>
      <c r="I557" s="654">
        <f t="shared" si="37"/>
        <v>29.759999999999998</v>
      </c>
      <c r="J557" s="655">
        <f t="shared" si="37"/>
        <v>24</v>
      </c>
      <c r="K557" s="652"/>
      <c r="L557" s="652">
        <f t="shared" si="38"/>
        <v>29.759999999999998</v>
      </c>
    </row>
    <row r="558" spans="1:12" x14ac:dyDescent="0.2">
      <c r="A558" s="652" t="s">
        <v>682</v>
      </c>
      <c r="B558" s="656" t="s">
        <v>367</v>
      </c>
      <c r="C558" s="653"/>
      <c r="D558" s="653"/>
      <c r="E558" s="653">
        <f t="shared" si="34"/>
        <v>0</v>
      </c>
      <c r="F558" s="653"/>
      <c r="G558" s="653">
        <f t="shared" si="35"/>
        <v>22.63</v>
      </c>
      <c r="H558" s="653">
        <v>31</v>
      </c>
      <c r="I558" s="654">
        <f t="shared" si="37"/>
        <v>22.63</v>
      </c>
      <c r="J558" s="655">
        <f t="shared" si="37"/>
        <v>31</v>
      </c>
      <c r="K558" s="652"/>
      <c r="L558" s="652">
        <f t="shared" si="38"/>
        <v>22.63</v>
      </c>
    </row>
    <row r="559" spans="1:12" x14ac:dyDescent="0.2">
      <c r="A559" s="652" t="s">
        <v>682</v>
      </c>
      <c r="B559" s="656" t="s">
        <v>368</v>
      </c>
      <c r="C559" s="653"/>
      <c r="D559" s="653"/>
      <c r="E559" s="653">
        <f t="shared" si="34"/>
        <v>22.32</v>
      </c>
      <c r="F559" s="653">
        <v>18</v>
      </c>
      <c r="G559" s="653">
        <f t="shared" si="35"/>
        <v>1.46</v>
      </c>
      <c r="H559" s="653">
        <v>2</v>
      </c>
      <c r="I559" s="654">
        <f t="shared" si="37"/>
        <v>23.78</v>
      </c>
      <c r="J559" s="655">
        <f t="shared" si="37"/>
        <v>20</v>
      </c>
      <c r="K559" s="652"/>
      <c r="L559" s="652">
        <f t="shared" si="38"/>
        <v>23.78</v>
      </c>
    </row>
    <row r="560" spans="1:12" x14ac:dyDescent="0.2">
      <c r="A560" s="652" t="s">
        <v>682</v>
      </c>
      <c r="B560" s="656" t="s">
        <v>372</v>
      </c>
      <c r="C560" s="653"/>
      <c r="D560" s="653"/>
      <c r="E560" s="653">
        <f t="shared" si="34"/>
        <v>9.92</v>
      </c>
      <c r="F560" s="653">
        <v>8</v>
      </c>
      <c r="G560" s="653">
        <f t="shared" si="35"/>
        <v>0</v>
      </c>
      <c r="H560" s="653"/>
      <c r="I560" s="654">
        <f t="shared" si="37"/>
        <v>9.92</v>
      </c>
      <c r="J560" s="655">
        <f t="shared" si="37"/>
        <v>8</v>
      </c>
      <c r="K560" s="652"/>
      <c r="L560" s="652">
        <f t="shared" si="38"/>
        <v>9.92</v>
      </c>
    </row>
    <row r="561" spans="1:12" x14ac:dyDescent="0.2">
      <c r="A561" s="652" t="s">
        <v>682</v>
      </c>
      <c r="B561" s="656" t="s">
        <v>373</v>
      </c>
      <c r="C561" s="653"/>
      <c r="D561" s="653"/>
      <c r="E561" s="653">
        <f t="shared" si="34"/>
        <v>6.2</v>
      </c>
      <c r="F561" s="653">
        <v>5</v>
      </c>
      <c r="G561" s="653">
        <f t="shared" si="35"/>
        <v>0</v>
      </c>
      <c r="H561" s="653"/>
      <c r="I561" s="654">
        <f t="shared" si="37"/>
        <v>6.2</v>
      </c>
      <c r="J561" s="655">
        <f t="shared" si="37"/>
        <v>5</v>
      </c>
      <c r="K561" s="652"/>
      <c r="L561" s="652">
        <f t="shared" si="38"/>
        <v>6.2</v>
      </c>
    </row>
    <row r="562" spans="1:12" x14ac:dyDescent="0.2">
      <c r="A562" s="652" t="s">
        <v>535</v>
      </c>
      <c r="B562" s="656" t="s">
        <v>326</v>
      </c>
      <c r="C562" s="653"/>
      <c r="D562" s="653"/>
      <c r="E562" s="653">
        <f t="shared" si="34"/>
        <v>0</v>
      </c>
      <c r="F562" s="653"/>
      <c r="G562" s="653">
        <f t="shared" si="35"/>
        <v>117.53</v>
      </c>
      <c r="H562" s="653">
        <v>161</v>
      </c>
      <c r="I562" s="654">
        <f t="shared" si="37"/>
        <v>117.53</v>
      </c>
      <c r="J562" s="655">
        <f t="shared" si="37"/>
        <v>161</v>
      </c>
      <c r="K562" s="652">
        <f t="shared" ref="K562:K625" si="39">I562</f>
        <v>117.53</v>
      </c>
      <c r="L562" s="652"/>
    </row>
    <row r="563" spans="1:12" x14ac:dyDescent="0.2">
      <c r="A563" s="652" t="s">
        <v>535</v>
      </c>
      <c r="B563" s="656" t="s">
        <v>328</v>
      </c>
      <c r="C563" s="653"/>
      <c r="D563" s="653"/>
      <c r="E563" s="653">
        <f t="shared" si="34"/>
        <v>34.72</v>
      </c>
      <c r="F563" s="653">
        <v>28</v>
      </c>
      <c r="G563" s="653">
        <f t="shared" si="35"/>
        <v>0</v>
      </c>
      <c r="H563" s="653"/>
      <c r="I563" s="654">
        <f t="shared" si="37"/>
        <v>34.72</v>
      </c>
      <c r="J563" s="655">
        <f t="shared" si="37"/>
        <v>28</v>
      </c>
      <c r="K563" s="652">
        <f t="shared" si="39"/>
        <v>34.72</v>
      </c>
      <c r="L563" s="652"/>
    </row>
    <row r="564" spans="1:12" x14ac:dyDescent="0.2">
      <c r="A564" s="652" t="s">
        <v>535</v>
      </c>
      <c r="B564" s="656" t="s">
        <v>345</v>
      </c>
      <c r="C564" s="653"/>
      <c r="D564" s="653"/>
      <c r="E564" s="653">
        <f t="shared" si="34"/>
        <v>27.28</v>
      </c>
      <c r="F564" s="653">
        <v>22</v>
      </c>
      <c r="G564" s="653">
        <f t="shared" si="35"/>
        <v>0</v>
      </c>
      <c r="H564" s="653"/>
      <c r="I564" s="654">
        <f t="shared" si="37"/>
        <v>27.28</v>
      </c>
      <c r="J564" s="655">
        <f t="shared" si="37"/>
        <v>22</v>
      </c>
      <c r="K564" s="652">
        <f t="shared" si="39"/>
        <v>27.28</v>
      </c>
      <c r="L564" s="652"/>
    </row>
    <row r="565" spans="1:12" x14ac:dyDescent="0.2">
      <c r="A565" s="652" t="s">
        <v>535</v>
      </c>
      <c r="B565" s="656" t="s">
        <v>317</v>
      </c>
      <c r="C565" s="653"/>
      <c r="D565" s="653"/>
      <c r="E565" s="653">
        <f t="shared" si="34"/>
        <v>7.4399999999999995</v>
      </c>
      <c r="F565" s="653">
        <v>6</v>
      </c>
      <c r="G565" s="653">
        <f t="shared" si="35"/>
        <v>0</v>
      </c>
      <c r="H565" s="653"/>
      <c r="I565" s="654">
        <f t="shared" si="37"/>
        <v>7.4399999999999995</v>
      </c>
      <c r="J565" s="655">
        <f t="shared" si="37"/>
        <v>6</v>
      </c>
      <c r="K565" s="652">
        <f t="shared" si="39"/>
        <v>7.4399999999999995</v>
      </c>
      <c r="L565" s="652"/>
    </row>
    <row r="566" spans="1:12" x14ac:dyDescent="0.2">
      <c r="A566" s="652" t="s">
        <v>535</v>
      </c>
      <c r="B566" s="656" t="s">
        <v>347</v>
      </c>
      <c r="C566" s="653"/>
      <c r="D566" s="653"/>
      <c r="E566" s="653">
        <f t="shared" si="34"/>
        <v>224.44</v>
      </c>
      <c r="F566" s="653">
        <v>181</v>
      </c>
      <c r="G566" s="653">
        <f t="shared" si="35"/>
        <v>0</v>
      </c>
      <c r="H566" s="653"/>
      <c r="I566" s="654">
        <f t="shared" si="37"/>
        <v>224.44</v>
      </c>
      <c r="J566" s="655">
        <f t="shared" si="37"/>
        <v>181</v>
      </c>
      <c r="K566" s="652">
        <f t="shared" si="39"/>
        <v>224.44</v>
      </c>
      <c r="L566" s="652"/>
    </row>
    <row r="567" spans="1:12" x14ac:dyDescent="0.2">
      <c r="A567" s="652" t="s">
        <v>535</v>
      </c>
      <c r="B567" s="656" t="s">
        <v>312</v>
      </c>
      <c r="C567" s="653"/>
      <c r="D567" s="653"/>
      <c r="E567" s="653">
        <f t="shared" si="34"/>
        <v>102.92</v>
      </c>
      <c r="F567" s="653">
        <v>83</v>
      </c>
      <c r="G567" s="653">
        <f t="shared" si="35"/>
        <v>0</v>
      </c>
      <c r="H567" s="653"/>
      <c r="I567" s="654">
        <f t="shared" si="37"/>
        <v>102.92</v>
      </c>
      <c r="J567" s="655">
        <f t="shared" si="37"/>
        <v>83</v>
      </c>
      <c r="K567" s="652">
        <f t="shared" si="39"/>
        <v>102.92</v>
      </c>
      <c r="L567" s="652"/>
    </row>
    <row r="568" spans="1:12" x14ac:dyDescent="0.2">
      <c r="A568" s="652" t="s">
        <v>535</v>
      </c>
      <c r="B568" s="656" t="s">
        <v>321</v>
      </c>
      <c r="C568" s="653"/>
      <c r="D568" s="653"/>
      <c r="E568" s="653">
        <f t="shared" si="34"/>
        <v>27.28</v>
      </c>
      <c r="F568" s="653">
        <v>22</v>
      </c>
      <c r="G568" s="653">
        <f t="shared" si="35"/>
        <v>0</v>
      </c>
      <c r="H568" s="653"/>
      <c r="I568" s="654">
        <f t="shared" si="37"/>
        <v>27.28</v>
      </c>
      <c r="J568" s="655">
        <f t="shared" si="37"/>
        <v>22</v>
      </c>
      <c r="K568" s="652">
        <f t="shared" si="39"/>
        <v>27.28</v>
      </c>
      <c r="L568" s="652"/>
    </row>
    <row r="569" spans="1:12" x14ac:dyDescent="0.2">
      <c r="A569" s="652" t="s">
        <v>535</v>
      </c>
      <c r="B569" s="656" t="s">
        <v>377</v>
      </c>
      <c r="C569" s="653"/>
      <c r="D569" s="653"/>
      <c r="E569" s="653">
        <f t="shared" si="34"/>
        <v>218.24</v>
      </c>
      <c r="F569" s="653">
        <v>176</v>
      </c>
      <c r="G569" s="653">
        <f t="shared" si="35"/>
        <v>0</v>
      </c>
      <c r="H569" s="653"/>
      <c r="I569" s="654">
        <f t="shared" si="37"/>
        <v>218.24</v>
      </c>
      <c r="J569" s="655">
        <f t="shared" si="37"/>
        <v>176</v>
      </c>
      <c r="K569" s="652">
        <f t="shared" si="39"/>
        <v>218.24</v>
      </c>
      <c r="L569" s="652"/>
    </row>
    <row r="570" spans="1:12" x14ac:dyDescent="0.2">
      <c r="A570" s="652" t="s">
        <v>535</v>
      </c>
      <c r="B570" s="656" t="s">
        <v>357</v>
      </c>
      <c r="C570" s="653"/>
      <c r="D570" s="653"/>
      <c r="E570" s="653">
        <f t="shared" si="34"/>
        <v>93</v>
      </c>
      <c r="F570" s="653">
        <v>75</v>
      </c>
      <c r="G570" s="653">
        <f t="shared" si="35"/>
        <v>0</v>
      </c>
      <c r="H570" s="653"/>
      <c r="I570" s="654">
        <f t="shared" si="37"/>
        <v>93</v>
      </c>
      <c r="J570" s="655">
        <f t="shared" si="37"/>
        <v>75</v>
      </c>
      <c r="K570" s="652">
        <f t="shared" si="39"/>
        <v>93</v>
      </c>
      <c r="L570" s="652"/>
    </row>
    <row r="571" spans="1:12" x14ac:dyDescent="0.2">
      <c r="A571" s="652" t="s">
        <v>535</v>
      </c>
      <c r="B571" s="656" t="s">
        <v>358</v>
      </c>
      <c r="C571" s="653"/>
      <c r="D571" s="653"/>
      <c r="E571" s="653">
        <f t="shared" si="34"/>
        <v>32.24</v>
      </c>
      <c r="F571" s="653">
        <v>26</v>
      </c>
      <c r="G571" s="653">
        <f t="shared" si="35"/>
        <v>0</v>
      </c>
      <c r="H571" s="653"/>
      <c r="I571" s="654">
        <f t="shared" si="37"/>
        <v>32.24</v>
      </c>
      <c r="J571" s="655">
        <f t="shared" si="37"/>
        <v>26</v>
      </c>
      <c r="K571" s="652">
        <f t="shared" si="39"/>
        <v>32.24</v>
      </c>
      <c r="L571" s="652"/>
    </row>
    <row r="572" spans="1:12" x14ac:dyDescent="0.2">
      <c r="A572" s="652" t="s">
        <v>535</v>
      </c>
      <c r="B572" s="656" t="s">
        <v>359</v>
      </c>
      <c r="C572" s="653"/>
      <c r="D572" s="653"/>
      <c r="E572" s="653">
        <f t="shared" si="34"/>
        <v>64.48</v>
      </c>
      <c r="F572" s="653">
        <v>52</v>
      </c>
      <c r="G572" s="653">
        <f t="shared" si="35"/>
        <v>0</v>
      </c>
      <c r="H572" s="653"/>
      <c r="I572" s="654">
        <f t="shared" si="37"/>
        <v>64.48</v>
      </c>
      <c r="J572" s="655">
        <f t="shared" si="37"/>
        <v>52</v>
      </c>
      <c r="K572" s="652">
        <f t="shared" si="39"/>
        <v>64.48</v>
      </c>
      <c r="L572" s="652"/>
    </row>
    <row r="573" spans="1:12" x14ac:dyDescent="0.2">
      <c r="A573" s="652" t="s">
        <v>535</v>
      </c>
      <c r="B573" s="656" t="s">
        <v>360</v>
      </c>
      <c r="C573" s="653"/>
      <c r="D573" s="653"/>
      <c r="E573" s="653">
        <f t="shared" si="34"/>
        <v>120.28</v>
      </c>
      <c r="F573" s="653">
        <v>97</v>
      </c>
      <c r="G573" s="653">
        <f t="shared" si="35"/>
        <v>0</v>
      </c>
      <c r="H573" s="653"/>
      <c r="I573" s="654">
        <f t="shared" si="37"/>
        <v>120.28</v>
      </c>
      <c r="J573" s="655">
        <f t="shared" si="37"/>
        <v>97</v>
      </c>
      <c r="K573" s="652">
        <f t="shared" si="39"/>
        <v>120.28</v>
      </c>
      <c r="L573" s="652"/>
    </row>
    <row r="574" spans="1:12" x14ac:dyDescent="0.2">
      <c r="A574" s="652" t="s">
        <v>535</v>
      </c>
      <c r="B574" s="656" t="s">
        <v>362</v>
      </c>
      <c r="C574" s="653"/>
      <c r="D574" s="653"/>
      <c r="E574" s="653">
        <f t="shared" si="34"/>
        <v>166.16</v>
      </c>
      <c r="F574" s="653">
        <v>134</v>
      </c>
      <c r="G574" s="653">
        <f t="shared" si="35"/>
        <v>0</v>
      </c>
      <c r="H574" s="653"/>
      <c r="I574" s="654">
        <f t="shared" si="37"/>
        <v>166.16</v>
      </c>
      <c r="J574" s="655">
        <f t="shared" si="37"/>
        <v>134</v>
      </c>
      <c r="K574" s="652">
        <f t="shared" si="39"/>
        <v>166.16</v>
      </c>
      <c r="L574" s="652"/>
    </row>
    <row r="575" spans="1:12" x14ac:dyDescent="0.2">
      <c r="A575" s="652" t="s">
        <v>535</v>
      </c>
      <c r="B575" s="656" t="s">
        <v>367</v>
      </c>
      <c r="C575" s="653"/>
      <c r="D575" s="653"/>
      <c r="E575" s="653">
        <f t="shared" si="34"/>
        <v>0</v>
      </c>
      <c r="F575" s="653"/>
      <c r="G575" s="653">
        <f t="shared" si="35"/>
        <v>44.53</v>
      </c>
      <c r="H575" s="653">
        <v>61</v>
      </c>
      <c r="I575" s="654">
        <f t="shared" si="37"/>
        <v>44.53</v>
      </c>
      <c r="J575" s="655">
        <f t="shared" si="37"/>
        <v>61</v>
      </c>
      <c r="K575" s="652">
        <f t="shared" si="39"/>
        <v>44.53</v>
      </c>
      <c r="L575" s="652"/>
    </row>
    <row r="576" spans="1:12" x14ac:dyDescent="0.2">
      <c r="A576" s="652" t="s">
        <v>535</v>
      </c>
      <c r="B576" s="656" t="s">
        <v>368</v>
      </c>
      <c r="C576" s="653"/>
      <c r="D576" s="653"/>
      <c r="E576" s="653">
        <f t="shared" si="34"/>
        <v>18.600000000000001</v>
      </c>
      <c r="F576" s="653">
        <v>15</v>
      </c>
      <c r="G576" s="653">
        <f t="shared" si="35"/>
        <v>3.65</v>
      </c>
      <c r="H576" s="653">
        <v>5</v>
      </c>
      <c r="I576" s="654">
        <f t="shared" si="37"/>
        <v>22.25</v>
      </c>
      <c r="J576" s="655">
        <f t="shared" si="37"/>
        <v>20</v>
      </c>
      <c r="K576" s="652">
        <f t="shared" si="39"/>
        <v>22.25</v>
      </c>
      <c r="L576" s="652"/>
    </row>
    <row r="577" spans="1:12" x14ac:dyDescent="0.2">
      <c r="A577" s="652" t="s">
        <v>566</v>
      </c>
      <c r="B577" s="656" t="s">
        <v>321</v>
      </c>
      <c r="C577" s="653"/>
      <c r="D577" s="653"/>
      <c r="E577" s="653">
        <f t="shared" si="34"/>
        <v>313.71999999999997</v>
      </c>
      <c r="F577" s="653">
        <v>253</v>
      </c>
      <c r="G577" s="653">
        <f t="shared" si="35"/>
        <v>0</v>
      </c>
      <c r="H577" s="653"/>
      <c r="I577" s="654">
        <f t="shared" si="37"/>
        <v>313.71999999999997</v>
      </c>
      <c r="J577" s="655">
        <f t="shared" si="37"/>
        <v>253</v>
      </c>
      <c r="K577" s="652">
        <f t="shared" si="39"/>
        <v>313.71999999999997</v>
      </c>
      <c r="L577" s="652"/>
    </row>
    <row r="578" spans="1:12" x14ac:dyDescent="0.2">
      <c r="A578" s="652" t="s">
        <v>549</v>
      </c>
      <c r="B578" s="656" t="s">
        <v>317</v>
      </c>
      <c r="C578" s="653"/>
      <c r="D578" s="653"/>
      <c r="E578" s="653">
        <f t="shared" si="34"/>
        <v>357.12</v>
      </c>
      <c r="F578" s="653">
        <v>288</v>
      </c>
      <c r="G578" s="653">
        <f t="shared" si="35"/>
        <v>5.84</v>
      </c>
      <c r="H578" s="653">
        <v>8</v>
      </c>
      <c r="I578" s="654">
        <f t="shared" si="37"/>
        <v>362.96</v>
      </c>
      <c r="J578" s="655">
        <f t="shared" si="37"/>
        <v>296</v>
      </c>
      <c r="K578" s="652">
        <f t="shared" si="39"/>
        <v>362.96</v>
      </c>
      <c r="L578" s="652"/>
    </row>
    <row r="579" spans="1:12" x14ac:dyDescent="0.2">
      <c r="A579" s="652" t="s">
        <v>647</v>
      </c>
      <c r="B579" s="656" t="s">
        <v>345</v>
      </c>
      <c r="C579" s="653"/>
      <c r="D579" s="653"/>
      <c r="E579" s="653">
        <f t="shared" si="34"/>
        <v>34.72</v>
      </c>
      <c r="F579" s="653">
        <v>28</v>
      </c>
      <c r="G579" s="653">
        <f t="shared" si="35"/>
        <v>0</v>
      </c>
      <c r="H579" s="653"/>
      <c r="I579" s="654">
        <f t="shared" si="37"/>
        <v>34.72</v>
      </c>
      <c r="J579" s="655">
        <f t="shared" si="37"/>
        <v>28</v>
      </c>
      <c r="K579" s="652">
        <f t="shared" si="39"/>
        <v>34.72</v>
      </c>
      <c r="L579" s="652"/>
    </row>
    <row r="580" spans="1:12" x14ac:dyDescent="0.2">
      <c r="A580" s="652" t="s">
        <v>647</v>
      </c>
      <c r="B580" s="656" t="s">
        <v>317</v>
      </c>
      <c r="C580" s="653"/>
      <c r="D580" s="653"/>
      <c r="E580" s="653">
        <f t="shared" si="34"/>
        <v>91.76</v>
      </c>
      <c r="F580" s="653">
        <v>74</v>
      </c>
      <c r="G580" s="653">
        <f t="shared" si="35"/>
        <v>0</v>
      </c>
      <c r="H580" s="653"/>
      <c r="I580" s="654">
        <f t="shared" si="37"/>
        <v>91.76</v>
      </c>
      <c r="J580" s="655">
        <f t="shared" si="37"/>
        <v>74</v>
      </c>
      <c r="K580" s="652">
        <f t="shared" si="39"/>
        <v>91.76</v>
      </c>
      <c r="L580" s="652"/>
    </row>
    <row r="581" spans="1:12" x14ac:dyDescent="0.2">
      <c r="A581" s="652" t="s">
        <v>647</v>
      </c>
      <c r="B581" s="656" t="s">
        <v>360</v>
      </c>
      <c r="C581" s="653"/>
      <c r="D581" s="653"/>
      <c r="E581" s="653">
        <f t="shared" si="34"/>
        <v>280.24</v>
      </c>
      <c r="F581" s="653">
        <v>226</v>
      </c>
      <c r="G581" s="653">
        <f t="shared" si="35"/>
        <v>0</v>
      </c>
      <c r="H581" s="653"/>
      <c r="I581" s="654">
        <f t="shared" si="37"/>
        <v>280.24</v>
      </c>
      <c r="J581" s="655">
        <f t="shared" si="37"/>
        <v>226</v>
      </c>
      <c r="K581" s="652">
        <f t="shared" si="39"/>
        <v>280.24</v>
      </c>
      <c r="L581" s="652"/>
    </row>
    <row r="582" spans="1:12" x14ac:dyDescent="0.2">
      <c r="A582" s="652" t="s">
        <v>552</v>
      </c>
      <c r="B582" s="656" t="s">
        <v>345</v>
      </c>
      <c r="C582" s="653"/>
      <c r="D582" s="653"/>
      <c r="E582" s="653">
        <f t="shared" ref="E582:E645" si="40">F582*1.24</f>
        <v>66.959999999999994</v>
      </c>
      <c r="F582" s="653">
        <v>54</v>
      </c>
      <c r="G582" s="653">
        <f t="shared" ref="G582:G645" si="41">H582*0.73</f>
        <v>0</v>
      </c>
      <c r="H582" s="653"/>
      <c r="I582" s="654">
        <f t="shared" si="37"/>
        <v>66.959999999999994</v>
      </c>
      <c r="J582" s="655">
        <f t="shared" si="37"/>
        <v>54</v>
      </c>
      <c r="K582" s="652">
        <f t="shared" si="39"/>
        <v>66.959999999999994</v>
      </c>
      <c r="L582" s="652"/>
    </row>
    <row r="583" spans="1:12" x14ac:dyDescent="0.2">
      <c r="A583" s="652" t="s">
        <v>552</v>
      </c>
      <c r="B583" s="656" t="s">
        <v>317</v>
      </c>
      <c r="C583" s="653"/>
      <c r="D583" s="653"/>
      <c r="E583" s="653">
        <f t="shared" si="40"/>
        <v>200.88</v>
      </c>
      <c r="F583" s="653">
        <v>162</v>
      </c>
      <c r="G583" s="653">
        <f t="shared" si="41"/>
        <v>111.69</v>
      </c>
      <c r="H583" s="653">
        <v>153</v>
      </c>
      <c r="I583" s="654">
        <f t="shared" si="37"/>
        <v>312.57</v>
      </c>
      <c r="J583" s="655">
        <f t="shared" si="37"/>
        <v>315</v>
      </c>
      <c r="K583" s="652">
        <f t="shared" si="39"/>
        <v>312.57</v>
      </c>
      <c r="L583" s="652"/>
    </row>
    <row r="584" spans="1:12" x14ac:dyDescent="0.2">
      <c r="A584" s="652" t="s">
        <v>552</v>
      </c>
      <c r="B584" s="656" t="s">
        <v>360</v>
      </c>
      <c r="C584" s="653"/>
      <c r="D584" s="653"/>
      <c r="E584" s="653">
        <f t="shared" si="40"/>
        <v>251.72</v>
      </c>
      <c r="F584" s="653">
        <v>203</v>
      </c>
      <c r="G584" s="653">
        <f t="shared" si="41"/>
        <v>0.73</v>
      </c>
      <c r="H584" s="653">
        <v>1</v>
      </c>
      <c r="I584" s="654">
        <f t="shared" si="37"/>
        <v>252.45</v>
      </c>
      <c r="J584" s="655">
        <f t="shared" si="37"/>
        <v>204</v>
      </c>
      <c r="K584" s="652">
        <f t="shared" si="39"/>
        <v>252.45</v>
      </c>
      <c r="L584" s="652"/>
    </row>
    <row r="585" spans="1:12" x14ac:dyDescent="0.2">
      <c r="A585" s="652" t="s">
        <v>470</v>
      </c>
      <c r="B585" s="656" t="s">
        <v>329</v>
      </c>
      <c r="C585" s="653"/>
      <c r="D585" s="653"/>
      <c r="E585" s="653">
        <f t="shared" si="40"/>
        <v>59.519999999999996</v>
      </c>
      <c r="F585" s="653">
        <v>48</v>
      </c>
      <c r="G585" s="653">
        <f t="shared" si="41"/>
        <v>35.04</v>
      </c>
      <c r="H585" s="653">
        <v>48</v>
      </c>
      <c r="I585" s="654">
        <f t="shared" si="37"/>
        <v>94.56</v>
      </c>
      <c r="J585" s="655">
        <f t="shared" si="37"/>
        <v>96</v>
      </c>
      <c r="K585" s="652">
        <f t="shared" si="39"/>
        <v>94.56</v>
      </c>
      <c r="L585" s="652"/>
    </row>
    <row r="586" spans="1:12" x14ac:dyDescent="0.2">
      <c r="A586" s="652" t="s">
        <v>470</v>
      </c>
      <c r="B586" s="656" t="s">
        <v>344</v>
      </c>
      <c r="C586" s="653"/>
      <c r="D586" s="653"/>
      <c r="E586" s="653">
        <f t="shared" si="40"/>
        <v>19.84</v>
      </c>
      <c r="F586" s="653">
        <v>16</v>
      </c>
      <c r="G586" s="653">
        <f t="shared" si="41"/>
        <v>11.68</v>
      </c>
      <c r="H586" s="653">
        <v>16</v>
      </c>
      <c r="I586" s="654">
        <f t="shared" si="37"/>
        <v>31.52</v>
      </c>
      <c r="J586" s="655">
        <f t="shared" si="37"/>
        <v>32</v>
      </c>
      <c r="K586" s="652">
        <f t="shared" si="39"/>
        <v>31.52</v>
      </c>
      <c r="L586" s="652"/>
    </row>
    <row r="587" spans="1:12" x14ac:dyDescent="0.2">
      <c r="A587" s="652" t="s">
        <v>470</v>
      </c>
      <c r="B587" s="656" t="s">
        <v>361</v>
      </c>
      <c r="C587" s="653"/>
      <c r="D587" s="653"/>
      <c r="E587" s="653">
        <f t="shared" si="40"/>
        <v>2.48</v>
      </c>
      <c r="F587" s="653">
        <v>2</v>
      </c>
      <c r="G587" s="653">
        <f t="shared" si="41"/>
        <v>0</v>
      </c>
      <c r="H587" s="653"/>
      <c r="I587" s="654">
        <f t="shared" si="37"/>
        <v>2.48</v>
      </c>
      <c r="J587" s="655">
        <f t="shared" si="37"/>
        <v>2</v>
      </c>
      <c r="K587" s="652">
        <f t="shared" si="39"/>
        <v>2.48</v>
      </c>
      <c r="L587" s="652"/>
    </row>
    <row r="588" spans="1:12" x14ac:dyDescent="0.2">
      <c r="A588" s="652" t="s">
        <v>470</v>
      </c>
      <c r="B588" s="656" t="s">
        <v>364</v>
      </c>
      <c r="C588" s="653"/>
      <c r="D588" s="653"/>
      <c r="E588" s="653">
        <f t="shared" si="40"/>
        <v>13.64</v>
      </c>
      <c r="F588" s="653">
        <v>11</v>
      </c>
      <c r="G588" s="653">
        <f t="shared" si="41"/>
        <v>8.0299999999999994</v>
      </c>
      <c r="H588" s="653">
        <v>11</v>
      </c>
      <c r="I588" s="654">
        <f t="shared" si="37"/>
        <v>21.67</v>
      </c>
      <c r="J588" s="655">
        <f t="shared" si="37"/>
        <v>22</v>
      </c>
      <c r="K588" s="652">
        <f t="shared" si="39"/>
        <v>21.67</v>
      </c>
      <c r="L588" s="652"/>
    </row>
    <row r="589" spans="1:12" x14ac:dyDescent="0.2">
      <c r="A589" s="652" t="s">
        <v>442</v>
      </c>
      <c r="B589" s="656" t="s">
        <v>325</v>
      </c>
      <c r="C589" s="653"/>
      <c r="D589" s="653"/>
      <c r="E589" s="653">
        <f t="shared" si="40"/>
        <v>0</v>
      </c>
      <c r="F589" s="653"/>
      <c r="G589" s="653">
        <f t="shared" si="41"/>
        <v>14.6</v>
      </c>
      <c r="H589" s="653">
        <v>20</v>
      </c>
      <c r="I589" s="654">
        <f t="shared" si="37"/>
        <v>14.6</v>
      </c>
      <c r="J589" s="655">
        <f t="shared" si="37"/>
        <v>20</v>
      </c>
      <c r="K589" s="652">
        <f t="shared" si="39"/>
        <v>14.6</v>
      </c>
      <c r="L589" s="652"/>
    </row>
    <row r="590" spans="1:12" x14ac:dyDescent="0.2">
      <c r="A590" s="652" t="s">
        <v>442</v>
      </c>
      <c r="B590" s="656" t="s">
        <v>372</v>
      </c>
      <c r="C590" s="653"/>
      <c r="D590" s="653"/>
      <c r="E590" s="653">
        <f t="shared" si="40"/>
        <v>202.12</v>
      </c>
      <c r="F590" s="653">
        <v>163</v>
      </c>
      <c r="G590" s="653">
        <f t="shared" si="41"/>
        <v>0</v>
      </c>
      <c r="H590" s="653"/>
      <c r="I590" s="654">
        <f t="shared" si="37"/>
        <v>202.12</v>
      </c>
      <c r="J590" s="655">
        <f t="shared" si="37"/>
        <v>163</v>
      </c>
      <c r="K590" s="652">
        <f t="shared" si="39"/>
        <v>202.12</v>
      </c>
      <c r="L590" s="652"/>
    </row>
    <row r="591" spans="1:12" x14ac:dyDescent="0.2">
      <c r="A591" s="652" t="s">
        <v>442</v>
      </c>
      <c r="B591" s="656" t="s">
        <v>373</v>
      </c>
      <c r="C591" s="653"/>
      <c r="D591" s="653"/>
      <c r="E591" s="653">
        <f t="shared" si="40"/>
        <v>368.28</v>
      </c>
      <c r="F591" s="653">
        <v>297</v>
      </c>
      <c r="G591" s="653">
        <f t="shared" si="41"/>
        <v>0</v>
      </c>
      <c r="H591" s="653"/>
      <c r="I591" s="654">
        <f t="shared" si="37"/>
        <v>368.28</v>
      </c>
      <c r="J591" s="655">
        <f t="shared" si="37"/>
        <v>297</v>
      </c>
      <c r="K591" s="652">
        <f t="shared" si="39"/>
        <v>368.28</v>
      </c>
      <c r="L591" s="652"/>
    </row>
    <row r="592" spans="1:12" x14ac:dyDescent="0.2">
      <c r="A592" s="652" t="s">
        <v>445</v>
      </c>
      <c r="B592" s="656" t="s">
        <v>315</v>
      </c>
      <c r="C592" s="653"/>
      <c r="D592" s="653"/>
      <c r="E592" s="653">
        <f t="shared" si="40"/>
        <v>96.72</v>
      </c>
      <c r="F592" s="653">
        <v>78</v>
      </c>
      <c r="G592" s="653">
        <f t="shared" si="41"/>
        <v>56.94</v>
      </c>
      <c r="H592" s="653">
        <v>78</v>
      </c>
      <c r="I592" s="654">
        <f t="shared" si="37"/>
        <v>153.66</v>
      </c>
      <c r="J592" s="655">
        <f t="shared" si="37"/>
        <v>156</v>
      </c>
      <c r="K592" s="652">
        <f t="shared" si="39"/>
        <v>153.66</v>
      </c>
      <c r="L592" s="652"/>
    </row>
    <row r="593" spans="1:12" x14ac:dyDescent="0.2">
      <c r="A593" s="652" t="s">
        <v>445</v>
      </c>
      <c r="B593" s="656" t="s">
        <v>312</v>
      </c>
      <c r="C593" s="653"/>
      <c r="D593" s="653"/>
      <c r="E593" s="653">
        <f t="shared" si="40"/>
        <v>321.16000000000003</v>
      </c>
      <c r="F593" s="653">
        <v>259</v>
      </c>
      <c r="G593" s="653">
        <f t="shared" si="41"/>
        <v>189.07</v>
      </c>
      <c r="H593" s="653">
        <v>259</v>
      </c>
      <c r="I593" s="654">
        <f t="shared" si="37"/>
        <v>510.23</v>
      </c>
      <c r="J593" s="655">
        <f t="shared" si="37"/>
        <v>518</v>
      </c>
      <c r="K593" s="652">
        <f t="shared" si="39"/>
        <v>510.23</v>
      </c>
      <c r="L593" s="652"/>
    </row>
    <row r="594" spans="1:12" x14ac:dyDescent="0.2">
      <c r="A594" s="652" t="s">
        <v>619</v>
      </c>
      <c r="B594" s="656" t="s">
        <v>328</v>
      </c>
      <c r="C594" s="653"/>
      <c r="D594" s="653"/>
      <c r="E594" s="653">
        <f t="shared" si="40"/>
        <v>244.28</v>
      </c>
      <c r="F594" s="653">
        <v>197</v>
      </c>
      <c r="G594" s="653">
        <f t="shared" si="41"/>
        <v>0</v>
      </c>
      <c r="H594" s="653"/>
      <c r="I594" s="654">
        <f t="shared" si="37"/>
        <v>244.28</v>
      </c>
      <c r="J594" s="655">
        <f t="shared" si="37"/>
        <v>197</v>
      </c>
      <c r="K594" s="652">
        <f t="shared" si="39"/>
        <v>244.28</v>
      </c>
      <c r="L594" s="652"/>
    </row>
    <row r="595" spans="1:12" x14ac:dyDescent="0.2">
      <c r="A595" s="652" t="s">
        <v>619</v>
      </c>
      <c r="B595" s="656" t="s">
        <v>317</v>
      </c>
      <c r="C595" s="653"/>
      <c r="D595" s="653"/>
      <c r="E595" s="653">
        <f t="shared" si="40"/>
        <v>199.64</v>
      </c>
      <c r="F595" s="653">
        <v>161</v>
      </c>
      <c r="G595" s="653">
        <f t="shared" si="41"/>
        <v>84.679999999999993</v>
      </c>
      <c r="H595" s="653">
        <v>116</v>
      </c>
      <c r="I595" s="654">
        <f t="shared" si="37"/>
        <v>284.32</v>
      </c>
      <c r="J595" s="655">
        <f t="shared" si="37"/>
        <v>277</v>
      </c>
      <c r="K595" s="652">
        <f t="shared" si="39"/>
        <v>284.32</v>
      </c>
      <c r="L595" s="652"/>
    </row>
    <row r="596" spans="1:12" x14ac:dyDescent="0.2">
      <c r="A596" s="652" t="s">
        <v>619</v>
      </c>
      <c r="B596" s="656" t="s">
        <v>360</v>
      </c>
      <c r="C596" s="653"/>
      <c r="D596" s="653"/>
      <c r="E596" s="653">
        <f t="shared" si="40"/>
        <v>236.84</v>
      </c>
      <c r="F596" s="653">
        <v>191</v>
      </c>
      <c r="G596" s="653">
        <f t="shared" si="41"/>
        <v>139.43</v>
      </c>
      <c r="H596" s="653">
        <v>191</v>
      </c>
      <c r="I596" s="654">
        <f t="shared" si="37"/>
        <v>376.27</v>
      </c>
      <c r="J596" s="655">
        <f t="shared" si="37"/>
        <v>382</v>
      </c>
      <c r="K596" s="652">
        <f t="shared" si="39"/>
        <v>376.27</v>
      </c>
      <c r="L596" s="652"/>
    </row>
    <row r="597" spans="1:12" x14ac:dyDescent="0.2">
      <c r="A597" s="652" t="s">
        <v>660</v>
      </c>
      <c r="B597" s="656" t="s">
        <v>317</v>
      </c>
      <c r="C597" s="653"/>
      <c r="D597" s="653"/>
      <c r="E597" s="653">
        <f t="shared" si="40"/>
        <v>23.56</v>
      </c>
      <c r="F597" s="653">
        <v>19</v>
      </c>
      <c r="G597" s="653">
        <f t="shared" si="41"/>
        <v>0</v>
      </c>
      <c r="H597" s="653"/>
      <c r="I597" s="654">
        <f t="shared" ref="I597:J660" si="42">C597+E597+G597</f>
        <v>23.56</v>
      </c>
      <c r="J597" s="655">
        <f t="shared" si="42"/>
        <v>19</v>
      </c>
      <c r="K597" s="652">
        <f t="shared" si="39"/>
        <v>23.56</v>
      </c>
      <c r="L597" s="652"/>
    </row>
    <row r="598" spans="1:12" x14ac:dyDescent="0.2">
      <c r="A598" s="652" t="s">
        <v>660</v>
      </c>
      <c r="B598" s="656" t="s">
        <v>360</v>
      </c>
      <c r="C598" s="653"/>
      <c r="D598" s="653"/>
      <c r="E598" s="653">
        <f t="shared" si="40"/>
        <v>187.24</v>
      </c>
      <c r="F598" s="653">
        <v>151</v>
      </c>
      <c r="G598" s="653">
        <f t="shared" si="41"/>
        <v>0</v>
      </c>
      <c r="H598" s="653"/>
      <c r="I598" s="654">
        <f t="shared" si="42"/>
        <v>187.24</v>
      </c>
      <c r="J598" s="655">
        <f t="shared" si="42"/>
        <v>151</v>
      </c>
      <c r="K598" s="652">
        <f t="shared" si="39"/>
        <v>187.24</v>
      </c>
      <c r="L598" s="652"/>
    </row>
    <row r="599" spans="1:12" x14ac:dyDescent="0.2">
      <c r="A599" s="652" t="s">
        <v>376</v>
      </c>
      <c r="B599" s="656" t="s">
        <v>326</v>
      </c>
      <c r="C599" s="653"/>
      <c r="D599" s="653"/>
      <c r="E599" s="653">
        <f t="shared" si="40"/>
        <v>0</v>
      </c>
      <c r="F599" s="653"/>
      <c r="G599" s="653">
        <f t="shared" si="41"/>
        <v>410.99</v>
      </c>
      <c r="H599" s="653">
        <v>563</v>
      </c>
      <c r="I599" s="654">
        <f t="shared" si="42"/>
        <v>410.99</v>
      </c>
      <c r="J599" s="655">
        <f t="shared" si="42"/>
        <v>563</v>
      </c>
      <c r="K599" s="652">
        <f t="shared" si="39"/>
        <v>410.99</v>
      </c>
      <c r="L599" s="652"/>
    </row>
    <row r="600" spans="1:12" x14ac:dyDescent="0.2">
      <c r="A600" s="652" t="s">
        <v>376</v>
      </c>
      <c r="B600" s="656" t="s">
        <v>336</v>
      </c>
      <c r="C600" s="653"/>
      <c r="D600" s="653"/>
      <c r="E600" s="653">
        <f t="shared" si="40"/>
        <v>18.600000000000001</v>
      </c>
      <c r="F600" s="653">
        <v>15</v>
      </c>
      <c r="G600" s="653">
        <f t="shared" si="41"/>
        <v>10.95</v>
      </c>
      <c r="H600" s="653">
        <v>15</v>
      </c>
      <c r="I600" s="654">
        <f t="shared" si="42"/>
        <v>29.55</v>
      </c>
      <c r="J600" s="655">
        <f t="shared" si="42"/>
        <v>30</v>
      </c>
      <c r="K600" s="652">
        <f t="shared" si="39"/>
        <v>29.55</v>
      </c>
      <c r="L600" s="652"/>
    </row>
    <row r="601" spans="1:12" ht="24" x14ac:dyDescent="0.2">
      <c r="A601" s="652" t="s">
        <v>376</v>
      </c>
      <c r="B601" s="656" t="s">
        <v>342</v>
      </c>
      <c r="C601" s="653"/>
      <c r="D601" s="653"/>
      <c r="E601" s="653">
        <f t="shared" si="40"/>
        <v>1.24</v>
      </c>
      <c r="F601" s="653">
        <v>1</v>
      </c>
      <c r="G601" s="653">
        <f t="shared" si="41"/>
        <v>0.73</v>
      </c>
      <c r="H601" s="653">
        <v>1</v>
      </c>
      <c r="I601" s="654">
        <f t="shared" si="42"/>
        <v>1.97</v>
      </c>
      <c r="J601" s="655">
        <f t="shared" si="42"/>
        <v>2</v>
      </c>
      <c r="K601" s="652">
        <f t="shared" si="39"/>
        <v>1.97</v>
      </c>
      <c r="L601" s="652"/>
    </row>
    <row r="602" spans="1:12" x14ac:dyDescent="0.2">
      <c r="A602" s="652" t="s">
        <v>376</v>
      </c>
      <c r="B602" s="656" t="s">
        <v>343</v>
      </c>
      <c r="C602" s="653"/>
      <c r="D602" s="653"/>
      <c r="E602" s="653">
        <f t="shared" si="40"/>
        <v>4.96</v>
      </c>
      <c r="F602" s="653">
        <v>4</v>
      </c>
      <c r="G602" s="653">
        <f t="shared" si="41"/>
        <v>2.92</v>
      </c>
      <c r="H602" s="653">
        <v>4</v>
      </c>
      <c r="I602" s="654">
        <f t="shared" si="42"/>
        <v>7.88</v>
      </c>
      <c r="J602" s="655">
        <f t="shared" si="42"/>
        <v>8</v>
      </c>
      <c r="K602" s="652">
        <f t="shared" si="39"/>
        <v>7.88</v>
      </c>
      <c r="L602" s="652"/>
    </row>
    <row r="603" spans="1:12" x14ac:dyDescent="0.2">
      <c r="A603" s="652" t="s">
        <v>376</v>
      </c>
      <c r="B603" s="656" t="s">
        <v>344</v>
      </c>
      <c r="C603" s="653"/>
      <c r="D603" s="653"/>
      <c r="E603" s="653">
        <f t="shared" si="40"/>
        <v>1.24</v>
      </c>
      <c r="F603" s="653">
        <v>1</v>
      </c>
      <c r="G603" s="653">
        <f t="shared" si="41"/>
        <v>0.73</v>
      </c>
      <c r="H603" s="653">
        <v>1</v>
      </c>
      <c r="I603" s="654">
        <f t="shared" si="42"/>
        <v>1.97</v>
      </c>
      <c r="J603" s="655">
        <f t="shared" si="42"/>
        <v>2</v>
      </c>
      <c r="K603" s="652">
        <f t="shared" si="39"/>
        <v>1.97</v>
      </c>
      <c r="L603" s="652"/>
    </row>
    <row r="604" spans="1:12" x14ac:dyDescent="0.2">
      <c r="A604" s="652" t="s">
        <v>376</v>
      </c>
      <c r="B604" s="656" t="s">
        <v>345</v>
      </c>
      <c r="C604" s="653"/>
      <c r="D604" s="653"/>
      <c r="E604" s="653">
        <f t="shared" si="40"/>
        <v>40.92</v>
      </c>
      <c r="F604" s="653">
        <v>33</v>
      </c>
      <c r="G604" s="653">
        <f t="shared" si="41"/>
        <v>24.09</v>
      </c>
      <c r="H604" s="653">
        <v>33</v>
      </c>
      <c r="I604" s="654">
        <f t="shared" si="42"/>
        <v>65.010000000000005</v>
      </c>
      <c r="J604" s="655">
        <f t="shared" si="42"/>
        <v>66</v>
      </c>
      <c r="K604" s="652">
        <f t="shared" si="39"/>
        <v>65.010000000000005</v>
      </c>
      <c r="L604" s="652"/>
    </row>
    <row r="605" spans="1:12" x14ac:dyDescent="0.2">
      <c r="A605" s="652" t="s">
        <v>376</v>
      </c>
      <c r="B605" s="656" t="s">
        <v>317</v>
      </c>
      <c r="C605" s="653"/>
      <c r="D605" s="653"/>
      <c r="E605" s="653">
        <f t="shared" si="40"/>
        <v>53.32</v>
      </c>
      <c r="F605" s="653">
        <v>43</v>
      </c>
      <c r="G605" s="653">
        <f t="shared" si="41"/>
        <v>32.119999999999997</v>
      </c>
      <c r="H605" s="653">
        <v>44</v>
      </c>
      <c r="I605" s="654">
        <f t="shared" si="42"/>
        <v>85.44</v>
      </c>
      <c r="J605" s="655">
        <f t="shared" si="42"/>
        <v>87</v>
      </c>
      <c r="K605" s="652">
        <f t="shared" si="39"/>
        <v>85.44</v>
      </c>
      <c r="L605" s="652"/>
    </row>
    <row r="606" spans="1:12" x14ac:dyDescent="0.2">
      <c r="A606" s="652" t="s">
        <v>376</v>
      </c>
      <c r="B606" s="656" t="s">
        <v>348</v>
      </c>
      <c r="C606" s="653"/>
      <c r="D606" s="653"/>
      <c r="E606" s="653">
        <f t="shared" si="40"/>
        <v>62</v>
      </c>
      <c r="F606" s="653">
        <v>50</v>
      </c>
      <c r="G606" s="653">
        <f t="shared" si="41"/>
        <v>0</v>
      </c>
      <c r="H606" s="653"/>
      <c r="I606" s="654">
        <f t="shared" si="42"/>
        <v>62</v>
      </c>
      <c r="J606" s="655">
        <f t="shared" si="42"/>
        <v>50</v>
      </c>
      <c r="K606" s="652">
        <f t="shared" si="39"/>
        <v>62</v>
      </c>
      <c r="L606" s="652"/>
    </row>
    <row r="607" spans="1:12" x14ac:dyDescent="0.2">
      <c r="A607" s="652" t="s">
        <v>376</v>
      </c>
      <c r="B607" s="656" t="s">
        <v>377</v>
      </c>
      <c r="C607" s="653"/>
      <c r="D607" s="653"/>
      <c r="E607" s="653">
        <f t="shared" si="40"/>
        <v>34.72</v>
      </c>
      <c r="F607" s="653">
        <v>28</v>
      </c>
      <c r="G607" s="653">
        <f t="shared" si="41"/>
        <v>20.439999999999998</v>
      </c>
      <c r="H607" s="653">
        <v>28</v>
      </c>
      <c r="I607" s="654">
        <f t="shared" si="42"/>
        <v>55.16</v>
      </c>
      <c r="J607" s="655">
        <f t="shared" si="42"/>
        <v>56</v>
      </c>
      <c r="K607" s="652">
        <f t="shared" si="39"/>
        <v>55.16</v>
      </c>
      <c r="L607" s="652"/>
    </row>
    <row r="608" spans="1:12" x14ac:dyDescent="0.2">
      <c r="A608" s="652" t="s">
        <v>376</v>
      </c>
      <c r="B608" s="656" t="s">
        <v>357</v>
      </c>
      <c r="C608" s="653"/>
      <c r="D608" s="653"/>
      <c r="E608" s="653">
        <f t="shared" si="40"/>
        <v>267.83999999999997</v>
      </c>
      <c r="F608" s="653">
        <v>216</v>
      </c>
      <c r="G608" s="653">
        <f t="shared" si="41"/>
        <v>157.68</v>
      </c>
      <c r="H608" s="653">
        <v>216</v>
      </c>
      <c r="I608" s="654">
        <f t="shared" si="42"/>
        <v>425.52</v>
      </c>
      <c r="J608" s="655">
        <f t="shared" si="42"/>
        <v>432</v>
      </c>
      <c r="K608" s="652">
        <f t="shared" si="39"/>
        <v>425.52</v>
      </c>
      <c r="L608" s="652"/>
    </row>
    <row r="609" spans="1:12" x14ac:dyDescent="0.2">
      <c r="A609" s="652" t="s">
        <v>376</v>
      </c>
      <c r="B609" s="656" t="s">
        <v>359</v>
      </c>
      <c r="C609" s="653"/>
      <c r="D609" s="653"/>
      <c r="E609" s="653">
        <f t="shared" si="40"/>
        <v>130.19999999999999</v>
      </c>
      <c r="F609" s="653">
        <v>105</v>
      </c>
      <c r="G609" s="653">
        <f t="shared" si="41"/>
        <v>75.19</v>
      </c>
      <c r="H609" s="653">
        <v>103</v>
      </c>
      <c r="I609" s="654">
        <f t="shared" si="42"/>
        <v>205.39</v>
      </c>
      <c r="J609" s="655">
        <f t="shared" si="42"/>
        <v>208</v>
      </c>
      <c r="K609" s="652">
        <f t="shared" si="39"/>
        <v>205.39</v>
      </c>
      <c r="L609" s="652"/>
    </row>
    <row r="610" spans="1:12" x14ac:dyDescent="0.2">
      <c r="A610" s="652" t="s">
        <v>376</v>
      </c>
      <c r="B610" s="656" t="s">
        <v>360</v>
      </c>
      <c r="C610" s="653"/>
      <c r="D610" s="653"/>
      <c r="E610" s="653">
        <f t="shared" si="40"/>
        <v>186</v>
      </c>
      <c r="F610" s="653">
        <v>150</v>
      </c>
      <c r="G610" s="653">
        <f t="shared" si="41"/>
        <v>108.77</v>
      </c>
      <c r="H610" s="653">
        <v>149</v>
      </c>
      <c r="I610" s="654">
        <f t="shared" si="42"/>
        <v>294.77</v>
      </c>
      <c r="J610" s="655">
        <f t="shared" si="42"/>
        <v>299</v>
      </c>
      <c r="K610" s="652">
        <f t="shared" si="39"/>
        <v>294.77</v>
      </c>
      <c r="L610" s="652"/>
    </row>
    <row r="611" spans="1:12" x14ac:dyDescent="0.2">
      <c r="A611" s="652" t="s">
        <v>376</v>
      </c>
      <c r="B611" s="656" t="s">
        <v>367</v>
      </c>
      <c r="C611" s="653"/>
      <c r="D611" s="653"/>
      <c r="E611" s="653">
        <f t="shared" si="40"/>
        <v>0</v>
      </c>
      <c r="F611" s="653"/>
      <c r="G611" s="653">
        <f t="shared" si="41"/>
        <v>52.56</v>
      </c>
      <c r="H611" s="653">
        <v>72</v>
      </c>
      <c r="I611" s="654">
        <f t="shared" si="42"/>
        <v>52.56</v>
      </c>
      <c r="J611" s="655">
        <f t="shared" si="42"/>
        <v>72</v>
      </c>
      <c r="K611" s="652">
        <f t="shared" si="39"/>
        <v>52.56</v>
      </c>
      <c r="L611" s="652"/>
    </row>
    <row r="612" spans="1:12" x14ac:dyDescent="0.2">
      <c r="A612" s="652" t="s">
        <v>376</v>
      </c>
      <c r="B612" s="656" t="s">
        <v>369</v>
      </c>
      <c r="C612" s="653"/>
      <c r="D612" s="653"/>
      <c r="E612" s="653">
        <f t="shared" si="40"/>
        <v>3.7199999999999998</v>
      </c>
      <c r="F612" s="653">
        <v>3</v>
      </c>
      <c r="G612" s="653">
        <f t="shared" si="41"/>
        <v>2.19</v>
      </c>
      <c r="H612" s="653">
        <v>3</v>
      </c>
      <c r="I612" s="654">
        <f t="shared" si="42"/>
        <v>5.91</v>
      </c>
      <c r="J612" s="655">
        <f t="shared" si="42"/>
        <v>6</v>
      </c>
      <c r="K612" s="652">
        <f t="shared" si="39"/>
        <v>5.91</v>
      </c>
      <c r="L612" s="652"/>
    </row>
    <row r="613" spans="1:12" x14ac:dyDescent="0.2">
      <c r="A613" s="652" t="s">
        <v>561</v>
      </c>
      <c r="B613" s="656" t="s">
        <v>348</v>
      </c>
      <c r="C613" s="653"/>
      <c r="D613" s="653"/>
      <c r="E613" s="653">
        <f t="shared" si="40"/>
        <v>39.68</v>
      </c>
      <c r="F613" s="653">
        <v>32</v>
      </c>
      <c r="G613" s="653">
        <f t="shared" si="41"/>
        <v>0</v>
      </c>
      <c r="H613" s="653"/>
      <c r="I613" s="654">
        <f t="shared" si="42"/>
        <v>39.68</v>
      </c>
      <c r="J613" s="655">
        <f t="shared" si="42"/>
        <v>32</v>
      </c>
      <c r="K613" s="652">
        <f t="shared" si="39"/>
        <v>39.68</v>
      </c>
      <c r="L613" s="652"/>
    </row>
    <row r="614" spans="1:12" x14ac:dyDescent="0.2">
      <c r="A614" s="652" t="s">
        <v>554</v>
      </c>
      <c r="B614" s="656" t="s">
        <v>321</v>
      </c>
      <c r="C614" s="653"/>
      <c r="D614" s="653"/>
      <c r="E614" s="653">
        <f t="shared" si="40"/>
        <v>178.56</v>
      </c>
      <c r="F614" s="653">
        <v>144</v>
      </c>
      <c r="G614" s="653">
        <f t="shared" si="41"/>
        <v>105.12</v>
      </c>
      <c r="H614" s="653">
        <v>144</v>
      </c>
      <c r="I614" s="654">
        <f t="shared" si="42"/>
        <v>283.68</v>
      </c>
      <c r="J614" s="655">
        <f t="shared" si="42"/>
        <v>288</v>
      </c>
      <c r="K614" s="652">
        <f t="shared" si="39"/>
        <v>283.68</v>
      </c>
      <c r="L614" s="652"/>
    </row>
    <row r="615" spans="1:12" x14ac:dyDescent="0.2">
      <c r="A615" s="652" t="s">
        <v>666</v>
      </c>
      <c r="B615" s="656" t="s">
        <v>325</v>
      </c>
      <c r="C615" s="653"/>
      <c r="D615" s="653"/>
      <c r="E615" s="653">
        <f t="shared" si="40"/>
        <v>1.24</v>
      </c>
      <c r="F615" s="653">
        <v>1</v>
      </c>
      <c r="G615" s="653">
        <f t="shared" si="41"/>
        <v>0.73</v>
      </c>
      <c r="H615" s="653">
        <v>1</v>
      </c>
      <c r="I615" s="654">
        <f t="shared" si="42"/>
        <v>1.97</v>
      </c>
      <c r="J615" s="655">
        <f t="shared" si="42"/>
        <v>2</v>
      </c>
      <c r="K615" s="652">
        <f t="shared" si="39"/>
        <v>1.97</v>
      </c>
      <c r="L615" s="652"/>
    </row>
    <row r="616" spans="1:12" x14ac:dyDescent="0.2">
      <c r="A616" s="652" t="s">
        <v>666</v>
      </c>
      <c r="B616" s="656" t="s">
        <v>326</v>
      </c>
      <c r="C616" s="653"/>
      <c r="D616" s="653"/>
      <c r="E616" s="653">
        <f t="shared" si="40"/>
        <v>716.72</v>
      </c>
      <c r="F616" s="653">
        <v>578</v>
      </c>
      <c r="G616" s="653">
        <f t="shared" si="41"/>
        <v>421.94</v>
      </c>
      <c r="H616" s="653">
        <v>578</v>
      </c>
      <c r="I616" s="654">
        <f t="shared" si="42"/>
        <v>1138.6600000000001</v>
      </c>
      <c r="J616" s="655">
        <f t="shared" si="42"/>
        <v>1156</v>
      </c>
      <c r="K616" s="652">
        <f t="shared" si="39"/>
        <v>1138.6600000000001</v>
      </c>
      <c r="L616" s="652"/>
    </row>
    <row r="617" spans="1:12" x14ac:dyDescent="0.2">
      <c r="A617" s="652" t="s">
        <v>666</v>
      </c>
      <c r="B617" s="656" t="s">
        <v>327</v>
      </c>
      <c r="C617" s="653"/>
      <c r="D617" s="653"/>
      <c r="E617" s="653">
        <f t="shared" si="40"/>
        <v>386.88</v>
      </c>
      <c r="F617" s="653">
        <v>312</v>
      </c>
      <c r="G617" s="653">
        <f t="shared" si="41"/>
        <v>227.76</v>
      </c>
      <c r="H617" s="653">
        <v>312</v>
      </c>
      <c r="I617" s="654">
        <f t="shared" si="42"/>
        <v>614.64</v>
      </c>
      <c r="J617" s="655">
        <f t="shared" si="42"/>
        <v>624</v>
      </c>
      <c r="K617" s="652">
        <f t="shared" si="39"/>
        <v>614.64</v>
      </c>
      <c r="L617" s="652"/>
    </row>
    <row r="618" spans="1:12" x14ac:dyDescent="0.2">
      <c r="A618" s="652" t="s">
        <v>666</v>
      </c>
      <c r="B618" s="656" t="s">
        <v>328</v>
      </c>
      <c r="C618" s="653"/>
      <c r="D618" s="653"/>
      <c r="E618" s="653">
        <f t="shared" si="40"/>
        <v>280.24</v>
      </c>
      <c r="F618" s="653">
        <v>226</v>
      </c>
      <c r="G618" s="653">
        <f t="shared" si="41"/>
        <v>0</v>
      </c>
      <c r="H618" s="653"/>
      <c r="I618" s="654">
        <f t="shared" si="42"/>
        <v>280.24</v>
      </c>
      <c r="J618" s="655">
        <f t="shared" si="42"/>
        <v>226</v>
      </c>
      <c r="K618" s="652">
        <f t="shared" si="39"/>
        <v>280.24</v>
      </c>
      <c r="L618" s="652"/>
    </row>
    <row r="619" spans="1:12" x14ac:dyDescent="0.2">
      <c r="A619" s="652" t="s">
        <v>666</v>
      </c>
      <c r="B619" s="656" t="s">
        <v>329</v>
      </c>
      <c r="C619" s="653"/>
      <c r="D619" s="653"/>
      <c r="E619" s="653">
        <f t="shared" si="40"/>
        <v>52.08</v>
      </c>
      <c r="F619" s="653">
        <v>42</v>
      </c>
      <c r="G619" s="653">
        <f t="shared" si="41"/>
        <v>30.66</v>
      </c>
      <c r="H619" s="653">
        <v>42</v>
      </c>
      <c r="I619" s="654">
        <f t="shared" si="42"/>
        <v>82.74</v>
      </c>
      <c r="J619" s="655">
        <f t="shared" si="42"/>
        <v>84</v>
      </c>
      <c r="K619" s="652">
        <f t="shared" si="39"/>
        <v>82.74</v>
      </c>
      <c r="L619" s="652"/>
    </row>
    <row r="620" spans="1:12" x14ac:dyDescent="0.2">
      <c r="A620" s="652" t="s">
        <v>666</v>
      </c>
      <c r="B620" s="656" t="s">
        <v>331</v>
      </c>
      <c r="C620" s="653"/>
      <c r="D620" s="653"/>
      <c r="E620" s="653">
        <f t="shared" si="40"/>
        <v>27.28</v>
      </c>
      <c r="F620" s="653">
        <v>22</v>
      </c>
      <c r="G620" s="653">
        <f t="shared" si="41"/>
        <v>16.059999999999999</v>
      </c>
      <c r="H620" s="653">
        <v>22</v>
      </c>
      <c r="I620" s="654">
        <f t="shared" si="42"/>
        <v>43.34</v>
      </c>
      <c r="J620" s="655">
        <f t="shared" si="42"/>
        <v>44</v>
      </c>
      <c r="K620" s="652">
        <f t="shared" si="39"/>
        <v>43.34</v>
      </c>
      <c r="L620" s="652"/>
    </row>
    <row r="621" spans="1:12" x14ac:dyDescent="0.2">
      <c r="A621" s="652" t="s">
        <v>666</v>
      </c>
      <c r="B621" s="656" t="s">
        <v>336</v>
      </c>
      <c r="C621" s="653"/>
      <c r="D621" s="653"/>
      <c r="E621" s="653">
        <f t="shared" si="40"/>
        <v>2.48</v>
      </c>
      <c r="F621" s="653">
        <v>2</v>
      </c>
      <c r="G621" s="653">
        <f t="shared" si="41"/>
        <v>1.46</v>
      </c>
      <c r="H621" s="653">
        <v>2</v>
      </c>
      <c r="I621" s="654">
        <f t="shared" si="42"/>
        <v>3.94</v>
      </c>
      <c r="J621" s="655">
        <f t="shared" si="42"/>
        <v>4</v>
      </c>
      <c r="K621" s="652">
        <f t="shared" si="39"/>
        <v>3.94</v>
      </c>
      <c r="L621" s="652"/>
    </row>
    <row r="622" spans="1:12" x14ac:dyDescent="0.2">
      <c r="A622" s="652" t="s">
        <v>666</v>
      </c>
      <c r="B622" s="656" t="s">
        <v>339</v>
      </c>
      <c r="C622" s="653"/>
      <c r="D622" s="653"/>
      <c r="E622" s="653">
        <f t="shared" si="40"/>
        <v>50.839999999999996</v>
      </c>
      <c r="F622" s="653">
        <v>41</v>
      </c>
      <c r="G622" s="653">
        <f t="shared" si="41"/>
        <v>29.2</v>
      </c>
      <c r="H622" s="653">
        <v>40</v>
      </c>
      <c r="I622" s="654">
        <f t="shared" si="42"/>
        <v>80.039999999999992</v>
      </c>
      <c r="J622" s="655">
        <f t="shared" si="42"/>
        <v>81</v>
      </c>
      <c r="K622" s="652">
        <f t="shared" si="39"/>
        <v>80.039999999999992</v>
      </c>
      <c r="L622" s="652"/>
    </row>
    <row r="623" spans="1:12" ht="24" x14ac:dyDescent="0.2">
      <c r="A623" s="652" t="s">
        <v>666</v>
      </c>
      <c r="B623" s="656" t="s">
        <v>342</v>
      </c>
      <c r="C623" s="653"/>
      <c r="D623" s="653"/>
      <c r="E623" s="653">
        <f t="shared" si="40"/>
        <v>22.32</v>
      </c>
      <c r="F623" s="653">
        <v>18</v>
      </c>
      <c r="G623" s="653">
        <f t="shared" si="41"/>
        <v>13.14</v>
      </c>
      <c r="H623" s="653">
        <v>18</v>
      </c>
      <c r="I623" s="654">
        <f t="shared" si="42"/>
        <v>35.46</v>
      </c>
      <c r="J623" s="655">
        <f t="shared" si="42"/>
        <v>36</v>
      </c>
      <c r="K623" s="652">
        <f t="shared" si="39"/>
        <v>35.46</v>
      </c>
      <c r="L623" s="652"/>
    </row>
    <row r="624" spans="1:12" x14ac:dyDescent="0.2">
      <c r="A624" s="652" t="s">
        <v>666</v>
      </c>
      <c r="B624" s="656" t="s">
        <v>343</v>
      </c>
      <c r="C624" s="653"/>
      <c r="D624" s="653"/>
      <c r="E624" s="653">
        <f t="shared" si="40"/>
        <v>27.28</v>
      </c>
      <c r="F624" s="653">
        <v>22</v>
      </c>
      <c r="G624" s="653">
        <f t="shared" si="41"/>
        <v>14.6</v>
      </c>
      <c r="H624" s="653">
        <v>20</v>
      </c>
      <c r="I624" s="654">
        <f t="shared" si="42"/>
        <v>41.88</v>
      </c>
      <c r="J624" s="655">
        <f t="shared" si="42"/>
        <v>42</v>
      </c>
      <c r="K624" s="652">
        <f t="shared" si="39"/>
        <v>41.88</v>
      </c>
      <c r="L624" s="652"/>
    </row>
    <row r="625" spans="1:12" x14ac:dyDescent="0.2">
      <c r="A625" s="652" t="s">
        <v>666</v>
      </c>
      <c r="B625" s="656" t="s">
        <v>345</v>
      </c>
      <c r="C625" s="653"/>
      <c r="D625" s="653"/>
      <c r="E625" s="653">
        <f t="shared" si="40"/>
        <v>49.6</v>
      </c>
      <c r="F625" s="653">
        <v>40</v>
      </c>
      <c r="G625" s="653">
        <f t="shared" si="41"/>
        <v>0</v>
      </c>
      <c r="H625" s="653"/>
      <c r="I625" s="654">
        <f t="shared" si="42"/>
        <v>49.6</v>
      </c>
      <c r="J625" s="655">
        <f t="shared" si="42"/>
        <v>40</v>
      </c>
      <c r="K625" s="652">
        <f t="shared" si="39"/>
        <v>49.6</v>
      </c>
      <c r="L625" s="652"/>
    </row>
    <row r="626" spans="1:12" x14ac:dyDescent="0.2">
      <c r="A626" s="652" t="s">
        <v>666</v>
      </c>
      <c r="B626" s="656" t="s">
        <v>346</v>
      </c>
      <c r="C626" s="653"/>
      <c r="D626" s="653"/>
      <c r="E626" s="653">
        <f t="shared" si="40"/>
        <v>45.88</v>
      </c>
      <c r="F626" s="653">
        <v>37</v>
      </c>
      <c r="G626" s="653">
        <f t="shared" si="41"/>
        <v>27.009999999999998</v>
      </c>
      <c r="H626" s="653">
        <v>37</v>
      </c>
      <c r="I626" s="654">
        <f t="shared" si="42"/>
        <v>72.89</v>
      </c>
      <c r="J626" s="655">
        <f t="shared" si="42"/>
        <v>74</v>
      </c>
      <c r="K626" s="652">
        <f t="shared" ref="K626:K689" si="43">I626</f>
        <v>72.89</v>
      </c>
      <c r="L626" s="652"/>
    </row>
    <row r="627" spans="1:12" x14ac:dyDescent="0.2">
      <c r="A627" s="652" t="s">
        <v>666</v>
      </c>
      <c r="B627" s="656" t="s">
        <v>317</v>
      </c>
      <c r="C627" s="653"/>
      <c r="D627" s="653"/>
      <c r="E627" s="653">
        <f t="shared" si="40"/>
        <v>22.32</v>
      </c>
      <c r="F627" s="653">
        <v>18</v>
      </c>
      <c r="G627" s="653">
        <f t="shared" si="41"/>
        <v>43.8</v>
      </c>
      <c r="H627" s="653">
        <v>60</v>
      </c>
      <c r="I627" s="654">
        <f t="shared" si="42"/>
        <v>66.12</v>
      </c>
      <c r="J627" s="655">
        <f t="shared" si="42"/>
        <v>78</v>
      </c>
      <c r="K627" s="652">
        <f t="shared" si="43"/>
        <v>66.12</v>
      </c>
      <c r="L627" s="652"/>
    </row>
    <row r="628" spans="1:12" x14ac:dyDescent="0.2">
      <c r="A628" s="652" t="s">
        <v>666</v>
      </c>
      <c r="B628" s="656" t="s">
        <v>347</v>
      </c>
      <c r="C628" s="653"/>
      <c r="D628" s="653"/>
      <c r="E628" s="653">
        <f t="shared" si="40"/>
        <v>28.52</v>
      </c>
      <c r="F628" s="653">
        <v>23</v>
      </c>
      <c r="G628" s="653">
        <f t="shared" si="41"/>
        <v>2.92</v>
      </c>
      <c r="H628" s="653">
        <v>4</v>
      </c>
      <c r="I628" s="654">
        <f t="shared" si="42"/>
        <v>31.439999999999998</v>
      </c>
      <c r="J628" s="655">
        <f t="shared" si="42"/>
        <v>27</v>
      </c>
      <c r="K628" s="652">
        <f t="shared" si="43"/>
        <v>31.439999999999998</v>
      </c>
      <c r="L628" s="652"/>
    </row>
    <row r="629" spans="1:12" x14ac:dyDescent="0.2">
      <c r="A629" s="652" t="s">
        <v>666</v>
      </c>
      <c r="B629" s="656" t="s">
        <v>321</v>
      </c>
      <c r="C629" s="653"/>
      <c r="D629" s="653"/>
      <c r="E629" s="653">
        <f t="shared" si="40"/>
        <v>1.24</v>
      </c>
      <c r="F629" s="653">
        <v>1</v>
      </c>
      <c r="G629" s="653">
        <f t="shared" si="41"/>
        <v>0</v>
      </c>
      <c r="H629" s="653"/>
      <c r="I629" s="654">
        <f t="shared" si="42"/>
        <v>1.24</v>
      </c>
      <c r="J629" s="655">
        <f t="shared" si="42"/>
        <v>1</v>
      </c>
      <c r="K629" s="652">
        <f t="shared" si="43"/>
        <v>1.24</v>
      </c>
      <c r="L629" s="652"/>
    </row>
    <row r="630" spans="1:12" x14ac:dyDescent="0.2">
      <c r="A630" s="652" t="s">
        <v>666</v>
      </c>
      <c r="B630" s="656" t="s">
        <v>349</v>
      </c>
      <c r="C630" s="653"/>
      <c r="D630" s="653"/>
      <c r="E630" s="653">
        <f t="shared" si="40"/>
        <v>172.35999999999999</v>
      </c>
      <c r="F630" s="653">
        <v>139</v>
      </c>
      <c r="G630" s="653">
        <f t="shared" si="41"/>
        <v>19.71</v>
      </c>
      <c r="H630" s="653">
        <v>27</v>
      </c>
      <c r="I630" s="654">
        <f t="shared" si="42"/>
        <v>192.07</v>
      </c>
      <c r="J630" s="655">
        <f t="shared" si="42"/>
        <v>166</v>
      </c>
      <c r="K630" s="652">
        <f t="shared" si="43"/>
        <v>192.07</v>
      </c>
      <c r="L630" s="652"/>
    </row>
    <row r="631" spans="1:12" x14ac:dyDescent="0.2">
      <c r="A631" s="652" t="s">
        <v>666</v>
      </c>
      <c r="B631" s="656" t="s">
        <v>351</v>
      </c>
      <c r="C631" s="653"/>
      <c r="D631" s="653"/>
      <c r="E631" s="653">
        <f t="shared" si="40"/>
        <v>3.7199999999999998</v>
      </c>
      <c r="F631" s="653">
        <v>3</v>
      </c>
      <c r="G631" s="653">
        <f t="shared" si="41"/>
        <v>2.19</v>
      </c>
      <c r="H631" s="653">
        <v>3</v>
      </c>
      <c r="I631" s="654">
        <f t="shared" si="42"/>
        <v>5.91</v>
      </c>
      <c r="J631" s="655">
        <f t="shared" si="42"/>
        <v>6</v>
      </c>
      <c r="K631" s="652">
        <f t="shared" si="43"/>
        <v>5.91</v>
      </c>
      <c r="L631" s="652"/>
    </row>
    <row r="632" spans="1:12" x14ac:dyDescent="0.2">
      <c r="A632" s="652" t="s">
        <v>666</v>
      </c>
      <c r="B632" s="656" t="s">
        <v>353</v>
      </c>
      <c r="C632" s="653"/>
      <c r="D632" s="653"/>
      <c r="E632" s="653">
        <f t="shared" si="40"/>
        <v>4.96</v>
      </c>
      <c r="F632" s="653">
        <v>4</v>
      </c>
      <c r="G632" s="653">
        <f t="shared" si="41"/>
        <v>8.76</v>
      </c>
      <c r="H632" s="653">
        <v>12</v>
      </c>
      <c r="I632" s="654">
        <f t="shared" si="42"/>
        <v>13.719999999999999</v>
      </c>
      <c r="J632" s="655">
        <f t="shared" si="42"/>
        <v>16</v>
      </c>
      <c r="K632" s="652">
        <f t="shared" si="43"/>
        <v>13.719999999999999</v>
      </c>
      <c r="L632" s="652"/>
    </row>
    <row r="633" spans="1:12" x14ac:dyDescent="0.2">
      <c r="A633" s="652" t="s">
        <v>666</v>
      </c>
      <c r="B633" s="656" t="s">
        <v>357</v>
      </c>
      <c r="C633" s="653"/>
      <c r="D633" s="653"/>
      <c r="E633" s="653">
        <f t="shared" si="40"/>
        <v>115.32</v>
      </c>
      <c r="F633" s="653">
        <v>93</v>
      </c>
      <c r="G633" s="653">
        <f t="shared" si="41"/>
        <v>62.78</v>
      </c>
      <c r="H633" s="653">
        <v>86</v>
      </c>
      <c r="I633" s="654">
        <f t="shared" si="42"/>
        <v>178.1</v>
      </c>
      <c r="J633" s="655">
        <f t="shared" si="42"/>
        <v>179</v>
      </c>
      <c r="K633" s="652">
        <f t="shared" si="43"/>
        <v>178.1</v>
      </c>
      <c r="L633" s="652"/>
    </row>
    <row r="634" spans="1:12" x14ac:dyDescent="0.2">
      <c r="A634" s="652" t="s">
        <v>666</v>
      </c>
      <c r="B634" s="656" t="s">
        <v>359</v>
      </c>
      <c r="C634" s="653"/>
      <c r="D634" s="653"/>
      <c r="E634" s="653">
        <f t="shared" si="40"/>
        <v>293.88</v>
      </c>
      <c r="F634" s="653">
        <v>237</v>
      </c>
      <c r="G634" s="653">
        <f t="shared" si="41"/>
        <v>173.74</v>
      </c>
      <c r="H634" s="653">
        <v>238</v>
      </c>
      <c r="I634" s="654">
        <f t="shared" si="42"/>
        <v>467.62</v>
      </c>
      <c r="J634" s="655">
        <f t="shared" si="42"/>
        <v>475</v>
      </c>
      <c r="K634" s="652">
        <f t="shared" si="43"/>
        <v>467.62</v>
      </c>
      <c r="L634" s="652"/>
    </row>
    <row r="635" spans="1:12" x14ac:dyDescent="0.2">
      <c r="A635" s="652" t="s">
        <v>666</v>
      </c>
      <c r="B635" s="656" t="s">
        <v>360</v>
      </c>
      <c r="C635" s="653"/>
      <c r="D635" s="653"/>
      <c r="E635" s="653">
        <f t="shared" si="40"/>
        <v>416.64</v>
      </c>
      <c r="F635" s="653">
        <v>336</v>
      </c>
      <c r="G635" s="653">
        <f t="shared" si="41"/>
        <v>6.57</v>
      </c>
      <c r="H635" s="653">
        <v>9</v>
      </c>
      <c r="I635" s="654">
        <f t="shared" si="42"/>
        <v>423.21</v>
      </c>
      <c r="J635" s="655">
        <f t="shared" si="42"/>
        <v>345</v>
      </c>
      <c r="K635" s="652">
        <f t="shared" si="43"/>
        <v>423.21</v>
      </c>
      <c r="L635" s="652"/>
    </row>
    <row r="636" spans="1:12" x14ac:dyDescent="0.2">
      <c r="A636" s="652" t="s">
        <v>666</v>
      </c>
      <c r="B636" s="656" t="s">
        <v>362</v>
      </c>
      <c r="C636" s="653"/>
      <c r="D636" s="653"/>
      <c r="E636" s="653">
        <f t="shared" si="40"/>
        <v>54.56</v>
      </c>
      <c r="F636" s="653">
        <v>44</v>
      </c>
      <c r="G636" s="653">
        <f t="shared" si="41"/>
        <v>12.41</v>
      </c>
      <c r="H636" s="653">
        <v>17</v>
      </c>
      <c r="I636" s="654">
        <f t="shared" si="42"/>
        <v>66.97</v>
      </c>
      <c r="J636" s="655">
        <f t="shared" si="42"/>
        <v>61</v>
      </c>
      <c r="K636" s="652">
        <f t="shared" si="43"/>
        <v>66.97</v>
      </c>
      <c r="L636" s="652"/>
    </row>
    <row r="637" spans="1:12" x14ac:dyDescent="0.2">
      <c r="A637" s="652" t="s">
        <v>666</v>
      </c>
      <c r="B637" s="656" t="s">
        <v>364</v>
      </c>
      <c r="C637" s="653"/>
      <c r="D637" s="653"/>
      <c r="E637" s="653">
        <f t="shared" si="40"/>
        <v>1.24</v>
      </c>
      <c r="F637" s="653">
        <v>1</v>
      </c>
      <c r="G637" s="653">
        <f t="shared" si="41"/>
        <v>0.73</v>
      </c>
      <c r="H637" s="653">
        <v>1</v>
      </c>
      <c r="I637" s="654">
        <f t="shared" si="42"/>
        <v>1.97</v>
      </c>
      <c r="J637" s="655">
        <f t="shared" si="42"/>
        <v>2</v>
      </c>
      <c r="K637" s="652">
        <f t="shared" si="43"/>
        <v>1.97</v>
      </c>
      <c r="L637" s="652"/>
    </row>
    <row r="638" spans="1:12" x14ac:dyDescent="0.2">
      <c r="A638" s="652" t="s">
        <v>666</v>
      </c>
      <c r="B638" s="656" t="s">
        <v>367</v>
      </c>
      <c r="C638" s="653"/>
      <c r="D638" s="653"/>
      <c r="E638" s="653">
        <f t="shared" si="40"/>
        <v>1.24</v>
      </c>
      <c r="F638" s="653">
        <v>1</v>
      </c>
      <c r="G638" s="653">
        <f t="shared" si="41"/>
        <v>109.5</v>
      </c>
      <c r="H638" s="653">
        <v>150</v>
      </c>
      <c r="I638" s="654">
        <f t="shared" si="42"/>
        <v>110.74</v>
      </c>
      <c r="J638" s="655">
        <f t="shared" si="42"/>
        <v>151</v>
      </c>
      <c r="K638" s="652">
        <f t="shared" si="43"/>
        <v>110.74</v>
      </c>
      <c r="L638" s="652"/>
    </row>
    <row r="639" spans="1:12" x14ac:dyDescent="0.2">
      <c r="A639" s="652" t="s">
        <v>666</v>
      </c>
      <c r="B639" s="656" t="s">
        <v>368</v>
      </c>
      <c r="C639" s="653"/>
      <c r="D639" s="653"/>
      <c r="E639" s="653">
        <f t="shared" si="40"/>
        <v>37.200000000000003</v>
      </c>
      <c r="F639" s="653">
        <v>30</v>
      </c>
      <c r="G639" s="653">
        <f t="shared" si="41"/>
        <v>13.87</v>
      </c>
      <c r="H639" s="653">
        <v>19</v>
      </c>
      <c r="I639" s="654">
        <f t="shared" si="42"/>
        <v>51.07</v>
      </c>
      <c r="J639" s="655">
        <f t="shared" si="42"/>
        <v>49</v>
      </c>
      <c r="K639" s="652">
        <f t="shared" si="43"/>
        <v>51.07</v>
      </c>
      <c r="L639" s="652"/>
    </row>
    <row r="640" spans="1:12" x14ac:dyDescent="0.2">
      <c r="A640" s="652" t="s">
        <v>668</v>
      </c>
      <c r="B640" s="656" t="s">
        <v>325</v>
      </c>
      <c r="C640" s="653"/>
      <c r="D640" s="653"/>
      <c r="E640" s="653">
        <f t="shared" si="40"/>
        <v>0</v>
      </c>
      <c r="F640" s="653"/>
      <c r="G640" s="653">
        <f t="shared" si="41"/>
        <v>36.5</v>
      </c>
      <c r="H640" s="653">
        <v>50</v>
      </c>
      <c r="I640" s="654">
        <f t="shared" si="42"/>
        <v>36.5</v>
      </c>
      <c r="J640" s="655">
        <f t="shared" si="42"/>
        <v>50</v>
      </c>
      <c r="K640" s="652">
        <f t="shared" si="43"/>
        <v>36.5</v>
      </c>
      <c r="L640" s="652"/>
    </row>
    <row r="641" spans="1:12" x14ac:dyDescent="0.2">
      <c r="A641" s="652" t="s">
        <v>668</v>
      </c>
      <c r="B641" s="656" t="s">
        <v>326</v>
      </c>
      <c r="C641" s="653"/>
      <c r="D641" s="653"/>
      <c r="E641" s="653">
        <f t="shared" si="40"/>
        <v>0</v>
      </c>
      <c r="F641" s="653"/>
      <c r="G641" s="653">
        <f t="shared" si="41"/>
        <v>489.83</v>
      </c>
      <c r="H641" s="653">
        <v>671</v>
      </c>
      <c r="I641" s="654">
        <f t="shared" si="42"/>
        <v>489.83</v>
      </c>
      <c r="J641" s="655">
        <f t="shared" si="42"/>
        <v>671</v>
      </c>
      <c r="K641" s="652">
        <f t="shared" si="43"/>
        <v>489.83</v>
      </c>
      <c r="L641" s="652"/>
    </row>
    <row r="642" spans="1:12" x14ac:dyDescent="0.2">
      <c r="A642" s="652" t="s">
        <v>668</v>
      </c>
      <c r="B642" s="656" t="s">
        <v>328</v>
      </c>
      <c r="C642" s="653"/>
      <c r="D642" s="653"/>
      <c r="E642" s="653">
        <f t="shared" si="40"/>
        <v>438.96</v>
      </c>
      <c r="F642" s="653">
        <v>354</v>
      </c>
      <c r="G642" s="653">
        <f t="shared" si="41"/>
        <v>0</v>
      </c>
      <c r="H642" s="653"/>
      <c r="I642" s="654">
        <f t="shared" si="42"/>
        <v>438.96</v>
      </c>
      <c r="J642" s="655">
        <f t="shared" si="42"/>
        <v>354</v>
      </c>
      <c r="K642" s="652">
        <f t="shared" si="43"/>
        <v>438.96</v>
      </c>
      <c r="L642" s="652"/>
    </row>
    <row r="643" spans="1:12" x14ac:dyDescent="0.2">
      <c r="A643" s="652" t="s">
        <v>668</v>
      </c>
      <c r="B643" s="656" t="s">
        <v>393</v>
      </c>
      <c r="C643" s="653"/>
      <c r="D643" s="653"/>
      <c r="E643" s="653">
        <f t="shared" si="40"/>
        <v>0</v>
      </c>
      <c r="F643" s="653"/>
      <c r="G643" s="653">
        <f t="shared" si="41"/>
        <v>62.78</v>
      </c>
      <c r="H643" s="653">
        <v>86</v>
      </c>
      <c r="I643" s="654">
        <f t="shared" si="42"/>
        <v>62.78</v>
      </c>
      <c r="J643" s="655">
        <f t="shared" si="42"/>
        <v>86</v>
      </c>
      <c r="K643" s="652">
        <f t="shared" si="43"/>
        <v>62.78</v>
      </c>
      <c r="L643" s="652"/>
    </row>
    <row r="644" spans="1:12" x14ac:dyDescent="0.2">
      <c r="A644" s="652" t="s">
        <v>668</v>
      </c>
      <c r="B644" s="656" t="s">
        <v>329</v>
      </c>
      <c r="C644" s="653"/>
      <c r="D644" s="653"/>
      <c r="E644" s="653">
        <f t="shared" si="40"/>
        <v>137.63999999999999</v>
      </c>
      <c r="F644" s="653">
        <v>111</v>
      </c>
      <c r="G644" s="653">
        <f t="shared" si="41"/>
        <v>81.03</v>
      </c>
      <c r="H644" s="653">
        <v>111</v>
      </c>
      <c r="I644" s="654">
        <f t="shared" si="42"/>
        <v>218.67</v>
      </c>
      <c r="J644" s="655">
        <f t="shared" si="42"/>
        <v>222</v>
      </c>
      <c r="K644" s="652">
        <f t="shared" si="43"/>
        <v>218.67</v>
      </c>
      <c r="L644" s="652"/>
    </row>
    <row r="645" spans="1:12" x14ac:dyDescent="0.2">
      <c r="A645" s="652" t="s">
        <v>668</v>
      </c>
      <c r="B645" s="656" t="s">
        <v>426</v>
      </c>
      <c r="C645" s="653"/>
      <c r="D645" s="653"/>
      <c r="E645" s="653">
        <f t="shared" si="40"/>
        <v>12.4</v>
      </c>
      <c r="F645" s="653">
        <v>10</v>
      </c>
      <c r="G645" s="653">
        <f t="shared" si="41"/>
        <v>7.3</v>
      </c>
      <c r="H645" s="653">
        <v>10</v>
      </c>
      <c r="I645" s="654">
        <f t="shared" si="42"/>
        <v>19.7</v>
      </c>
      <c r="J645" s="655">
        <f t="shared" si="42"/>
        <v>20</v>
      </c>
      <c r="K645" s="652">
        <f t="shared" si="43"/>
        <v>19.7</v>
      </c>
      <c r="L645" s="652"/>
    </row>
    <row r="646" spans="1:12" x14ac:dyDescent="0.2">
      <c r="A646" s="652" t="s">
        <v>668</v>
      </c>
      <c r="B646" s="656" t="s">
        <v>330</v>
      </c>
      <c r="C646" s="653"/>
      <c r="D646" s="653"/>
      <c r="E646" s="653">
        <f t="shared" ref="E646:E709" si="44">F646*1.24</f>
        <v>162.44</v>
      </c>
      <c r="F646" s="653">
        <v>131</v>
      </c>
      <c r="G646" s="653">
        <f t="shared" ref="G646:G709" si="45">H646*0.73</f>
        <v>0</v>
      </c>
      <c r="H646" s="653"/>
      <c r="I646" s="654">
        <f t="shared" si="42"/>
        <v>162.44</v>
      </c>
      <c r="J646" s="655">
        <f t="shared" si="42"/>
        <v>131</v>
      </c>
      <c r="K646" s="652">
        <f t="shared" si="43"/>
        <v>162.44</v>
      </c>
      <c r="L646" s="652"/>
    </row>
    <row r="647" spans="1:12" x14ac:dyDescent="0.2">
      <c r="A647" s="652" t="s">
        <v>668</v>
      </c>
      <c r="B647" s="656" t="s">
        <v>331</v>
      </c>
      <c r="C647" s="653"/>
      <c r="D647" s="653"/>
      <c r="E647" s="653">
        <f t="shared" si="44"/>
        <v>0</v>
      </c>
      <c r="F647" s="653"/>
      <c r="G647" s="653">
        <f t="shared" si="45"/>
        <v>22.63</v>
      </c>
      <c r="H647" s="653">
        <v>31</v>
      </c>
      <c r="I647" s="654">
        <f t="shared" si="42"/>
        <v>22.63</v>
      </c>
      <c r="J647" s="655">
        <f t="shared" si="42"/>
        <v>31</v>
      </c>
      <c r="K647" s="652">
        <f t="shared" si="43"/>
        <v>22.63</v>
      </c>
      <c r="L647" s="652"/>
    </row>
    <row r="648" spans="1:12" x14ac:dyDescent="0.2">
      <c r="A648" s="652" t="s">
        <v>668</v>
      </c>
      <c r="B648" s="656" t="s">
        <v>336</v>
      </c>
      <c r="C648" s="653"/>
      <c r="D648" s="653"/>
      <c r="E648" s="653">
        <f t="shared" si="44"/>
        <v>238.07999999999998</v>
      </c>
      <c r="F648" s="653">
        <v>192</v>
      </c>
      <c r="G648" s="653">
        <f t="shared" si="45"/>
        <v>140.16</v>
      </c>
      <c r="H648" s="653">
        <v>192</v>
      </c>
      <c r="I648" s="654">
        <f t="shared" si="42"/>
        <v>378.24</v>
      </c>
      <c r="J648" s="655">
        <f t="shared" si="42"/>
        <v>384</v>
      </c>
      <c r="K648" s="652">
        <f t="shared" si="43"/>
        <v>378.24</v>
      </c>
      <c r="L648" s="652"/>
    </row>
    <row r="649" spans="1:12" ht="24" x14ac:dyDescent="0.2">
      <c r="A649" s="652" t="s">
        <v>668</v>
      </c>
      <c r="B649" s="656" t="s">
        <v>342</v>
      </c>
      <c r="C649" s="653"/>
      <c r="D649" s="653"/>
      <c r="E649" s="653">
        <f t="shared" si="44"/>
        <v>14.879999999999999</v>
      </c>
      <c r="F649" s="653">
        <v>12</v>
      </c>
      <c r="G649" s="653">
        <f t="shared" si="45"/>
        <v>8.76</v>
      </c>
      <c r="H649" s="653">
        <v>12</v>
      </c>
      <c r="I649" s="654">
        <f t="shared" si="42"/>
        <v>23.64</v>
      </c>
      <c r="J649" s="655">
        <f t="shared" si="42"/>
        <v>24</v>
      </c>
      <c r="K649" s="652">
        <f t="shared" si="43"/>
        <v>23.64</v>
      </c>
      <c r="L649" s="652"/>
    </row>
    <row r="650" spans="1:12" x14ac:dyDescent="0.2">
      <c r="A650" s="652" t="s">
        <v>668</v>
      </c>
      <c r="B650" s="656" t="s">
        <v>344</v>
      </c>
      <c r="C650" s="653"/>
      <c r="D650" s="653"/>
      <c r="E650" s="653">
        <f t="shared" si="44"/>
        <v>19.84</v>
      </c>
      <c r="F650" s="653">
        <v>16</v>
      </c>
      <c r="G650" s="653">
        <f t="shared" si="45"/>
        <v>11.68</v>
      </c>
      <c r="H650" s="653">
        <v>16</v>
      </c>
      <c r="I650" s="654">
        <f t="shared" si="42"/>
        <v>31.52</v>
      </c>
      <c r="J650" s="655">
        <f t="shared" si="42"/>
        <v>32</v>
      </c>
      <c r="K650" s="652">
        <f t="shared" si="43"/>
        <v>31.52</v>
      </c>
      <c r="L650" s="652"/>
    </row>
    <row r="651" spans="1:12" x14ac:dyDescent="0.2">
      <c r="A651" s="652" t="s">
        <v>668</v>
      </c>
      <c r="B651" s="656" t="s">
        <v>345</v>
      </c>
      <c r="C651" s="653"/>
      <c r="D651" s="653"/>
      <c r="E651" s="653">
        <f t="shared" si="44"/>
        <v>1.24</v>
      </c>
      <c r="F651" s="653">
        <v>1</v>
      </c>
      <c r="G651" s="653">
        <f t="shared" si="45"/>
        <v>0.73</v>
      </c>
      <c r="H651" s="653">
        <v>1</v>
      </c>
      <c r="I651" s="654">
        <f t="shared" si="42"/>
        <v>1.97</v>
      </c>
      <c r="J651" s="655">
        <f t="shared" si="42"/>
        <v>2</v>
      </c>
      <c r="K651" s="652">
        <f t="shared" si="43"/>
        <v>1.97</v>
      </c>
      <c r="L651" s="652"/>
    </row>
    <row r="652" spans="1:12" x14ac:dyDescent="0.2">
      <c r="A652" s="652" t="s">
        <v>668</v>
      </c>
      <c r="B652" s="656" t="s">
        <v>346</v>
      </c>
      <c r="C652" s="653"/>
      <c r="D652" s="653"/>
      <c r="E652" s="653">
        <f t="shared" si="44"/>
        <v>0</v>
      </c>
      <c r="F652" s="653"/>
      <c r="G652" s="653">
        <f t="shared" si="45"/>
        <v>88.33</v>
      </c>
      <c r="H652" s="653">
        <v>121</v>
      </c>
      <c r="I652" s="654">
        <f t="shared" si="42"/>
        <v>88.33</v>
      </c>
      <c r="J652" s="655">
        <f t="shared" si="42"/>
        <v>121</v>
      </c>
      <c r="K652" s="652">
        <f t="shared" si="43"/>
        <v>88.33</v>
      </c>
      <c r="L652" s="652"/>
    </row>
    <row r="653" spans="1:12" x14ac:dyDescent="0.2">
      <c r="A653" s="652" t="s">
        <v>668</v>
      </c>
      <c r="B653" s="656" t="s">
        <v>317</v>
      </c>
      <c r="C653" s="653"/>
      <c r="D653" s="653"/>
      <c r="E653" s="653">
        <f t="shared" si="44"/>
        <v>48.36</v>
      </c>
      <c r="F653" s="653">
        <v>39</v>
      </c>
      <c r="G653" s="653">
        <f t="shared" si="45"/>
        <v>18.25</v>
      </c>
      <c r="H653" s="653">
        <v>25</v>
      </c>
      <c r="I653" s="654">
        <f t="shared" si="42"/>
        <v>66.61</v>
      </c>
      <c r="J653" s="655">
        <f t="shared" si="42"/>
        <v>64</v>
      </c>
      <c r="K653" s="652">
        <f t="shared" si="43"/>
        <v>66.61</v>
      </c>
      <c r="L653" s="652"/>
    </row>
    <row r="654" spans="1:12" x14ac:dyDescent="0.2">
      <c r="A654" s="652" t="s">
        <v>668</v>
      </c>
      <c r="B654" s="656" t="s">
        <v>347</v>
      </c>
      <c r="C654" s="653"/>
      <c r="D654" s="653"/>
      <c r="E654" s="653">
        <f t="shared" si="44"/>
        <v>84.32</v>
      </c>
      <c r="F654" s="653">
        <v>68</v>
      </c>
      <c r="G654" s="653">
        <f t="shared" si="45"/>
        <v>48.18</v>
      </c>
      <c r="H654" s="653">
        <v>66</v>
      </c>
      <c r="I654" s="654">
        <f t="shared" si="42"/>
        <v>132.5</v>
      </c>
      <c r="J654" s="655">
        <f t="shared" si="42"/>
        <v>134</v>
      </c>
      <c r="K654" s="652">
        <f t="shared" si="43"/>
        <v>132.5</v>
      </c>
      <c r="L654" s="652"/>
    </row>
    <row r="655" spans="1:12" x14ac:dyDescent="0.2">
      <c r="A655" s="652" t="s">
        <v>668</v>
      </c>
      <c r="B655" s="656" t="s">
        <v>312</v>
      </c>
      <c r="C655" s="653"/>
      <c r="D655" s="653"/>
      <c r="E655" s="653">
        <f t="shared" si="44"/>
        <v>925.04</v>
      </c>
      <c r="F655" s="653">
        <v>746</v>
      </c>
      <c r="G655" s="653">
        <f t="shared" si="45"/>
        <v>607.36</v>
      </c>
      <c r="H655" s="653">
        <v>832</v>
      </c>
      <c r="I655" s="654">
        <f t="shared" si="42"/>
        <v>1532.4</v>
      </c>
      <c r="J655" s="655">
        <f t="shared" si="42"/>
        <v>1578</v>
      </c>
      <c r="K655" s="652">
        <f t="shared" si="43"/>
        <v>1532.4</v>
      </c>
      <c r="L655" s="652"/>
    </row>
    <row r="656" spans="1:12" x14ac:dyDescent="0.2">
      <c r="A656" s="652" t="s">
        <v>668</v>
      </c>
      <c r="B656" s="656" t="s">
        <v>321</v>
      </c>
      <c r="C656" s="653"/>
      <c r="D656" s="653"/>
      <c r="E656" s="653">
        <f t="shared" si="44"/>
        <v>259.16000000000003</v>
      </c>
      <c r="F656" s="653">
        <v>209</v>
      </c>
      <c r="G656" s="653">
        <f t="shared" si="45"/>
        <v>152.57</v>
      </c>
      <c r="H656" s="653">
        <v>209</v>
      </c>
      <c r="I656" s="654">
        <f t="shared" si="42"/>
        <v>411.73</v>
      </c>
      <c r="J656" s="655">
        <f t="shared" si="42"/>
        <v>418</v>
      </c>
      <c r="K656" s="652">
        <f t="shared" si="43"/>
        <v>411.73</v>
      </c>
      <c r="L656" s="652"/>
    </row>
    <row r="657" spans="1:12" x14ac:dyDescent="0.2">
      <c r="A657" s="652" t="s">
        <v>668</v>
      </c>
      <c r="B657" s="656" t="s">
        <v>375</v>
      </c>
      <c r="C657" s="653"/>
      <c r="D657" s="653"/>
      <c r="E657" s="653">
        <f t="shared" si="44"/>
        <v>360.84</v>
      </c>
      <c r="F657" s="653">
        <v>291</v>
      </c>
      <c r="G657" s="653">
        <f t="shared" si="45"/>
        <v>212.43</v>
      </c>
      <c r="H657" s="653">
        <v>291</v>
      </c>
      <c r="I657" s="654">
        <f t="shared" si="42"/>
        <v>573.27</v>
      </c>
      <c r="J657" s="655">
        <f t="shared" si="42"/>
        <v>582</v>
      </c>
      <c r="K657" s="652">
        <f t="shared" si="43"/>
        <v>573.27</v>
      </c>
      <c r="L657" s="652"/>
    </row>
    <row r="658" spans="1:12" x14ac:dyDescent="0.2">
      <c r="A658" s="652" t="s">
        <v>668</v>
      </c>
      <c r="B658" s="656" t="s">
        <v>349</v>
      </c>
      <c r="C658" s="653"/>
      <c r="D658" s="653"/>
      <c r="E658" s="653">
        <f t="shared" si="44"/>
        <v>44.64</v>
      </c>
      <c r="F658" s="653">
        <v>36</v>
      </c>
      <c r="G658" s="653">
        <f t="shared" si="45"/>
        <v>26.28</v>
      </c>
      <c r="H658" s="653">
        <v>36</v>
      </c>
      <c r="I658" s="654">
        <f t="shared" si="42"/>
        <v>70.92</v>
      </c>
      <c r="J658" s="655">
        <f t="shared" si="42"/>
        <v>72</v>
      </c>
      <c r="K658" s="652">
        <f t="shared" si="43"/>
        <v>70.92</v>
      </c>
      <c r="L658" s="652"/>
    </row>
    <row r="659" spans="1:12" x14ac:dyDescent="0.2">
      <c r="A659" s="652" t="s">
        <v>668</v>
      </c>
      <c r="B659" s="656" t="s">
        <v>351</v>
      </c>
      <c r="C659" s="653"/>
      <c r="D659" s="653"/>
      <c r="E659" s="653">
        <f t="shared" si="44"/>
        <v>4.96</v>
      </c>
      <c r="F659" s="653">
        <v>4</v>
      </c>
      <c r="G659" s="653">
        <f t="shared" si="45"/>
        <v>2.92</v>
      </c>
      <c r="H659" s="653">
        <v>4</v>
      </c>
      <c r="I659" s="654">
        <f t="shared" si="42"/>
        <v>7.88</v>
      </c>
      <c r="J659" s="655">
        <f t="shared" si="42"/>
        <v>8</v>
      </c>
      <c r="K659" s="652">
        <f t="shared" si="43"/>
        <v>7.88</v>
      </c>
      <c r="L659" s="652"/>
    </row>
    <row r="660" spans="1:12" x14ac:dyDescent="0.2">
      <c r="A660" s="652" t="s">
        <v>668</v>
      </c>
      <c r="B660" s="656" t="s">
        <v>352</v>
      </c>
      <c r="C660" s="653"/>
      <c r="D660" s="653"/>
      <c r="E660" s="653">
        <f t="shared" si="44"/>
        <v>101.67999999999999</v>
      </c>
      <c r="F660" s="653">
        <v>82</v>
      </c>
      <c r="G660" s="653">
        <f t="shared" si="45"/>
        <v>59.86</v>
      </c>
      <c r="H660" s="653">
        <v>82</v>
      </c>
      <c r="I660" s="654">
        <f t="shared" si="42"/>
        <v>161.54</v>
      </c>
      <c r="J660" s="655">
        <f t="shared" si="42"/>
        <v>164</v>
      </c>
      <c r="K660" s="652">
        <f t="shared" si="43"/>
        <v>161.54</v>
      </c>
      <c r="L660" s="652"/>
    </row>
    <row r="661" spans="1:12" x14ac:dyDescent="0.2">
      <c r="A661" s="652" t="s">
        <v>668</v>
      </c>
      <c r="B661" s="656" t="s">
        <v>354</v>
      </c>
      <c r="C661" s="653"/>
      <c r="D661" s="653"/>
      <c r="E661" s="653">
        <f t="shared" si="44"/>
        <v>40.92</v>
      </c>
      <c r="F661" s="653">
        <v>33</v>
      </c>
      <c r="G661" s="653">
        <f t="shared" si="45"/>
        <v>24.09</v>
      </c>
      <c r="H661" s="653">
        <v>33</v>
      </c>
      <c r="I661" s="654">
        <f t="shared" ref="I661:J724" si="46">C661+E661+G661</f>
        <v>65.010000000000005</v>
      </c>
      <c r="J661" s="655">
        <f t="shared" si="46"/>
        <v>66</v>
      </c>
      <c r="K661" s="652">
        <f t="shared" si="43"/>
        <v>65.010000000000005</v>
      </c>
      <c r="L661" s="652"/>
    </row>
    <row r="662" spans="1:12" x14ac:dyDescent="0.2">
      <c r="A662" s="652" t="s">
        <v>668</v>
      </c>
      <c r="B662" s="656" t="s">
        <v>394</v>
      </c>
      <c r="C662" s="653"/>
      <c r="D662" s="653"/>
      <c r="E662" s="653">
        <f t="shared" si="44"/>
        <v>62</v>
      </c>
      <c r="F662" s="653">
        <v>50</v>
      </c>
      <c r="G662" s="653">
        <f t="shared" si="45"/>
        <v>36.5</v>
      </c>
      <c r="H662" s="653">
        <v>50</v>
      </c>
      <c r="I662" s="654">
        <f t="shared" si="46"/>
        <v>98.5</v>
      </c>
      <c r="J662" s="655">
        <f t="shared" si="46"/>
        <v>100</v>
      </c>
      <c r="K662" s="652">
        <f t="shared" si="43"/>
        <v>98.5</v>
      </c>
      <c r="L662" s="652"/>
    </row>
    <row r="663" spans="1:12" x14ac:dyDescent="0.2">
      <c r="A663" s="652" t="s">
        <v>668</v>
      </c>
      <c r="B663" s="656" t="s">
        <v>377</v>
      </c>
      <c r="C663" s="653"/>
      <c r="D663" s="653"/>
      <c r="E663" s="653">
        <f t="shared" si="44"/>
        <v>291.39999999999998</v>
      </c>
      <c r="F663" s="653">
        <v>235</v>
      </c>
      <c r="G663" s="653">
        <f t="shared" si="45"/>
        <v>171.54999999999998</v>
      </c>
      <c r="H663" s="653">
        <v>235</v>
      </c>
      <c r="I663" s="654">
        <f t="shared" si="46"/>
        <v>462.94999999999993</v>
      </c>
      <c r="J663" s="655">
        <f t="shared" si="46"/>
        <v>470</v>
      </c>
      <c r="K663" s="652">
        <f t="shared" si="43"/>
        <v>462.94999999999993</v>
      </c>
      <c r="L663" s="652"/>
    </row>
    <row r="664" spans="1:12" x14ac:dyDescent="0.2">
      <c r="A664" s="652" t="s">
        <v>668</v>
      </c>
      <c r="B664" s="656" t="s">
        <v>357</v>
      </c>
      <c r="C664" s="653"/>
      <c r="D664" s="653"/>
      <c r="E664" s="653">
        <f t="shared" si="44"/>
        <v>362.08</v>
      </c>
      <c r="F664" s="653">
        <v>292</v>
      </c>
      <c r="G664" s="653">
        <f t="shared" si="45"/>
        <v>213.16</v>
      </c>
      <c r="H664" s="653">
        <v>292</v>
      </c>
      <c r="I664" s="654">
        <f t="shared" si="46"/>
        <v>575.24</v>
      </c>
      <c r="J664" s="655">
        <f t="shared" si="46"/>
        <v>584</v>
      </c>
      <c r="K664" s="652">
        <f t="shared" si="43"/>
        <v>575.24</v>
      </c>
      <c r="L664" s="652"/>
    </row>
    <row r="665" spans="1:12" x14ac:dyDescent="0.2">
      <c r="A665" s="652" t="s">
        <v>668</v>
      </c>
      <c r="B665" s="656" t="s">
        <v>358</v>
      </c>
      <c r="C665" s="653"/>
      <c r="D665" s="653"/>
      <c r="E665" s="653">
        <f t="shared" si="44"/>
        <v>267.83999999999997</v>
      </c>
      <c r="F665" s="653">
        <v>216</v>
      </c>
      <c r="G665" s="653">
        <f t="shared" si="45"/>
        <v>157.68</v>
      </c>
      <c r="H665" s="653">
        <v>216</v>
      </c>
      <c r="I665" s="654">
        <f t="shared" si="46"/>
        <v>425.52</v>
      </c>
      <c r="J665" s="655">
        <f t="shared" si="46"/>
        <v>432</v>
      </c>
      <c r="K665" s="652">
        <f t="shared" si="43"/>
        <v>425.52</v>
      </c>
      <c r="L665" s="652"/>
    </row>
    <row r="666" spans="1:12" x14ac:dyDescent="0.2">
      <c r="A666" s="652" t="s">
        <v>668</v>
      </c>
      <c r="B666" s="656" t="s">
        <v>359</v>
      </c>
      <c r="C666" s="653"/>
      <c r="D666" s="653"/>
      <c r="E666" s="653">
        <f t="shared" si="44"/>
        <v>91.76</v>
      </c>
      <c r="F666" s="653">
        <v>74</v>
      </c>
      <c r="G666" s="653">
        <f t="shared" si="45"/>
        <v>54.019999999999996</v>
      </c>
      <c r="H666" s="653">
        <v>74</v>
      </c>
      <c r="I666" s="654">
        <f t="shared" si="46"/>
        <v>145.78</v>
      </c>
      <c r="J666" s="655">
        <f t="shared" si="46"/>
        <v>148</v>
      </c>
      <c r="K666" s="652">
        <f t="shared" si="43"/>
        <v>145.78</v>
      </c>
      <c r="L666" s="652"/>
    </row>
    <row r="667" spans="1:12" x14ac:dyDescent="0.2">
      <c r="A667" s="652" t="s">
        <v>668</v>
      </c>
      <c r="B667" s="656" t="s">
        <v>360</v>
      </c>
      <c r="C667" s="653"/>
      <c r="D667" s="653"/>
      <c r="E667" s="653">
        <f t="shared" si="44"/>
        <v>171.12</v>
      </c>
      <c r="F667" s="653">
        <v>138</v>
      </c>
      <c r="G667" s="653">
        <f t="shared" si="45"/>
        <v>100.74</v>
      </c>
      <c r="H667" s="653">
        <v>138</v>
      </c>
      <c r="I667" s="654">
        <f t="shared" si="46"/>
        <v>271.86</v>
      </c>
      <c r="J667" s="655">
        <f t="shared" si="46"/>
        <v>276</v>
      </c>
      <c r="K667" s="652">
        <f t="shared" si="43"/>
        <v>271.86</v>
      </c>
      <c r="L667" s="652"/>
    </row>
    <row r="668" spans="1:12" x14ac:dyDescent="0.2">
      <c r="A668" s="652" t="s">
        <v>668</v>
      </c>
      <c r="B668" s="656" t="s">
        <v>361</v>
      </c>
      <c r="C668" s="653"/>
      <c r="D668" s="653"/>
      <c r="E668" s="653">
        <f t="shared" si="44"/>
        <v>102.92</v>
      </c>
      <c r="F668" s="653">
        <v>83</v>
      </c>
      <c r="G668" s="653">
        <f t="shared" si="45"/>
        <v>60.589999999999996</v>
      </c>
      <c r="H668" s="653">
        <v>83</v>
      </c>
      <c r="I668" s="654">
        <f t="shared" si="46"/>
        <v>163.51</v>
      </c>
      <c r="J668" s="655">
        <f t="shared" si="46"/>
        <v>166</v>
      </c>
      <c r="K668" s="652">
        <f t="shared" si="43"/>
        <v>163.51</v>
      </c>
      <c r="L668" s="652"/>
    </row>
    <row r="669" spans="1:12" x14ac:dyDescent="0.2">
      <c r="A669" s="652" t="s">
        <v>668</v>
      </c>
      <c r="B669" s="656" t="s">
        <v>362</v>
      </c>
      <c r="C669" s="653"/>
      <c r="D669" s="653"/>
      <c r="E669" s="653">
        <f t="shared" si="44"/>
        <v>188.48</v>
      </c>
      <c r="F669" s="653">
        <v>152</v>
      </c>
      <c r="G669" s="653">
        <f t="shared" si="45"/>
        <v>81.03</v>
      </c>
      <c r="H669" s="653">
        <v>111</v>
      </c>
      <c r="I669" s="654">
        <f t="shared" si="46"/>
        <v>269.51</v>
      </c>
      <c r="J669" s="655">
        <f t="shared" si="46"/>
        <v>263</v>
      </c>
      <c r="K669" s="652">
        <f t="shared" si="43"/>
        <v>269.51</v>
      </c>
      <c r="L669" s="652"/>
    </row>
    <row r="670" spans="1:12" x14ac:dyDescent="0.2">
      <c r="A670" s="652" t="s">
        <v>668</v>
      </c>
      <c r="B670" s="656" t="s">
        <v>367</v>
      </c>
      <c r="C670" s="653"/>
      <c r="D670" s="653"/>
      <c r="E670" s="653">
        <f t="shared" si="44"/>
        <v>0</v>
      </c>
      <c r="F670" s="653"/>
      <c r="G670" s="653">
        <f t="shared" si="45"/>
        <v>217.54</v>
      </c>
      <c r="H670" s="653">
        <v>298</v>
      </c>
      <c r="I670" s="654">
        <f t="shared" si="46"/>
        <v>217.54</v>
      </c>
      <c r="J670" s="655">
        <f t="shared" si="46"/>
        <v>298</v>
      </c>
      <c r="K670" s="652">
        <f t="shared" si="43"/>
        <v>217.54</v>
      </c>
      <c r="L670" s="652"/>
    </row>
    <row r="671" spans="1:12" x14ac:dyDescent="0.2">
      <c r="A671" s="652" t="s">
        <v>668</v>
      </c>
      <c r="B671" s="656" t="s">
        <v>368</v>
      </c>
      <c r="C671" s="653"/>
      <c r="D671" s="653"/>
      <c r="E671" s="653">
        <f t="shared" si="44"/>
        <v>372</v>
      </c>
      <c r="F671" s="653">
        <v>300</v>
      </c>
      <c r="G671" s="653">
        <f t="shared" si="45"/>
        <v>39.42</v>
      </c>
      <c r="H671" s="653">
        <v>54</v>
      </c>
      <c r="I671" s="654">
        <f t="shared" si="46"/>
        <v>411.42</v>
      </c>
      <c r="J671" s="655">
        <f t="shared" si="46"/>
        <v>354</v>
      </c>
      <c r="K671" s="652">
        <f t="shared" si="43"/>
        <v>411.42</v>
      </c>
      <c r="L671" s="652"/>
    </row>
    <row r="672" spans="1:12" ht="24" x14ac:dyDescent="0.2">
      <c r="A672" s="652" t="s">
        <v>668</v>
      </c>
      <c r="B672" s="656" t="s">
        <v>370</v>
      </c>
      <c r="C672" s="653"/>
      <c r="D672" s="653"/>
      <c r="E672" s="653">
        <f t="shared" si="44"/>
        <v>1.24</v>
      </c>
      <c r="F672" s="653">
        <v>1</v>
      </c>
      <c r="G672" s="653">
        <f t="shared" si="45"/>
        <v>1.46</v>
      </c>
      <c r="H672" s="653">
        <v>2</v>
      </c>
      <c r="I672" s="654">
        <f t="shared" si="46"/>
        <v>2.7</v>
      </c>
      <c r="J672" s="655">
        <f t="shared" si="46"/>
        <v>3</v>
      </c>
      <c r="K672" s="652">
        <f t="shared" si="43"/>
        <v>2.7</v>
      </c>
      <c r="L672" s="652"/>
    </row>
    <row r="673" spans="1:12" x14ac:dyDescent="0.2">
      <c r="A673" s="652" t="s">
        <v>668</v>
      </c>
      <c r="B673" s="656" t="s">
        <v>372</v>
      </c>
      <c r="C673" s="653"/>
      <c r="D673" s="653"/>
      <c r="E673" s="653">
        <f t="shared" si="44"/>
        <v>585.28</v>
      </c>
      <c r="F673" s="653">
        <v>472</v>
      </c>
      <c r="G673" s="653">
        <f t="shared" si="45"/>
        <v>0</v>
      </c>
      <c r="H673" s="653"/>
      <c r="I673" s="654">
        <f t="shared" si="46"/>
        <v>585.28</v>
      </c>
      <c r="J673" s="655">
        <f t="shared" si="46"/>
        <v>472</v>
      </c>
      <c r="K673" s="652">
        <f t="shared" si="43"/>
        <v>585.28</v>
      </c>
      <c r="L673" s="652"/>
    </row>
    <row r="674" spans="1:12" x14ac:dyDescent="0.2">
      <c r="A674" s="652" t="s">
        <v>668</v>
      </c>
      <c r="B674" s="656" t="s">
        <v>373</v>
      </c>
      <c r="C674" s="653"/>
      <c r="D674" s="653"/>
      <c r="E674" s="653">
        <f t="shared" si="44"/>
        <v>1278.44</v>
      </c>
      <c r="F674" s="653">
        <v>1031</v>
      </c>
      <c r="G674" s="653">
        <f t="shared" si="45"/>
        <v>0</v>
      </c>
      <c r="H674" s="653"/>
      <c r="I674" s="654">
        <f t="shared" si="46"/>
        <v>1278.44</v>
      </c>
      <c r="J674" s="655">
        <f t="shared" si="46"/>
        <v>1031</v>
      </c>
      <c r="K674" s="652">
        <f t="shared" si="43"/>
        <v>1278.44</v>
      </c>
      <c r="L674" s="652"/>
    </row>
    <row r="675" spans="1:12" x14ac:dyDescent="0.2">
      <c r="A675" s="652" t="s">
        <v>679</v>
      </c>
      <c r="B675" s="656" t="s">
        <v>2145</v>
      </c>
      <c r="C675" s="653"/>
      <c r="D675" s="653"/>
      <c r="E675" s="653">
        <f t="shared" si="44"/>
        <v>2.48</v>
      </c>
      <c r="F675" s="653">
        <v>2</v>
      </c>
      <c r="G675" s="653">
        <f t="shared" si="45"/>
        <v>1.46</v>
      </c>
      <c r="H675" s="653">
        <v>2</v>
      </c>
      <c r="I675" s="654">
        <f t="shared" si="46"/>
        <v>3.94</v>
      </c>
      <c r="J675" s="655">
        <f t="shared" si="46"/>
        <v>4</v>
      </c>
      <c r="K675" s="652">
        <f t="shared" si="43"/>
        <v>3.94</v>
      </c>
      <c r="L675" s="652"/>
    </row>
    <row r="676" spans="1:12" x14ac:dyDescent="0.2">
      <c r="A676" s="652" t="s">
        <v>679</v>
      </c>
      <c r="B676" s="656" t="s">
        <v>325</v>
      </c>
      <c r="C676" s="653"/>
      <c r="D676" s="653"/>
      <c r="E676" s="653">
        <f t="shared" si="44"/>
        <v>6.2</v>
      </c>
      <c r="F676" s="653">
        <v>5</v>
      </c>
      <c r="G676" s="653">
        <f t="shared" si="45"/>
        <v>9.49</v>
      </c>
      <c r="H676" s="653">
        <v>13</v>
      </c>
      <c r="I676" s="654">
        <f t="shared" si="46"/>
        <v>15.690000000000001</v>
      </c>
      <c r="J676" s="655">
        <f t="shared" si="46"/>
        <v>18</v>
      </c>
      <c r="K676" s="652">
        <f t="shared" si="43"/>
        <v>15.690000000000001</v>
      </c>
      <c r="L676" s="652"/>
    </row>
    <row r="677" spans="1:12" x14ac:dyDescent="0.2">
      <c r="A677" s="652" t="s">
        <v>679</v>
      </c>
      <c r="B677" s="656" t="s">
        <v>326</v>
      </c>
      <c r="C677" s="653"/>
      <c r="D677" s="653"/>
      <c r="E677" s="653">
        <f t="shared" si="44"/>
        <v>0</v>
      </c>
      <c r="F677" s="653"/>
      <c r="G677" s="653">
        <f t="shared" si="45"/>
        <v>529.25</v>
      </c>
      <c r="H677" s="653">
        <v>725</v>
      </c>
      <c r="I677" s="654">
        <f t="shared" si="46"/>
        <v>529.25</v>
      </c>
      <c r="J677" s="655">
        <f t="shared" si="46"/>
        <v>725</v>
      </c>
      <c r="K677" s="652">
        <f t="shared" si="43"/>
        <v>529.25</v>
      </c>
      <c r="L677" s="652"/>
    </row>
    <row r="678" spans="1:12" x14ac:dyDescent="0.2">
      <c r="A678" s="652" t="s">
        <v>679</v>
      </c>
      <c r="B678" s="656" t="s">
        <v>327</v>
      </c>
      <c r="C678" s="653"/>
      <c r="D678" s="653"/>
      <c r="E678" s="653">
        <f t="shared" si="44"/>
        <v>0</v>
      </c>
      <c r="F678" s="653"/>
      <c r="G678" s="653">
        <f t="shared" si="45"/>
        <v>232.14</v>
      </c>
      <c r="H678" s="653">
        <v>318</v>
      </c>
      <c r="I678" s="654">
        <f t="shared" si="46"/>
        <v>232.14</v>
      </c>
      <c r="J678" s="655">
        <f t="shared" si="46"/>
        <v>318</v>
      </c>
      <c r="K678" s="652">
        <f t="shared" si="43"/>
        <v>232.14</v>
      </c>
      <c r="L678" s="652"/>
    </row>
    <row r="679" spans="1:12" x14ac:dyDescent="0.2">
      <c r="A679" s="652" t="s">
        <v>679</v>
      </c>
      <c r="B679" s="656" t="s">
        <v>328</v>
      </c>
      <c r="C679" s="653"/>
      <c r="D679" s="653"/>
      <c r="E679" s="653">
        <f t="shared" si="44"/>
        <v>193.44</v>
      </c>
      <c r="F679" s="653">
        <v>156</v>
      </c>
      <c r="G679" s="653">
        <f t="shared" si="45"/>
        <v>51.1</v>
      </c>
      <c r="H679" s="653">
        <v>70</v>
      </c>
      <c r="I679" s="654">
        <f t="shared" si="46"/>
        <v>244.54</v>
      </c>
      <c r="J679" s="655">
        <f t="shared" si="46"/>
        <v>226</v>
      </c>
      <c r="K679" s="652">
        <f t="shared" si="43"/>
        <v>244.54</v>
      </c>
      <c r="L679" s="652"/>
    </row>
    <row r="680" spans="1:12" x14ac:dyDescent="0.2">
      <c r="A680" s="652" t="s">
        <v>679</v>
      </c>
      <c r="B680" s="656" t="s">
        <v>329</v>
      </c>
      <c r="C680" s="653"/>
      <c r="D680" s="653"/>
      <c r="E680" s="653">
        <f t="shared" si="44"/>
        <v>42.16</v>
      </c>
      <c r="F680" s="653">
        <v>34</v>
      </c>
      <c r="G680" s="653">
        <f t="shared" si="45"/>
        <v>24.82</v>
      </c>
      <c r="H680" s="653">
        <v>34</v>
      </c>
      <c r="I680" s="654">
        <f t="shared" si="46"/>
        <v>66.97999999999999</v>
      </c>
      <c r="J680" s="655">
        <f t="shared" si="46"/>
        <v>68</v>
      </c>
      <c r="K680" s="652">
        <f t="shared" si="43"/>
        <v>66.97999999999999</v>
      </c>
      <c r="L680" s="652"/>
    </row>
    <row r="681" spans="1:12" x14ac:dyDescent="0.2">
      <c r="A681" s="652" t="s">
        <v>679</v>
      </c>
      <c r="B681" s="656" t="s">
        <v>330</v>
      </c>
      <c r="C681" s="653"/>
      <c r="D681" s="653"/>
      <c r="E681" s="653">
        <f t="shared" si="44"/>
        <v>187.24</v>
      </c>
      <c r="F681" s="653">
        <v>151</v>
      </c>
      <c r="G681" s="653">
        <f t="shared" si="45"/>
        <v>110.23</v>
      </c>
      <c r="H681" s="653">
        <v>151</v>
      </c>
      <c r="I681" s="654">
        <f t="shared" si="46"/>
        <v>297.47000000000003</v>
      </c>
      <c r="J681" s="655">
        <f t="shared" si="46"/>
        <v>302</v>
      </c>
      <c r="K681" s="652">
        <f t="shared" si="43"/>
        <v>297.47000000000003</v>
      </c>
      <c r="L681" s="652"/>
    </row>
    <row r="682" spans="1:12" x14ac:dyDescent="0.2">
      <c r="A682" s="652" t="s">
        <v>679</v>
      </c>
      <c r="B682" s="656" t="s">
        <v>333</v>
      </c>
      <c r="C682" s="653"/>
      <c r="D682" s="653"/>
      <c r="E682" s="653">
        <f t="shared" si="44"/>
        <v>125.24</v>
      </c>
      <c r="F682" s="653">
        <v>101</v>
      </c>
      <c r="G682" s="653">
        <f t="shared" si="45"/>
        <v>73.73</v>
      </c>
      <c r="H682" s="653">
        <v>101</v>
      </c>
      <c r="I682" s="654">
        <f t="shared" si="46"/>
        <v>198.97</v>
      </c>
      <c r="J682" s="655">
        <f t="shared" si="46"/>
        <v>202</v>
      </c>
      <c r="K682" s="652">
        <f t="shared" si="43"/>
        <v>198.97</v>
      </c>
      <c r="L682" s="652"/>
    </row>
    <row r="683" spans="1:12" x14ac:dyDescent="0.2">
      <c r="A683" s="652" t="s">
        <v>679</v>
      </c>
      <c r="B683" s="656" t="s">
        <v>336</v>
      </c>
      <c r="C683" s="653"/>
      <c r="D683" s="653"/>
      <c r="E683" s="653">
        <f t="shared" si="44"/>
        <v>28.52</v>
      </c>
      <c r="F683" s="653">
        <v>23</v>
      </c>
      <c r="G683" s="653">
        <f t="shared" si="45"/>
        <v>40.879999999999995</v>
      </c>
      <c r="H683" s="653">
        <v>56</v>
      </c>
      <c r="I683" s="654">
        <f t="shared" si="46"/>
        <v>69.399999999999991</v>
      </c>
      <c r="J683" s="655">
        <f t="shared" si="46"/>
        <v>79</v>
      </c>
      <c r="K683" s="652">
        <f t="shared" si="43"/>
        <v>69.399999999999991</v>
      </c>
      <c r="L683" s="652"/>
    </row>
    <row r="684" spans="1:12" x14ac:dyDescent="0.2">
      <c r="A684" s="652" t="s">
        <v>679</v>
      </c>
      <c r="B684" s="656" t="s">
        <v>337</v>
      </c>
      <c r="C684" s="653"/>
      <c r="D684" s="653"/>
      <c r="E684" s="653">
        <f t="shared" si="44"/>
        <v>58.28</v>
      </c>
      <c r="F684" s="653">
        <v>47</v>
      </c>
      <c r="G684" s="653">
        <f t="shared" si="45"/>
        <v>34.31</v>
      </c>
      <c r="H684" s="653">
        <v>47</v>
      </c>
      <c r="I684" s="654">
        <f t="shared" si="46"/>
        <v>92.59</v>
      </c>
      <c r="J684" s="655">
        <f t="shared" si="46"/>
        <v>94</v>
      </c>
      <c r="K684" s="652">
        <f t="shared" si="43"/>
        <v>92.59</v>
      </c>
      <c r="L684" s="652"/>
    </row>
    <row r="685" spans="1:12" x14ac:dyDescent="0.2">
      <c r="A685" s="652" t="s">
        <v>679</v>
      </c>
      <c r="B685" s="656" t="s">
        <v>338</v>
      </c>
      <c r="C685" s="653"/>
      <c r="D685" s="653"/>
      <c r="E685" s="653">
        <f t="shared" si="44"/>
        <v>128.96</v>
      </c>
      <c r="F685" s="653">
        <v>104</v>
      </c>
      <c r="G685" s="653">
        <f t="shared" si="45"/>
        <v>113.88</v>
      </c>
      <c r="H685" s="653">
        <v>156</v>
      </c>
      <c r="I685" s="654">
        <f t="shared" si="46"/>
        <v>242.84</v>
      </c>
      <c r="J685" s="655">
        <f t="shared" si="46"/>
        <v>260</v>
      </c>
      <c r="K685" s="652">
        <f t="shared" si="43"/>
        <v>242.84</v>
      </c>
      <c r="L685" s="652"/>
    </row>
    <row r="686" spans="1:12" x14ac:dyDescent="0.2">
      <c r="A686" s="652" t="s">
        <v>679</v>
      </c>
      <c r="B686" s="656" t="s">
        <v>339</v>
      </c>
      <c r="C686" s="653"/>
      <c r="D686" s="653"/>
      <c r="E686" s="653">
        <f t="shared" si="44"/>
        <v>24.8</v>
      </c>
      <c r="F686" s="653">
        <v>20</v>
      </c>
      <c r="G686" s="653">
        <f t="shared" si="45"/>
        <v>13.14</v>
      </c>
      <c r="H686" s="653">
        <v>18</v>
      </c>
      <c r="I686" s="654">
        <f t="shared" si="46"/>
        <v>37.94</v>
      </c>
      <c r="J686" s="655">
        <f t="shared" si="46"/>
        <v>38</v>
      </c>
      <c r="K686" s="652">
        <f t="shared" si="43"/>
        <v>37.94</v>
      </c>
      <c r="L686" s="652"/>
    </row>
    <row r="687" spans="1:12" x14ac:dyDescent="0.2">
      <c r="A687" s="652" t="s">
        <v>679</v>
      </c>
      <c r="B687" s="656" t="s">
        <v>340</v>
      </c>
      <c r="C687" s="653"/>
      <c r="D687" s="653"/>
      <c r="E687" s="653">
        <f t="shared" si="44"/>
        <v>14.879999999999999</v>
      </c>
      <c r="F687" s="653">
        <v>12</v>
      </c>
      <c r="G687" s="653">
        <f t="shared" si="45"/>
        <v>8.76</v>
      </c>
      <c r="H687" s="653">
        <v>12</v>
      </c>
      <c r="I687" s="654">
        <f t="shared" si="46"/>
        <v>23.64</v>
      </c>
      <c r="J687" s="655">
        <f t="shared" si="46"/>
        <v>24</v>
      </c>
      <c r="K687" s="652">
        <f t="shared" si="43"/>
        <v>23.64</v>
      </c>
      <c r="L687" s="652"/>
    </row>
    <row r="688" spans="1:12" x14ac:dyDescent="0.2">
      <c r="A688" s="652" t="s">
        <v>679</v>
      </c>
      <c r="B688" s="656" t="s">
        <v>341</v>
      </c>
      <c r="C688" s="653"/>
      <c r="D688" s="653"/>
      <c r="E688" s="653">
        <f t="shared" si="44"/>
        <v>71.92</v>
      </c>
      <c r="F688" s="653">
        <v>58</v>
      </c>
      <c r="G688" s="653">
        <f t="shared" si="45"/>
        <v>42.339999999999996</v>
      </c>
      <c r="H688" s="653">
        <v>58</v>
      </c>
      <c r="I688" s="654">
        <f t="shared" si="46"/>
        <v>114.25999999999999</v>
      </c>
      <c r="J688" s="655">
        <f t="shared" si="46"/>
        <v>116</v>
      </c>
      <c r="K688" s="652">
        <f t="shared" si="43"/>
        <v>114.25999999999999</v>
      </c>
      <c r="L688" s="652"/>
    </row>
    <row r="689" spans="1:12" ht="24" x14ac:dyDescent="0.2">
      <c r="A689" s="652" t="s">
        <v>679</v>
      </c>
      <c r="B689" s="656" t="s">
        <v>342</v>
      </c>
      <c r="C689" s="653"/>
      <c r="D689" s="653"/>
      <c r="E689" s="653">
        <f t="shared" si="44"/>
        <v>54.56</v>
      </c>
      <c r="F689" s="653">
        <v>44</v>
      </c>
      <c r="G689" s="653">
        <f t="shared" si="45"/>
        <v>42.339999999999996</v>
      </c>
      <c r="H689" s="653">
        <v>58</v>
      </c>
      <c r="I689" s="654">
        <f t="shared" si="46"/>
        <v>96.9</v>
      </c>
      <c r="J689" s="655">
        <f t="shared" si="46"/>
        <v>102</v>
      </c>
      <c r="K689" s="652">
        <f t="shared" si="43"/>
        <v>96.9</v>
      </c>
      <c r="L689" s="652"/>
    </row>
    <row r="690" spans="1:12" x14ac:dyDescent="0.2">
      <c r="A690" s="652" t="s">
        <v>679</v>
      </c>
      <c r="B690" s="656" t="s">
        <v>343</v>
      </c>
      <c r="C690" s="653"/>
      <c r="D690" s="653"/>
      <c r="E690" s="653">
        <f t="shared" si="44"/>
        <v>14.879999999999999</v>
      </c>
      <c r="F690" s="653">
        <v>12</v>
      </c>
      <c r="G690" s="653">
        <f t="shared" si="45"/>
        <v>8.76</v>
      </c>
      <c r="H690" s="653">
        <v>12</v>
      </c>
      <c r="I690" s="654">
        <f t="shared" si="46"/>
        <v>23.64</v>
      </c>
      <c r="J690" s="655">
        <f t="shared" si="46"/>
        <v>24</v>
      </c>
      <c r="K690" s="652">
        <f t="shared" ref="K690:K753" si="47">I690</f>
        <v>23.64</v>
      </c>
      <c r="L690" s="652"/>
    </row>
    <row r="691" spans="1:12" x14ac:dyDescent="0.2">
      <c r="A691" s="652" t="s">
        <v>679</v>
      </c>
      <c r="B691" s="656" t="s">
        <v>315</v>
      </c>
      <c r="C691" s="653"/>
      <c r="D691" s="653"/>
      <c r="E691" s="653">
        <f t="shared" si="44"/>
        <v>43.4</v>
      </c>
      <c r="F691" s="653">
        <v>35</v>
      </c>
      <c r="G691" s="653">
        <f t="shared" si="45"/>
        <v>25.55</v>
      </c>
      <c r="H691" s="653">
        <v>35</v>
      </c>
      <c r="I691" s="654">
        <f t="shared" si="46"/>
        <v>68.95</v>
      </c>
      <c r="J691" s="655">
        <f t="shared" si="46"/>
        <v>70</v>
      </c>
      <c r="K691" s="652">
        <f t="shared" si="47"/>
        <v>68.95</v>
      </c>
      <c r="L691" s="652"/>
    </row>
    <row r="692" spans="1:12" x14ac:dyDescent="0.2">
      <c r="A692" s="652" t="s">
        <v>679</v>
      </c>
      <c r="B692" s="656" t="s">
        <v>345</v>
      </c>
      <c r="C692" s="653"/>
      <c r="D692" s="653"/>
      <c r="E692" s="653">
        <f t="shared" si="44"/>
        <v>52.08</v>
      </c>
      <c r="F692" s="653">
        <v>42</v>
      </c>
      <c r="G692" s="653">
        <f t="shared" si="45"/>
        <v>30.66</v>
      </c>
      <c r="H692" s="653">
        <v>42</v>
      </c>
      <c r="I692" s="654">
        <f t="shared" si="46"/>
        <v>82.74</v>
      </c>
      <c r="J692" s="655">
        <f t="shared" si="46"/>
        <v>84</v>
      </c>
      <c r="K692" s="652">
        <f t="shared" si="47"/>
        <v>82.74</v>
      </c>
      <c r="L692" s="652"/>
    </row>
    <row r="693" spans="1:12" x14ac:dyDescent="0.2">
      <c r="A693" s="652" t="s">
        <v>679</v>
      </c>
      <c r="B693" s="656" t="s">
        <v>317</v>
      </c>
      <c r="C693" s="653"/>
      <c r="D693" s="653"/>
      <c r="E693" s="653">
        <f t="shared" si="44"/>
        <v>153.76</v>
      </c>
      <c r="F693" s="653">
        <v>124</v>
      </c>
      <c r="G693" s="653">
        <f t="shared" si="45"/>
        <v>63.51</v>
      </c>
      <c r="H693" s="653">
        <v>87</v>
      </c>
      <c r="I693" s="654">
        <f t="shared" si="46"/>
        <v>217.26999999999998</v>
      </c>
      <c r="J693" s="655">
        <f t="shared" si="46"/>
        <v>211</v>
      </c>
      <c r="K693" s="652">
        <f t="shared" si="47"/>
        <v>217.26999999999998</v>
      </c>
      <c r="L693" s="652"/>
    </row>
    <row r="694" spans="1:12" x14ac:dyDescent="0.2">
      <c r="A694" s="652" t="s">
        <v>679</v>
      </c>
      <c r="B694" s="656" t="s">
        <v>347</v>
      </c>
      <c r="C694" s="653"/>
      <c r="D694" s="653"/>
      <c r="E694" s="653">
        <f t="shared" si="44"/>
        <v>238.07999999999998</v>
      </c>
      <c r="F694" s="653">
        <v>192</v>
      </c>
      <c r="G694" s="653">
        <f t="shared" si="45"/>
        <v>92.71</v>
      </c>
      <c r="H694" s="653">
        <v>127</v>
      </c>
      <c r="I694" s="654">
        <f t="shared" si="46"/>
        <v>330.78999999999996</v>
      </c>
      <c r="J694" s="655">
        <f t="shared" si="46"/>
        <v>319</v>
      </c>
      <c r="K694" s="652">
        <f t="shared" si="47"/>
        <v>330.78999999999996</v>
      </c>
      <c r="L694" s="652"/>
    </row>
    <row r="695" spans="1:12" x14ac:dyDescent="0.2">
      <c r="A695" s="652" t="s">
        <v>679</v>
      </c>
      <c r="B695" s="656" t="s">
        <v>312</v>
      </c>
      <c r="C695" s="653"/>
      <c r="D695" s="653"/>
      <c r="E695" s="653">
        <f t="shared" si="44"/>
        <v>256.68</v>
      </c>
      <c r="F695" s="653">
        <v>207</v>
      </c>
      <c r="G695" s="653">
        <f t="shared" si="45"/>
        <v>151.10999999999999</v>
      </c>
      <c r="H695" s="653">
        <v>207</v>
      </c>
      <c r="I695" s="654">
        <f t="shared" si="46"/>
        <v>407.78999999999996</v>
      </c>
      <c r="J695" s="655">
        <f t="shared" si="46"/>
        <v>414</v>
      </c>
      <c r="K695" s="652">
        <f t="shared" si="47"/>
        <v>407.78999999999996</v>
      </c>
      <c r="L695" s="652"/>
    </row>
    <row r="696" spans="1:12" x14ac:dyDescent="0.2">
      <c r="A696" s="652" t="s">
        <v>679</v>
      </c>
      <c r="B696" s="656" t="s">
        <v>321</v>
      </c>
      <c r="C696" s="653"/>
      <c r="D696" s="653"/>
      <c r="E696" s="653">
        <f t="shared" si="44"/>
        <v>544.36</v>
      </c>
      <c r="F696" s="653">
        <v>439</v>
      </c>
      <c r="G696" s="653">
        <f t="shared" si="45"/>
        <v>72.27</v>
      </c>
      <c r="H696" s="653">
        <v>99</v>
      </c>
      <c r="I696" s="654">
        <f t="shared" si="46"/>
        <v>616.63</v>
      </c>
      <c r="J696" s="655">
        <f t="shared" si="46"/>
        <v>538</v>
      </c>
      <c r="K696" s="652">
        <f t="shared" si="47"/>
        <v>616.63</v>
      </c>
      <c r="L696" s="652"/>
    </row>
    <row r="697" spans="1:12" x14ac:dyDescent="0.2">
      <c r="A697" s="652" t="s">
        <v>679</v>
      </c>
      <c r="B697" s="656" t="s">
        <v>375</v>
      </c>
      <c r="C697" s="653"/>
      <c r="D697" s="653"/>
      <c r="E697" s="653">
        <f t="shared" si="44"/>
        <v>43.4</v>
      </c>
      <c r="F697" s="653">
        <v>35</v>
      </c>
      <c r="G697" s="653">
        <f t="shared" si="45"/>
        <v>24.82</v>
      </c>
      <c r="H697" s="653">
        <v>34</v>
      </c>
      <c r="I697" s="654">
        <f t="shared" si="46"/>
        <v>68.22</v>
      </c>
      <c r="J697" s="655">
        <f t="shared" si="46"/>
        <v>69</v>
      </c>
      <c r="K697" s="652">
        <f t="shared" si="47"/>
        <v>68.22</v>
      </c>
      <c r="L697" s="652"/>
    </row>
    <row r="698" spans="1:12" x14ac:dyDescent="0.2">
      <c r="A698" s="652" t="s">
        <v>679</v>
      </c>
      <c r="B698" s="656" t="s">
        <v>348</v>
      </c>
      <c r="C698" s="653"/>
      <c r="D698" s="653"/>
      <c r="E698" s="653">
        <f t="shared" si="44"/>
        <v>4.96</v>
      </c>
      <c r="F698" s="653">
        <v>4</v>
      </c>
      <c r="G698" s="653">
        <f t="shared" si="45"/>
        <v>2.92</v>
      </c>
      <c r="H698" s="653">
        <v>4</v>
      </c>
      <c r="I698" s="654">
        <f t="shared" si="46"/>
        <v>7.88</v>
      </c>
      <c r="J698" s="655">
        <f t="shared" si="46"/>
        <v>8</v>
      </c>
      <c r="K698" s="652">
        <f t="shared" si="47"/>
        <v>7.88</v>
      </c>
      <c r="L698" s="652"/>
    </row>
    <row r="699" spans="1:12" x14ac:dyDescent="0.2">
      <c r="A699" s="652" t="s">
        <v>679</v>
      </c>
      <c r="B699" s="656" t="s">
        <v>349</v>
      </c>
      <c r="C699" s="653"/>
      <c r="D699" s="653"/>
      <c r="E699" s="653">
        <f t="shared" si="44"/>
        <v>114.08</v>
      </c>
      <c r="F699" s="653">
        <v>92</v>
      </c>
      <c r="G699" s="653">
        <f t="shared" si="45"/>
        <v>0</v>
      </c>
      <c r="H699" s="653"/>
      <c r="I699" s="654">
        <f t="shared" si="46"/>
        <v>114.08</v>
      </c>
      <c r="J699" s="655">
        <f t="shared" si="46"/>
        <v>92</v>
      </c>
      <c r="K699" s="652">
        <f t="shared" si="47"/>
        <v>114.08</v>
      </c>
      <c r="L699" s="652"/>
    </row>
    <row r="700" spans="1:12" x14ac:dyDescent="0.2">
      <c r="A700" s="652" t="s">
        <v>679</v>
      </c>
      <c r="B700" s="656" t="s">
        <v>352</v>
      </c>
      <c r="C700" s="653"/>
      <c r="D700" s="653"/>
      <c r="E700" s="653">
        <f t="shared" si="44"/>
        <v>16.12</v>
      </c>
      <c r="F700" s="653">
        <v>13</v>
      </c>
      <c r="G700" s="653">
        <f t="shared" si="45"/>
        <v>9.49</v>
      </c>
      <c r="H700" s="653">
        <v>13</v>
      </c>
      <c r="I700" s="654">
        <f t="shared" si="46"/>
        <v>25.61</v>
      </c>
      <c r="J700" s="655">
        <f t="shared" si="46"/>
        <v>26</v>
      </c>
      <c r="K700" s="652">
        <f t="shared" si="47"/>
        <v>25.61</v>
      </c>
      <c r="L700" s="652"/>
    </row>
    <row r="701" spans="1:12" x14ac:dyDescent="0.2">
      <c r="A701" s="652" t="s">
        <v>679</v>
      </c>
      <c r="B701" s="656" t="s">
        <v>353</v>
      </c>
      <c r="C701" s="653"/>
      <c r="D701" s="653"/>
      <c r="E701" s="653">
        <f t="shared" si="44"/>
        <v>22.32</v>
      </c>
      <c r="F701" s="653">
        <v>18</v>
      </c>
      <c r="G701" s="653">
        <f t="shared" si="45"/>
        <v>0</v>
      </c>
      <c r="H701" s="653"/>
      <c r="I701" s="654">
        <f t="shared" si="46"/>
        <v>22.32</v>
      </c>
      <c r="J701" s="655">
        <f t="shared" si="46"/>
        <v>18</v>
      </c>
      <c r="K701" s="652">
        <f t="shared" si="47"/>
        <v>22.32</v>
      </c>
      <c r="L701" s="652"/>
    </row>
    <row r="702" spans="1:12" x14ac:dyDescent="0.2">
      <c r="A702" s="652" t="s">
        <v>679</v>
      </c>
      <c r="B702" s="656" t="s">
        <v>354</v>
      </c>
      <c r="C702" s="653"/>
      <c r="D702" s="653"/>
      <c r="E702" s="653">
        <f t="shared" si="44"/>
        <v>58.28</v>
      </c>
      <c r="F702" s="653">
        <v>47</v>
      </c>
      <c r="G702" s="653">
        <f t="shared" si="45"/>
        <v>34.31</v>
      </c>
      <c r="H702" s="653">
        <v>47</v>
      </c>
      <c r="I702" s="654">
        <f t="shared" si="46"/>
        <v>92.59</v>
      </c>
      <c r="J702" s="655">
        <f t="shared" si="46"/>
        <v>94</v>
      </c>
      <c r="K702" s="652">
        <f t="shared" si="47"/>
        <v>92.59</v>
      </c>
      <c r="L702" s="652"/>
    </row>
    <row r="703" spans="1:12" x14ac:dyDescent="0.2">
      <c r="A703" s="652" t="s">
        <v>679</v>
      </c>
      <c r="B703" s="656" t="s">
        <v>377</v>
      </c>
      <c r="C703" s="653"/>
      <c r="D703" s="653"/>
      <c r="E703" s="653">
        <f t="shared" si="44"/>
        <v>120.28</v>
      </c>
      <c r="F703" s="653">
        <v>97</v>
      </c>
      <c r="G703" s="653">
        <f t="shared" si="45"/>
        <v>70.81</v>
      </c>
      <c r="H703" s="653">
        <v>97</v>
      </c>
      <c r="I703" s="654">
        <f t="shared" si="46"/>
        <v>191.09</v>
      </c>
      <c r="J703" s="655">
        <f t="shared" si="46"/>
        <v>194</v>
      </c>
      <c r="K703" s="652">
        <f t="shared" si="47"/>
        <v>191.09</v>
      </c>
      <c r="L703" s="652"/>
    </row>
    <row r="704" spans="1:12" x14ac:dyDescent="0.2">
      <c r="A704" s="652" t="s">
        <v>679</v>
      </c>
      <c r="B704" s="656" t="s">
        <v>357</v>
      </c>
      <c r="C704" s="653"/>
      <c r="D704" s="653"/>
      <c r="E704" s="653">
        <f t="shared" si="44"/>
        <v>202.12</v>
      </c>
      <c r="F704" s="653">
        <v>163</v>
      </c>
      <c r="G704" s="653">
        <f t="shared" si="45"/>
        <v>118.99</v>
      </c>
      <c r="H704" s="653">
        <v>163</v>
      </c>
      <c r="I704" s="654">
        <f t="shared" si="46"/>
        <v>321.11</v>
      </c>
      <c r="J704" s="655">
        <f t="shared" si="46"/>
        <v>326</v>
      </c>
      <c r="K704" s="652">
        <f t="shared" si="47"/>
        <v>321.11</v>
      </c>
      <c r="L704" s="652"/>
    </row>
    <row r="705" spans="1:12" x14ac:dyDescent="0.2">
      <c r="A705" s="652" t="s">
        <v>679</v>
      </c>
      <c r="B705" s="656" t="s">
        <v>358</v>
      </c>
      <c r="C705" s="653"/>
      <c r="D705" s="653"/>
      <c r="E705" s="653">
        <f t="shared" si="44"/>
        <v>199.64</v>
      </c>
      <c r="F705" s="653">
        <v>161</v>
      </c>
      <c r="G705" s="653">
        <f t="shared" si="45"/>
        <v>117.53</v>
      </c>
      <c r="H705" s="653">
        <v>161</v>
      </c>
      <c r="I705" s="654">
        <f t="shared" si="46"/>
        <v>317.16999999999996</v>
      </c>
      <c r="J705" s="655">
        <f t="shared" si="46"/>
        <v>322</v>
      </c>
      <c r="K705" s="652">
        <f t="shared" si="47"/>
        <v>317.16999999999996</v>
      </c>
      <c r="L705" s="652"/>
    </row>
    <row r="706" spans="1:12" x14ac:dyDescent="0.2">
      <c r="A706" s="652" t="s">
        <v>679</v>
      </c>
      <c r="B706" s="656" t="s">
        <v>359</v>
      </c>
      <c r="C706" s="653"/>
      <c r="D706" s="653"/>
      <c r="E706" s="653">
        <f t="shared" si="44"/>
        <v>254.2</v>
      </c>
      <c r="F706" s="653">
        <v>205</v>
      </c>
      <c r="G706" s="653">
        <f t="shared" si="45"/>
        <v>167.9</v>
      </c>
      <c r="H706" s="653">
        <v>230</v>
      </c>
      <c r="I706" s="654">
        <f t="shared" si="46"/>
        <v>422.1</v>
      </c>
      <c r="J706" s="655">
        <f t="shared" si="46"/>
        <v>435</v>
      </c>
      <c r="K706" s="652">
        <f t="shared" si="47"/>
        <v>422.1</v>
      </c>
      <c r="L706" s="652"/>
    </row>
    <row r="707" spans="1:12" x14ac:dyDescent="0.2">
      <c r="A707" s="652" t="s">
        <v>679</v>
      </c>
      <c r="B707" s="656" t="s">
        <v>360</v>
      </c>
      <c r="C707" s="653"/>
      <c r="D707" s="653"/>
      <c r="E707" s="653">
        <f t="shared" si="44"/>
        <v>271.56</v>
      </c>
      <c r="F707" s="653">
        <v>219</v>
      </c>
      <c r="G707" s="653">
        <f t="shared" si="45"/>
        <v>159.13999999999999</v>
      </c>
      <c r="H707" s="653">
        <v>218</v>
      </c>
      <c r="I707" s="654">
        <f t="shared" si="46"/>
        <v>430.7</v>
      </c>
      <c r="J707" s="655">
        <f t="shared" si="46"/>
        <v>437</v>
      </c>
      <c r="K707" s="652">
        <f t="shared" si="47"/>
        <v>430.7</v>
      </c>
      <c r="L707" s="652"/>
    </row>
    <row r="708" spans="1:12" x14ac:dyDescent="0.2">
      <c r="A708" s="652" t="s">
        <v>679</v>
      </c>
      <c r="B708" s="656" t="s">
        <v>362</v>
      </c>
      <c r="C708" s="653"/>
      <c r="D708" s="653"/>
      <c r="E708" s="653">
        <f t="shared" si="44"/>
        <v>257.92</v>
      </c>
      <c r="F708" s="653">
        <v>208</v>
      </c>
      <c r="G708" s="653">
        <f t="shared" si="45"/>
        <v>0</v>
      </c>
      <c r="H708" s="653"/>
      <c r="I708" s="654">
        <f t="shared" si="46"/>
        <v>257.92</v>
      </c>
      <c r="J708" s="655">
        <f t="shared" si="46"/>
        <v>208</v>
      </c>
      <c r="K708" s="652">
        <f t="shared" si="47"/>
        <v>257.92</v>
      </c>
      <c r="L708" s="652"/>
    </row>
    <row r="709" spans="1:12" ht="24" x14ac:dyDescent="0.2">
      <c r="A709" s="652" t="s">
        <v>679</v>
      </c>
      <c r="B709" s="656" t="s">
        <v>2146</v>
      </c>
      <c r="C709" s="653"/>
      <c r="D709" s="653"/>
      <c r="E709" s="653">
        <f t="shared" si="44"/>
        <v>2.48</v>
      </c>
      <c r="F709" s="653">
        <v>2</v>
      </c>
      <c r="G709" s="653">
        <f t="shared" si="45"/>
        <v>0</v>
      </c>
      <c r="H709" s="653"/>
      <c r="I709" s="654">
        <f t="shared" si="46"/>
        <v>2.48</v>
      </c>
      <c r="J709" s="655">
        <f t="shared" si="46"/>
        <v>2</v>
      </c>
      <c r="K709" s="652">
        <f t="shared" si="47"/>
        <v>2.48</v>
      </c>
      <c r="L709" s="652"/>
    </row>
    <row r="710" spans="1:12" x14ac:dyDescent="0.2">
      <c r="A710" s="652" t="s">
        <v>679</v>
      </c>
      <c r="B710" s="656" t="s">
        <v>364</v>
      </c>
      <c r="C710" s="653"/>
      <c r="D710" s="653"/>
      <c r="E710" s="653">
        <f t="shared" ref="E710:E773" si="48">F710*1.24</f>
        <v>0</v>
      </c>
      <c r="F710" s="653"/>
      <c r="G710" s="653">
        <f t="shared" ref="G710:G773" si="49">H710*0.73</f>
        <v>2.19</v>
      </c>
      <c r="H710" s="653">
        <v>3</v>
      </c>
      <c r="I710" s="654">
        <f t="shared" si="46"/>
        <v>2.19</v>
      </c>
      <c r="J710" s="655">
        <f t="shared" si="46"/>
        <v>3</v>
      </c>
      <c r="K710" s="652">
        <f t="shared" si="47"/>
        <v>2.19</v>
      </c>
      <c r="L710" s="652"/>
    </row>
    <row r="711" spans="1:12" x14ac:dyDescent="0.2">
      <c r="A711" s="652" t="s">
        <v>679</v>
      </c>
      <c r="B711" s="656" t="s">
        <v>367</v>
      </c>
      <c r="C711" s="653"/>
      <c r="D711" s="653"/>
      <c r="E711" s="653">
        <f t="shared" si="48"/>
        <v>324.88</v>
      </c>
      <c r="F711" s="653">
        <v>262</v>
      </c>
      <c r="G711" s="653">
        <f t="shared" si="49"/>
        <v>190.53</v>
      </c>
      <c r="H711" s="653">
        <v>261</v>
      </c>
      <c r="I711" s="654">
        <f t="shared" si="46"/>
        <v>515.41</v>
      </c>
      <c r="J711" s="655">
        <f t="shared" si="46"/>
        <v>523</v>
      </c>
      <c r="K711" s="652">
        <f t="shared" si="47"/>
        <v>515.41</v>
      </c>
      <c r="L711" s="652"/>
    </row>
    <row r="712" spans="1:12" x14ac:dyDescent="0.2">
      <c r="A712" s="652" t="s">
        <v>679</v>
      </c>
      <c r="B712" s="656" t="s">
        <v>368</v>
      </c>
      <c r="C712" s="653"/>
      <c r="D712" s="653"/>
      <c r="E712" s="653">
        <f t="shared" si="48"/>
        <v>302.56</v>
      </c>
      <c r="F712" s="653">
        <v>244</v>
      </c>
      <c r="G712" s="653">
        <f t="shared" si="49"/>
        <v>136.51</v>
      </c>
      <c r="H712" s="653">
        <v>187</v>
      </c>
      <c r="I712" s="654">
        <f t="shared" si="46"/>
        <v>439.07</v>
      </c>
      <c r="J712" s="655">
        <f t="shared" si="46"/>
        <v>431</v>
      </c>
      <c r="K712" s="652">
        <f t="shared" si="47"/>
        <v>439.07</v>
      </c>
      <c r="L712" s="652"/>
    </row>
    <row r="713" spans="1:12" x14ac:dyDescent="0.2">
      <c r="A713" s="652" t="s">
        <v>679</v>
      </c>
      <c r="B713" s="656" t="s">
        <v>372</v>
      </c>
      <c r="C713" s="653"/>
      <c r="D713" s="653"/>
      <c r="E713" s="653">
        <f t="shared" si="48"/>
        <v>711.76</v>
      </c>
      <c r="F713" s="653">
        <v>574</v>
      </c>
      <c r="G713" s="653">
        <f t="shared" si="49"/>
        <v>0</v>
      </c>
      <c r="H713" s="653"/>
      <c r="I713" s="654">
        <f t="shared" si="46"/>
        <v>711.76</v>
      </c>
      <c r="J713" s="655">
        <f t="shared" si="46"/>
        <v>574</v>
      </c>
      <c r="K713" s="652">
        <f t="shared" si="47"/>
        <v>711.76</v>
      </c>
      <c r="L713" s="652"/>
    </row>
    <row r="714" spans="1:12" x14ac:dyDescent="0.2">
      <c r="A714" s="652" t="s">
        <v>679</v>
      </c>
      <c r="B714" s="656" t="s">
        <v>373</v>
      </c>
      <c r="C714" s="653"/>
      <c r="D714" s="653"/>
      <c r="E714" s="653">
        <f t="shared" si="48"/>
        <v>900.24</v>
      </c>
      <c r="F714" s="653">
        <v>726</v>
      </c>
      <c r="G714" s="653">
        <f t="shared" si="49"/>
        <v>0</v>
      </c>
      <c r="H714" s="653"/>
      <c r="I714" s="654">
        <f t="shared" si="46"/>
        <v>900.24</v>
      </c>
      <c r="J714" s="655">
        <f t="shared" si="46"/>
        <v>726</v>
      </c>
      <c r="K714" s="652">
        <f t="shared" si="47"/>
        <v>900.24</v>
      </c>
      <c r="L714" s="652"/>
    </row>
    <row r="715" spans="1:12" x14ac:dyDescent="0.2">
      <c r="A715" s="652" t="s">
        <v>595</v>
      </c>
      <c r="B715" s="656" t="s">
        <v>358</v>
      </c>
      <c r="C715" s="653"/>
      <c r="D715" s="653"/>
      <c r="E715" s="653">
        <f t="shared" si="48"/>
        <v>28.52</v>
      </c>
      <c r="F715" s="653">
        <v>23</v>
      </c>
      <c r="G715" s="653">
        <f t="shared" si="49"/>
        <v>16.79</v>
      </c>
      <c r="H715" s="653">
        <v>23</v>
      </c>
      <c r="I715" s="654">
        <f t="shared" si="46"/>
        <v>45.31</v>
      </c>
      <c r="J715" s="655">
        <f t="shared" si="46"/>
        <v>46</v>
      </c>
      <c r="K715" s="652">
        <f t="shared" si="47"/>
        <v>45.31</v>
      </c>
      <c r="L715" s="652"/>
    </row>
    <row r="716" spans="1:12" x14ac:dyDescent="0.2">
      <c r="A716" s="652" t="s">
        <v>599</v>
      </c>
      <c r="B716" s="656" t="s">
        <v>345</v>
      </c>
      <c r="C716" s="653"/>
      <c r="D716" s="653"/>
      <c r="E716" s="653">
        <f t="shared" si="48"/>
        <v>14.879999999999999</v>
      </c>
      <c r="F716" s="653">
        <v>12</v>
      </c>
      <c r="G716" s="653">
        <f t="shared" si="49"/>
        <v>0</v>
      </c>
      <c r="H716" s="653"/>
      <c r="I716" s="654">
        <f t="shared" si="46"/>
        <v>14.879999999999999</v>
      </c>
      <c r="J716" s="655">
        <f t="shared" si="46"/>
        <v>12</v>
      </c>
      <c r="K716" s="652">
        <f t="shared" si="47"/>
        <v>14.879999999999999</v>
      </c>
      <c r="L716" s="652"/>
    </row>
    <row r="717" spans="1:12" x14ac:dyDescent="0.2">
      <c r="A717" s="652" t="s">
        <v>599</v>
      </c>
      <c r="B717" s="656" t="s">
        <v>317</v>
      </c>
      <c r="C717" s="653"/>
      <c r="D717" s="653"/>
      <c r="E717" s="653">
        <f t="shared" si="48"/>
        <v>62</v>
      </c>
      <c r="F717" s="653">
        <v>50</v>
      </c>
      <c r="G717" s="653">
        <f t="shared" si="49"/>
        <v>0</v>
      </c>
      <c r="H717" s="653"/>
      <c r="I717" s="654">
        <f t="shared" si="46"/>
        <v>62</v>
      </c>
      <c r="J717" s="655">
        <f t="shared" si="46"/>
        <v>50</v>
      </c>
      <c r="K717" s="652">
        <f t="shared" si="47"/>
        <v>62</v>
      </c>
      <c r="L717" s="652"/>
    </row>
    <row r="718" spans="1:12" x14ac:dyDescent="0.2">
      <c r="A718" s="652" t="s">
        <v>599</v>
      </c>
      <c r="B718" s="656" t="s">
        <v>360</v>
      </c>
      <c r="C718" s="653"/>
      <c r="D718" s="653"/>
      <c r="E718" s="653">
        <f t="shared" si="48"/>
        <v>107.88</v>
      </c>
      <c r="F718" s="653">
        <v>87</v>
      </c>
      <c r="G718" s="653">
        <f t="shared" si="49"/>
        <v>0</v>
      </c>
      <c r="H718" s="653"/>
      <c r="I718" s="654">
        <f t="shared" si="46"/>
        <v>107.88</v>
      </c>
      <c r="J718" s="655">
        <f t="shared" si="46"/>
        <v>87</v>
      </c>
      <c r="K718" s="652">
        <f t="shared" si="47"/>
        <v>107.88</v>
      </c>
      <c r="L718" s="652"/>
    </row>
    <row r="719" spans="1:12" x14ac:dyDescent="0.2">
      <c r="A719" s="652" t="s">
        <v>588</v>
      </c>
      <c r="B719" s="656" t="s">
        <v>325</v>
      </c>
      <c r="C719" s="653"/>
      <c r="D719" s="653"/>
      <c r="E719" s="653">
        <f t="shared" si="48"/>
        <v>0</v>
      </c>
      <c r="F719" s="653"/>
      <c r="G719" s="653">
        <f t="shared" si="49"/>
        <v>33.58</v>
      </c>
      <c r="H719" s="653">
        <v>46</v>
      </c>
      <c r="I719" s="654">
        <f t="shared" si="46"/>
        <v>33.58</v>
      </c>
      <c r="J719" s="655">
        <f t="shared" si="46"/>
        <v>46</v>
      </c>
      <c r="K719" s="652">
        <f t="shared" si="47"/>
        <v>33.58</v>
      </c>
      <c r="L719" s="652"/>
    </row>
    <row r="720" spans="1:12" x14ac:dyDescent="0.2">
      <c r="A720" s="652" t="s">
        <v>588</v>
      </c>
      <c r="B720" s="656" t="s">
        <v>326</v>
      </c>
      <c r="C720" s="653"/>
      <c r="D720" s="653"/>
      <c r="E720" s="653">
        <f t="shared" si="48"/>
        <v>0</v>
      </c>
      <c r="F720" s="653"/>
      <c r="G720" s="653">
        <f t="shared" si="49"/>
        <v>284.7</v>
      </c>
      <c r="H720" s="653">
        <v>390</v>
      </c>
      <c r="I720" s="654">
        <f t="shared" si="46"/>
        <v>284.7</v>
      </c>
      <c r="J720" s="655">
        <f t="shared" si="46"/>
        <v>390</v>
      </c>
      <c r="K720" s="652">
        <f t="shared" si="47"/>
        <v>284.7</v>
      </c>
      <c r="L720" s="652"/>
    </row>
    <row r="721" spans="1:12" x14ac:dyDescent="0.2">
      <c r="A721" s="652" t="s">
        <v>588</v>
      </c>
      <c r="B721" s="656" t="s">
        <v>327</v>
      </c>
      <c r="C721" s="653"/>
      <c r="D721" s="653"/>
      <c r="E721" s="653">
        <f t="shared" si="48"/>
        <v>0</v>
      </c>
      <c r="F721" s="653"/>
      <c r="G721" s="653">
        <f t="shared" si="49"/>
        <v>127.02</v>
      </c>
      <c r="H721" s="653">
        <v>174</v>
      </c>
      <c r="I721" s="654">
        <f t="shared" si="46"/>
        <v>127.02</v>
      </c>
      <c r="J721" s="655">
        <f t="shared" si="46"/>
        <v>174</v>
      </c>
      <c r="K721" s="652">
        <f t="shared" si="47"/>
        <v>127.02</v>
      </c>
      <c r="L721" s="652"/>
    </row>
    <row r="722" spans="1:12" x14ac:dyDescent="0.2">
      <c r="A722" s="652" t="s">
        <v>588</v>
      </c>
      <c r="B722" s="656" t="s">
        <v>328</v>
      </c>
      <c r="C722" s="653"/>
      <c r="D722" s="653"/>
      <c r="E722" s="653">
        <f t="shared" si="48"/>
        <v>250.48</v>
      </c>
      <c r="F722" s="653">
        <v>202</v>
      </c>
      <c r="G722" s="653">
        <f t="shared" si="49"/>
        <v>0</v>
      </c>
      <c r="H722" s="653"/>
      <c r="I722" s="654">
        <f t="shared" si="46"/>
        <v>250.48</v>
      </c>
      <c r="J722" s="655">
        <f t="shared" si="46"/>
        <v>202</v>
      </c>
      <c r="K722" s="652">
        <f t="shared" si="47"/>
        <v>250.48</v>
      </c>
      <c r="L722" s="652"/>
    </row>
    <row r="723" spans="1:12" x14ac:dyDescent="0.2">
      <c r="A723" s="652" t="s">
        <v>588</v>
      </c>
      <c r="B723" s="656" t="s">
        <v>329</v>
      </c>
      <c r="C723" s="653"/>
      <c r="D723" s="653"/>
      <c r="E723" s="653">
        <f t="shared" si="48"/>
        <v>177.32</v>
      </c>
      <c r="F723" s="653">
        <v>143</v>
      </c>
      <c r="G723" s="653">
        <f t="shared" si="49"/>
        <v>104.39</v>
      </c>
      <c r="H723" s="653">
        <v>143</v>
      </c>
      <c r="I723" s="654">
        <f t="shared" si="46"/>
        <v>281.70999999999998</v>
      </c>
      <c r="J723" s="655">
        <f t="shared" si="46"/>
        <v>286</v>
      </c>
      <c r="K723" s="652">
        <f t="shared" si="47"/>
        <v>281.70999999999998</v>
      </c>
      <c r="L723" s="652"/>
    </row>
    <row r="724" spans="1:12" x14ac:dyDescent="0.2">
      <c r="A724" s="652" t="s">
        <v>588</v>
      </c>
      <c r="B724" s="656" t="s">
        <v>330</v>
      </c>
      <c r="C724" s="653"/>
      <c r="D724" s="653"/>
      <c r="E724" s="653">
        <f t="shared" si="48"/>
        <v>97.96</v>
      </c>
      <c r="F724" s="653">
        <v>79</v>
      </c>
      <c r="G724" s="653">
        <f t="shared" si="49"/>
        <v>0</v>
      </c>
      <c r="H724" s="653"/>
      <c r="I724" s="654">
        <f t="shared" si="46"/>
        <v>97.96</v>
      </c>
      <c r="J724" s="655">
        <f t="shared" si="46"/>
        <v>79</v>
      </c>
      <c r="K724" s="652">
        <f t="shared" si="47"/>
        <v>97.96</v>
      </c>
      <c r="L724" s="652"/>
    </row>
    <row r="725" spans="1:12" x14ac:dyDescent="0.2">
      <c r="A725" s="652" t="s">
        <v>588</v>
      </c>
      <c r="B725" s="656" t="s">
        <v>336</v>
      </c>
      <c r="C725" s="653"/>
      <c r="D725" s="653"/>
      <c r="E725" s="653">
        <f t="shared" si="48"/>
        <v>120.28</v>
      </c>
      <c r="F725" s="653">
        <v>97</v>
      </c>
      <c r="G725" s="653">
        <f t="shared" si="49"/>
        <v>70.81</v>
      </c>
      <c r="H725" s="653">
        <v>97</v>
      </c>
      <c r="I725" s="654">
        <f t="shared" ref="I725:J788" si="50">C725+E725+G725</f>
        <v>191.09</v>
      </c>
      <c r="J725" s="655">
        <f t="shared" si="50"/>
        <v>194</v>
      </c>
      <c r="K725" s="652">
        <f t="shared" si="47"/>
        <v>191.09</v>
      </c>
      <c r="L725" s="652"/>
    </row>
    <row r="726" spans="1:12" x14ac:dyDescent="0.2">
      <c r="A726" s="652" t="s">
        <v>588</v>
      </c>
      <c r="B726" s="656" t="s">
        <v>339</v>
      </c>
      <c r="C726" s="653"/>
      <c r="D726" s="653"/>
      <c r="E726" s="653">
        <f t="shared" si="48"/>
        <v>14.879999999999999</v>
      </c>
      <c r="F726" s="653">
        <v>12</v>
      </c>
      <c r="G726" s="653">
        <f t="shared" si="49"/>
        <v>13.14</v>
      </c>
      <c r="H726" s="653">
        <v>18</v>
      </c>
      <c r="I726" s="654">
        <f t="shared" si="50"/>
        <v>28.02</v>
      </c>
      <c r="J726" s="655">
        <f t="shared" si="50"/>
        <v>30</v>
      </c>
      <c r="K726" s="652">
        <f t="shared" si="47"/>
        <v>28.02</v>
      </c>
      <c r="L726" s="652"/>
    </row>
    <row r="727" spans="1:12" ht="24" x14ac:dyDescent="0.2">
      <c r="A727" s="652" t="s">
        <v>588</v>
      </c>
      <c r="B727" s="656" t="s">
        <v>342</v>
      </c>
      <c r="C727" s="653"/>
      <c r="D727" s="653"/>
      <c r="E727" s="653">
        <f t="shared" si="48"/>
        <v>14.879999999999999</v>
      </c>
      <c r="F727" s="653">
        <v>12</v>
      </c>
      <c r="G727" s="653">
        <f t="shared" si="49"/>
        <v>8.76</v>
      </c>
      <c r="H727" s="653">
        <v>12</v>
      </c>
      <c r="I727" s="654">
        <f t="shared" si="50"/>
        <v>23.64</v>
      </c>
      <c r="J727" s="655">
        <f t="shared" si="50"/>
        <v>24</v>
      </c>
      <c r="K727" s="652">
        <f t="shared" si="47"/>
        <v>23.64</v>
      </c>
      <c r="L727" s="652"/>
    </row>
    <row r="728" spans="1:12" x14ac:dyDescent="0.2">
      <c r="A728" s="652" t="s">
        <v>588</v>
      </c>
      <c r="B728" s="656" t="s">
        <v>343</v>
      </c>
      <c r="C728" s="653"/>
      <c r="D728" s="653"/>
      <c r="E728" s="653">
        <f t="shared" si="48"/>
        <v>16.12</v>
      </c>
      <c r="F728" s="653">
        <v>13</v>
      </c>
      <c r="G728" s="653">
        <f t="shared" si="49"/>
        <v>9.49</v>
      </c>
      <c r="H728" s="653">
        <v>13</v>
      </c>
      <c r="I728" s="654">
        <f t="shared" si="50"/>
        <v>25.61</v>
      </c>
      <c r="J728" s="655">
        <f t="shared" si="50"/>
        <v>26</v>
      </c>
      <c r="K728" s="652">
        <f t="shared" si="47"/>
        <v>25.61</v>
      </c>
      <c r="L728" s="652"/>
    </row>
    <row r="729" spans="1:12" x14ac:dyDescent="0.2">
      <c r="A729" s="652" t="s">
        <v>588</v>
      </c>
      <c r="B729" s="656" t="s">
        <v>345</v>
      </c>
      <c r="C729" s="653"/>
      <c r="D729" s="653"/>
      <c r="E729" s="653">
        <f t="shared" si="48"/>
        <v>11.16</v>
      </c>
      <c r="F729" s="653">
        <v>9</v>
      </c>
      <c r="G729" s="653">
        <f t="shared" si="49"/>
        <v>0</v>
      </c>
      <c r="H729" s="653"/>
      <c r="I729" s="654">
        <f t="shared" si="50"/>
        <v>11.16</v>
      </c>
      <c r="J729" s="655">
        <f t="shared" si="50"/>
        <v>9</v>
      </c>
      <c r="K729" s="652">
        <f t="shared" si="47"/>
        <v>11.16</v>
      </c>
      <c r="L729" s="652"/>
    </row>
    <row r="730" spans="1:12" x14ac:dyDescent="0.2">
      <c r="A730" s="652" t="s">
        <v>588</v>
      </c>
      <c r="B730" s="656" t="s">
        <v>317</v>
      </c>
      <c r="C730" s="653"/>
      <c r="D730" s="653"/>
      <c r="E730" s="653">
        <f t="shared" si="48"/>
        <v>28.52</v>
      </c>
      <c r="F730" s="653">
        <v>23</v>
      </c>
      <c r="G730" s="653">
        <f t="shared" si="49"/>
        <v>83.95</v>
      </c>
      <c r="H730" s="653">
        <v>115</v>
      </c>
      <c r="I730" s="654">
        <f t="shared" si="50"/>
        <v>112.47</v>
      </c>
      <c r="J730" s="655">
        <f t="shared" si="50"/>
        <v>138</v>
      </c>
      <c r="K730" s="652">
        <f t="shared" si="47"/>
        <v>112.47</v>
      </c>
      <c r="L730" s="652"/>
    </row>
    <row r="731" spans="1:12" x14ac:dyDescent="0.2">
      <c r="A731" s="652" t="s">
        <v>588</v>
      </c>
      <c r="B731" s="656" t="s">
        <v>347</v>
      </c>
      <c r="C731" s="653"/>
      <c r="D731" s="653"/>
      <c r="E731" s="653">
        <f t="shared" si="48"/>
        <v>2.48</v>
      </c>
      <c r="F731" s="653">
        <v>2</v>
      </c>
      <c r="G731" s="653">
        <f t="shared" si="49"/>
        <v>0</v>
      </c>
      <c r="H731" s="653"/>
      <c r="I731" s="654">
        <f t="shared" si="50"/>
        <v>2.48</v>
      </c>
      <c r="J731" s="655">
        <f t="shared" si="50"/>
        <v>2</v>
      </c>
      <c r="K731" s="652">
        <f t="shared" si="47"/>
        <v>2.48</v>
      </c>
      <c r="L731" s="652"/>
    </row>
    <row r="732" spans="1:12" x14ac:dyDescent="0.2">
      <c r="A732" s="652" t="s">
        <v>588</v>
      </c>
      <c r="B732" s="656" t="s">
        <v>349</v>
      </c>
      <c r="C732" s="653"/>
      <c r="D732" s="653"/>
      <c r="E732" s="653">
        <f t="shared" si="48"/>
        <v>137.63999999999999</v>
      </c>
      <c r="F732" s="653">
        <v>111</v>
      </c>
      <c r="G732" s="653">
        <f t="shared" si="49"/>
        <v>59.86</v>
      </c>
      <c r="H732" s="653">
        <v>82</v>
      </c>
      <c r="I732" s="654">
        <f t="shared" si="50"/>
        <v>197.5</v>
      </c>
      <c r="J732" s="655">
        <f t="shared" si="50"/>
        <v>193</v>
      </c>
      <c r="K732" s="652">
        <f t="shared" si="47"/>
        <v>197.5</v>
      </c>
      <c r="L732" s="652"/>
    </row>
    <row r="733" spans="1:12" x14ac:dyDescent="0.2">
      <c r="A733" s="652" t="s">
        <v>588</v>
      </c>
      <c r="B733" s="656" t="s">
        <v>351</v>
      </c>
      <c r="C733" s="653"/>
      <c r="D733" s="653"/>
      <c r="E733" s="653">
        <f t="shared" si="48"/>
        <v>3.7199999999999998</v>
      </c>
      <c r="F733" s="653">
        <v>3</v>
      </c>
      <c r="G733" s="653">
        <f t="shared" si="49"/>
        <v>0</v>
      </c>
      <c r="H733" s="653"/>
      <c r="I733" s="654">
        <f t="shared" si="50"/>
        <v>3.7199999999999998</v>
      </c>
      <c r="J733" s="655">
        <f t="shared" si="50"/>
        <v>3</v>
      </c>
      <c r="K733" s="652">
        <f t="shared" si="47"/>
        <v>3.7199999999999998</v>
      </c>
      <c r="L733" s="652"/>
    </row>
    <row r="734" spans="1:12" x14ac:dyDescent="0.2">
      <c r="A734" s="652" t="s">
        <v>588</v>
      </c>
      <c r="B734" s="656" t="s">
        <v>357</v>
      </c>
      <c r="C734" s="653"/>
      <c r="D734" s="653"/>
      <c r="E734" s="653">
        <f t="shared" si="48"/>
        <v>100.44</v>
      </c>
      <c r="F734" s="653">
        <v>81</v>
      </c>
      <c r="G734" s="653">
        <f t="shared" si="49"/>
        <v>0</v>
      </c>
      <c r="H734" s="653"/>
      <c r="I734" s="654">
        <f t="shared" si="50"/>
        <v>100.44</v>
      </c>
      <c r="J734" s="655">
        <f t="shared" si="50"/>
        <v>81</v>
      </c>
      <c r="K734" s="652">
        <f t="shared" si="47"/>
        <v>100.44</v>
      </c>
      <c r="L734" s="652"/>
    </row>
    <row r="735" spans="1:12" x14ac:dyDescent="0.2">
      <c r="A735" s="652" t="s">
        <v>588</v>
      </c>
      <c r="B735" s="656" t="s">
        <v>359</v>
      </c>
      <c r="C735" s="653"/>
      <c r="D735" s="653"/>
      <c r="E735" s="653">
        <f t="shared" si="48"/>
        <v>43.4</v>
      </c>
      <c r="F735" s="653">
        <v>35</v>
      </c>
      <c r="G735" s="653">
        <f t="shared" si="49"/>
        <v>0</v>
      </c>
      <c r="H735" s="653"/>
      <c r="I735" s="654">
        <f t="shared" si="50"/>
        <v>43.4</v>
      </c>
      <c r="J735" s="655">
        <f t="shared" si="50"/>
        <v>35</v>
      </c>
      <c r="K735" s="652">
        <f t="shared" si="47"/>
        <v>43.4</v>
      </c>
      <c r="L735" s="652"/>
    </row>
    <row r="736" spans="1:12" x14ac:dyDescent="0.2">
      <c r="A736" s="652" t="s">
        <v>588</v>
      </c>
      <c r="B736" s="656" t="s">
        <v>360</v>
      </c>
      <c r="C736" s="653"/>
      <c r="D736" s="653"/>
      <c r="E736" s="653">
        <f t="shared" si="48"/>
        <v>68.2</v>
      </c>
      <c r="F736" s="653">
        <v>55</v>
      </c>
      <c r="G736" s="653">
        <f t="shared" si="49"/>
        <v>0</v>
      </c>
      <c r="H736" s="653"/>
      <c r="I736" s="654">
        <f t="shared" si="50"/>
        <v>68.2</v>
      </c>
      <c r="J736" s="655">
        <f t="shared" si="50"/>
        <v>55</v>
      </c>
      <c r="K736" s="652">
        <f t="shared" si="47"/>
        <v>68.2</v>
      </c>
      <c r="L736" s="652"/>
    </row>
    <row r="737" spans="1:12" x14ac:dyDescent="0.2">
      <c r="A737" s="652" t="s">
        <v>588</v>
      </c>
      <c r="B737" s="656" t="s">
        <v>362</v>
      </c>
      <c r="C737" s="653"/>
      <c r="D737" s="653"/>
      <c r="E737" s="653">
        <f t="shared" si="48"/>
        <v>100.44</v>
      </c>
      <c r="F737" s="653">
        <v>81</v>
      </c>
      <c r="G737" s="653">
        <f t="shared" si="49"/>
        <v>0</v>
      </c>
      <c r="H737" s="653"/>
      <c r="I737" s="654">
        <f t="shared" si="50"/>
        <v>100.44</v>
      </c>
      <c r="J737" s="655">
        <f t="shared" si="50"/>
        <v>81</v>
      </c>
      <c r="K737" s="652">
        <f t="shared" si="47"/>
        <v>100.44</v>
      </c>
      <c r="L737" s="652"/>
    </row>
    <row r="738" spans="1:12" x14ac:dyDescent="0.2">
      <c r="A738" s="652" t="s">
        <v>588</v>
      </c>
      <c r="B738" s="656" t="s">
        <v>364</v>
      </c>
      <c r="C738" s="653"/>
      <c r="D738" s="653"/>
      <c r="E738" s="653">
        <f t="shared" si="48"/>
        <v>0</v>
      </c>
      <c r="F738" s="653"/>
      <c r="G738" s="653">
        <f t="shared" si="49"/>
        <v>0.73</v>
      </c>
      <c r="H738" s="653">
        <v>1</v>
      </c>
      <c r="I738" s="654">
        <f t="shared" si="50"/>
        <v>0.73</v>
      </c>
      <c r="J738" s="655">
        <f t="shared" si="50"/>
        <v>1</v>
      </c>
      <c r="K738" s="652">
        <f t="shared" si="47"/>
        <v>0.73</v>
      </c>
      <c r="L738" s="652"/>
    </row>
    <row r="739" spans="1:12" x14ac:dyDescent="0.2">
      <c r="A739" s="652" t="s">
        <v>588</v>
      </c>
      <c r="B739" s="656" t="s">
        <v>367</v>
      </c>
      <c r="C739" s="653"/>
      <c r="D739" s="653"/>
      <c r="E739" s="653">
        <f t="shared" si="48"/>
        <v>0</v>
      </c>
      <c r="F739" s="653"/>
      <c r="G739" s="653">
        <f t="shared" si="49"/>
        <v>127.02</v>
      </c>
      <c r="H739" s="653">
        <v>174</v>
      </c>
      <c r="I739" s="654">
        <f t="shared" si="50"/>
        <v>127.02</v>
      </c>
      <c r="J739" s="655">
        <f t="shared" si="50"/>
        <v>174</v>
      </c>
      <c r="K739" s="652">
        <f t="shared" si="47"/>
        <v>127.02</v>
      </c>
      <c r="L739" s="652"/>
    </row>
    <row r="740" spans="1:12" x14ac:dyDescent="0.2">
      <c r="A740" s="652" t="s">
        <v>588</v>
      </c>
      <c r="B740" s="656" t="s">
        <v>368</v>
      </c>
      <c r="C740" s="653"/>
      <c r="D740" s="653"/>
      <c r="E740" s="653">
        <f t="shared" si="48"/>
        <v>94.24</v>
      </c>
      <c r="F740" s="653">
        <v>76</v>
      </c>
      <c r="G740" s="653">
        <f t="shared" si="49"/>
        <v>16.059999999999999</v>
      </c>
      <c r="H740" s="653">
        <v>22</v>
      </c>
      <c r="I740" s="654">
        <f t="shared" si="50"/>
        <v>110.3</v>
      </c>
      <c r="J740" s="655">
        <f t="shared" si="50"/>
        <v>98</v>
      </c>
      <c r="K740" s="652">
        <f t="shared" si="47"/>
        <v>110.3</v>
      </c>
      <c r="L740" s="652"/>
    </row>
    <row r="741" spans="1:12" x14ac:dyDescent="0.2">
      <c r="A741" s="652" t="s">
        <v>588</v>
      </c>
      <c r="B741" s="656" t="s">
        <v>372</v>
      </c>
      <c r="C741" s="653"/>
      <c r="D741" s="653"/>
      <c r="E741" s="653">
        <f t="shared" si="48"/>
        <v>137.63999999999999</v>
      </c>
      <c r="F741" s="653">
        <v>111</v>
      </c>
      <c r="G741" s="653">
        <f t="shared" si="49"/>
        <v>0</v>
      </c>
      <c r="H741" s="653"/>
      <c r="I741" s="654">
        <f t="shared" si="50"/>
        <v>137.63999999999999</v>
      </c>
      <c r="J741" s="655">
        <f t="shared" si="50"/>
        <v>111</v>
      </c>
      <c r="K741" s="652">
        <f t="shared" si="47"/>
        <v>137.63999999999999</v>
      </c>
      <c r="L741" s="652"/>
    </row>
    <row r="742" spans="1:12" x14ac:dyDescent="0.2">
      <c r="A742" s="652" t="s">
        <v>588</v>
      </c>
      <c r="B742" s="656" t="s">
        <v>373</v>
      </c>
      <c r="C742" s="653"/>
      <c r="D742" s="653"/>
      <c r="E742" s="653">
        <f t="shared" si="48"/>
        <v>138.88</v>
      </c>
      <c r="F742" s="653">
        <v>112</v>
      </c>
      <c r="G742" s="653">
        <f t="shared" si="49"/>
        <v>0</v>
      </c>
      <c r="H742" s="653"/>
      <c r="I742" s="654">
        <f t="shared" si="50"/>
        <v>138.88</v>
      </c>
      <c r="J742" s="655">
        <f t="shared" si="50"/>
        <v>112</v>
      </c>
      <c r="K742" s="652">
        <f t="shared" si="47"/>
        <v>138.88</v>
      </c>
      <c r="L742" s="652"/>
    </row>
    <row r="743" spans="1:12" x14ac:dyDescent="0.2">
      <c r="A743" s="652" t="s">
        <v>557</v>
      </c>
      <c r="B743" s="656" t="s">
        <v>312</v>
      </c>
      <c r="C743" s="653"/>
      <c r="D743" s="653"/>
      <c r="E743" s="653">
        <f t="shared" si="48"/>
        <v>164.92</v>
      </c>
      <c r="F743" s="653">
        <v>133</v>
      </c>
      <c r="G743" s="653">
        <f t="shared" si="49"/>
        <v>0</v>
      </c>
      <c r="H743" s="653"/>
      <c r="I743" s="654">
        <f t="shared" si="50"/>
        <v>164.92</v>
      </c>
      <c r="J743" s="655">
        <f t="shared" si="50"/>
        <v>133</v>
      </c>
      <c r="K743" s="652">
        <f t="shared" si="47"/>
        <v>164.92</v>
      </c>
      <c r="L743" s="652"/>
    </row>
    <row r="744" spans="1:12" x14ac:dyDescent="0.2">
      <c r="A744" s="652" t="s">
        <v>677</v>
      </c>
      <c r="B744" s="656" t="s">
        <v>362</v>
      </c>
      <c r="C744" s="653"/>
      <c r="D744" s="653"/>
      <c r="E744" s="653">
        <f t="shared" si="48"/>
        <v>262.88</v>
      </c>
      <c r="F744" s="653">
        <v>212</v>
      </c>
      <c r="G744" s="653">
        <f t="shared" si="49"/>
        <v>0</v>
      </c>
      <c r="H744" s="653"/>
      <c r="I744" s="654">
        <f t="shared" si="50"/>
        <v>262.88</v>
      </c>
      <c r="J744" s="655">
        <f t="shared" si="50"/>
        <v>212</v>
      </c>
      <c r="K744" s="652">
        <f t="shared" si="47"/>
        <v>262.88</v>
      </c>
      <c r="L744" s="652"/>
    </row>
    <row r="745" spans="1:12" x14ac:dyDescent="0.2">
      <c r="A745" s="652" t="s">
        <v>2147</v>
      </c>
      <c r="B745" s="656" t="s">
        <v>321</v>
      </c>
      <c r="C745" s="653"/>
      <c r="D745" s="653"/>
      <c r="E745" s="653">
        <f t="shared" si="48"/>
        <v>16.12</v>
      </c>
      <c r="F745" s="653">
        <v>13</v>
      </c>
      <c r="G745" s="653">
        <f t="shared" si="49"/>
        <v>9.49</v>
      </c>
      <c r="H745" s="653">
        <v>13</v>
      </c>
      <c r="I745" s="654">
        <f t="shared" si="50"/>
        <v>25.61</v>
      </c>
      <c r="J745" s="655">
        <f t="shared" si="50"/>
        <v>26</v>
      </c>
      <c r="K745" s="652">
        <f t="shared" si="47"/>
        <v>25.61</v>
      </c>
      <c r="L745" s="652"/>
    </row>
    <row r="746" spans="1:12" x14ac:dyDescent="0.2">
      <c r="A746" s="652" t="s">
        <v>478</v>
      </c>
      <c r="B746" s="656" t="s">
        <v>362</v>
      </c>
      <c r="C746" s="653"/>
      <c r="D746" s="653"/>
      <c r="E746" s="653">
        <f t="shared" si="48"/>
        <v>272.8</v>
      </c>
      <c r="F746" s="653">
        <v>220</v>
      </c>
      <c r="G746" s="653">
        <f t="shared" si="49"/>
        <v>0</v>
      </c>
      <c r="H746" s="653"/>
      <c r="I746" s="654">
        <f t="shared" si="50"/>
        <v>272.8</v>
      </c>
      <c r="J746" s="655">
        <f t="shared" si="50"/>
        <v>220</v>
      </c>
      <c r="K746" s="652">
        <f t="shared" si="47"/>
        <v>272.8</v>
      </c>
      <c r="L746" s="652"/>
    </row>
    <row r="747" spans="1:12" x14ac:dyDescent="0.2">
      <c r="A747" s="652" t="s">
        <v>589</v>
      </c>
      <c r="B747" s="656" t="s">
        <v>326</v>
      </c>
      <c r="C747" s="653"/>
      <c r="D747" s="653"/>
      <c r="E747" s="653">
        <f t="shared" si="48"/>
        <v>0</v>
      </c>
      <c r="F747" s="653"/>
      <c r="G747" s="653">
        <f t="shared" si="49"/>
        <v>389.82</v>
      </c>
      <c r="H747" s="653">
        <v>534</v>
      </c>
      <c r="I747" s="654">
        <f t="shared" si="50"/>
        <v>389.82</v>
      </c>
      <c r="J747" s="655">
        <f t="shared" si="50"/>
        <v>534</v>
      </c>
      <c r="K747" s="652">
        <f t="shared" si="47"/>
        <v>389.82</v>
      </c>
      <c r="L747" s="652"/>
    </row>
    <row r="748" spans="1:12" x14ac:dyDescent="0.2">
      <c r="A748" s="652" t="s">
        <v>589</v>
      </c>
      <c r="B748" s="656" t="s">
        <v>328</v>
      </c>
      <c r="C748" s="653"/>
      <c r="D748" s="653"/>
      <c r="E748" s="653">
        <f t="shared" si="48"/>
        <v>379.44</v>
      </c>
      <c r="F748" s="653">
        <v>306</v>
      </c>
      <c r="G748" s="653">
        <f t="shared" si="49"/>
        <v>0</v>
      </c>
      <c r="H748" s="653"/>
      <c r="I748" s="654">
        <f t="shared" si="50"/>
        <v>379.44</v>
      </c>
      <c r="J748" s="655">
        <f t="shared" si="50"/>
        <v>306</v>
      </c>
      <c r="K748" s="652">
        <f t="shared" si="47"/>
        <v>379.44</v>
      </c>
      <c r="L748" s="652"/>
    </row>
    <row r="749" spans="1:12" x14ac:dyDescent="0.2">
      <c r="A749" s="652" t="s">
        <v>589</v>
      </c>
      <c r="B749" s="656" t="s">
        <v>315</v>
      </c>
      <c r="C749" s="653"/>
      <c r="D749" s="653"/>
      <c r="E749" s="653">
        <f t="shared" si="48"/>
        <v>31</v>
      </c>
      <c r="F749" s="653">
        <v>25</v>
      </c>
      <c r="G749" s="653">
        <f t="shared" si="49"/>
        <v>18.25</v>
      </c>
      <c r="H749" s="653">
        <v>25</v>
      </c>
      <c r="I749" s="654">
        <f t="shared" si="50"/>
        <v>49.25</v>
      </c>
      <c r="J749" s="655">
        <f t="shared" si="50"/>
        <v>50</v>
      </c>
      <c r="K749" s="652">
        <f t="shared" si="47"/>
        <v>49.25</v>
      </c>
      <c r="L749" s="652"/>
    </row>
    <row r="750" spans="1:12" x14ac:dyDescent="0.2">
      <c r="A750" s="652" t="s">
        <v>589</v>
      </c>
      <c r="B750" s="656" t="s">
        <v>345</v>
      </c>
      <c r="C750" s="653"/>
      <c r="D750" s="653"/>
      <c r="E750" s="653">
        <f t="shared" si="48"/>
        <v>13.64</v>
      </c>
      <c r="F750" s="653">
        <v>11</v>
      </c>
      <c r="G750" s="653">
        <f t="shared" si="49"/>
        <v>8.0299999999999994</v>
      </c>
      <c r="H750" s="653">
        <v>11</v>
      </c>
      <c r="I750" s="654">
        <f t="shared" si="50"/>
        <v>21.67</v>
      </c>
      <c r="J750" s="655">
        <f t="shared" si="50"/>
        <v>22</v>
      </c>
      <c r="K750" s="652">
        <f t="shared" si="47"/>
        <v>21.67</v>
      </c>
      <c r="L750" s="652"/>
    </row>
    <row r="751" spans="1:12" x14ac:dyDescent="0.2">
      <c r="A751" s="652" t="s">
        <v>589</v>
      </c>
      <c r="B751" s="656" t="s">
        <v>317</v>
      </c>
      <c r="C751" s="653"/>
      <c r="D751" s="653"/>
      <c r="E751" s="653">
        <f t="shared" si="48"/>
        <v>79.36</v>
      </c>
      <c r="F751" s="653">
        <v>64</v>
      </c>
      <c r="G751" s="653">
        <f t="shared" si="49"/>
        <v>31.39</v>
      </c>
      <c r="H751" s="653">
        <v>43</v>
      </c>
      <c r="I751" s="654">
        <f t="shared" si="50"/>
        <v>110.75</v>
      </c>
      <c r="J751" s="655">
        <f t="shared" si="50"/>
        <v>107</v>
      </c>
      <c r="K751" s="652">
        <f t="shared" si="47"/>
        <v>110.75</v>
      </c>
      <c r="L751" s="652"/>
    </row>
    <row r="752" spans="1:12" x14ac:dyDescent="0.2">
      <c r="A752" s="652" t="s">
        <v>589</v>
      </c>
      <c r="B752" s="656" t="s">
        <v>312</v>
      </c>
      <c r="C752" s="653"/>
      <c r="D752" s="653"/>
      <c r="E752" s="653">
        <f t="shared" si="48"/>
        <v>249.24</v>
      </c>
      <c r="F752" s="653">
        <v>201</v>
      </c>
      <c r="G752" s="653">
        <f t="shared" si="49"/>
        <v>146.72999999999999</v>
      </c>
      <c r="H752" s="653">
        <v>201</v>
      </c>
      <c r="I752" s="654">
        <f t="shared" si="50"/>
        <v>395.97</v>
      </c>
      <c r="J752" s="655">
        <f t="shared" si="50"/>
        <v>402</v>
      </c>
      <c r="K752" s="652">
        <f t="shared" si="47"/>
        <v>395.97</v>
      </c>
      <c r="L752" s="652"/>
    </row>
    <row r="753" spans="1:12" x14ac:dyDescent="0.2">
      <c r="A753" s="652" t="s">
        <v>589</v>
      </c>
      <c r="B753" s="656" t="s">
        <v>321</v>
      </c>
      <c r="C753" s="653"/>
      <c r="D753" s="653"/>
      <c r="E753" s="653">
        <f t="shared" si="48"/>
        <v>217</v>
      </c>
      <c r="F753" s="653">
        <v>175</v>
      </c>
      <c r="G753" s="653">
        <f t="shared" si="49"/>
        <v>0</v>
      </c>
      <c r="H753" s="653"/>
      <c r="I753" s="654">
        <f t="shared" si="50"/>
        <v>217</v>
      </c>
      <c r="J753" s="655">
        <f t="shared" si="50"/>
        <v>175</v>
      </c>
      <c r="K753" s="652">
        <f t="shared" si="47"/>
        <v>217</v>
      </c>
      <c r="L753" s="652"/>
    </row>
    <row r="754" spans="1:12" x14ac:dyDescent="0.2">
      <c r="A754" s="652" t="s">
        <v>589</v>
      </c>
      <c r="B754" s="656" t="s">
        <v>375</v>
      </c>
      <c r="C754" s="653"/>
      <c r="D754" s="653"/>
      <c r="E754" s="653">
        <f t="shared" si="48"/>
        <v>145.08000000000001</v>
      </c>
      <c r="F754" s="653">
        <v>117</v>
      </c>
      <c r="G754" s="653">
        <f t="shared" si="49"/>
        <v>0</v>
      </c>
      <c r="H754" s="653"/>
      <c r="I754" s="654">
        <f t="shared" si="50"/>
        <v>145.08000000000001</v>
      </c>
      <c r="J754" s="655">
        <f t="shared" si="50"/>
        <v>117</v>
      </c>
      <c r="K754" s="652">
        <f t="shared" ref="K754:K817" si="51">I754</f>
        <v>145.08000000000001</v>
      </c>
      <c r="L754" s="652"/>
    </row>
    <row r="755" spans="1:12" x14ac:dyDescent="0.2">
      <c r="A755" s="652" t="s">
        <v>589</v>
      </c>
      <c r="B755" s="656" t="s">
        <v>357</v>
      </c>
      <c r="C755" s="653"/>
      <c r="D755" s="653"/>
      <c r="E755" s="653">
        <f t="shared" si="48"/>
        <v>286.44</v>
      </c>
      <c r="F755" s="653">
        <v>231</v>
      </c>
      <c r="G755" s="653">
        <f t="shared" si="49"/>
        <v>165.71</v>
      </c>
      <c r="H755" s="653">
        <v>227</v>
      </c>
      <c r="I755" s="654">
        <f t="shared" si="50"/>
        <v>452.15</v>
      </c>
      <c r="J755" s="655">
        <f t="shared" si="50"/>
        <v>458</v>
      </c>
      <c r="K755" s="652">
        <f t="shared" si="51"/>
        <v>452.15</v>
      </c>
      <c r="L755" s="652"/>
    </row>
    <row r="756" spans="1:12" x14ac:dyDescent="0.2">
      <c r="A756" s="652" t="s">
        <v>589</v>
      </c>
      <c r="B756" s="656" t="s">
        <v>358</v>
      </c>
      <c r="C756" s="653"/>
      <c r="D756" s="653"/>
      <c r="E756" s="653">
        <f t="shared" si="48"/>
        <v>62</v>
      </c>
      <c r="F756" s="653">
        <v>50</v>
      </c>
      <c r="G756" s="653">
        <f t="shared" si="49"/>
        <v>0</v>
      </c>
      <c r="H756" s="653"/>
      <c r="I756" s="654">
        <f t="shared" si="50"/>
        <v>62</v>
      </c>
      <c r="J756" s="655">
        <f t="shared" si="50"/>
        <v>50</v>
      </c>
      <c r="K756" s="652">
        <f t="shared" si="51"/>
        <v>62</v>
      </c>
      <c r="L756" s="652"/>
    </row>
    <row r="757" spans="1:12" x14ac:dyDescent="0.2">
      <c r="A757" s="652" t="s">
        <v>589</v>
      </c>
      <c r="B757" s="656" t="s">
        <v>360</v>
      </c>
      <c r="C757" s="653"/>
      <c r="D757" s="653"/>
      <c r="E757" s="653">
        <f t="shared" si="48"/>
        <v>291.39999999999998</v>
      </c>
      <c r="F757" s="653">
        <v>235</v>
      </c>
      <c r="G757" s="653">
        <f t="shared" si="49"/>
        <v>171.54999999999998</v>
      </c>
      <c r="H757" s="653">
        <v>235</v>
      </c>
      <c r="I757" s="654">
        <f t="shared" si="50"/>
        <v>462.94999999999993</v>
      </c>
      <c r="J757" s="655">
        <f t="shared" si="50"/>
        <v>470</v>
      </c>
      <c r="K757" s="652">
        <f t="shared" si="51"/>
        <v>462.94999999999993</v>
      </c>
      <c r="L757" s="652"/>
    </row>
    <row r="758" spans="1:12" x14ac:dyDescent="0.2">
      <c r="A758" s="652" t="s">
        <v>589</v>
      </c>
      <c r="B758" s="656" t="s">
        <v>361</v>
      </c>
      <c r="C758" s="653"/>
      <c r="D758" s="653"/>
      <c r="E758" s="653">
        <f t="shared" si="48"/>
        <v>8.68</v>
      </c>
      <c r="F758" s="653">
        <v>7</v>
      </c>
      <c r="G758" s="653">
        <f t="shared" si="49"/>
        <v>0</v>
      </c>
      <c r="H758" s="653"/>
      <c r="I758" s="654">
        <f t="shared" si="50"/>
        <v>8.68</v>
      </c>
      <c r="J758" s="655">
        <f t="shared" si="50"/>
        <v>7</v>
      </c>
      <c r="K758" s="652">
        <f t="shared" si="51"/>
        <v>8.68</v>
      </c>
      <c r="L758" s="652"/>
    </row>
    <row r="759" spans="1:12" x14ac:dyDescent="0.2">
      <c r="A759" s="652" t="s">
        <v>589</v>
      </c>
      <c r="B759" s="656" t="s">
        <v>362</v>
      </c>
      <c r="C759" s="653"/>
      <c r="D759" s="653"/>
      <c r="E759" s="653">
        <f t="shared" si="48"/>
        <v>186</v>
      </c>
      <c r="F759" s="653">
        <v>150</v>
      </c>
      <c r="G759" s="653">
        <f t="shared" si="49"/>
        <v>0</v>
      </c>
      <c r="H759" s="653"/>
      <c r="I759" s="654">
        <f t="shared" si="50"/>
        <v>186</v>
      </c>
      <c r="J759" s="655">
        <f t="shared" si="50"/>
        <v>150</v>
      </c>
      <c r="K759" s="652">
        <f t="shared" si="51"/>
        <v>186</v>
      </c>
      <c r="L759" s="652"/>
    </row>
    <row r="760" spans="1:12" x14ac:dyDescent="0.2">
      <c r="A760" s="652" t="s">
        <v>589</v>
      </c>
      <c r="B760" s="656" t="s">
        <v>367</v>
      </c>
      <c r="C760" s="653"/>
      <c r="D760" s="653"/>
      <c r="E760" s="653">
        <f t="shared" si="48"/>
        <v>0</v>
      </c>
      <c r="F760" s="653"/>
      <c r="G760" s="653">
        <f t="shared" si="49"/>
        <v>150.38</v>
      </c>
      <c r="H760" s="653">
        <v>206</v>
      </c>
      <c r="I760" s="654">
        <f t="shared" si="50"/>
        <v>150.38</v>
      </c>
      <c r="J760" s="655">
        <f t="shared" si="50"/>
        <v>206</v>
      </c>
      <c r="K760" s="652">
        <f t="shared" si="51"/>
        <v>150.38</v>
      </c>
      <c r="L760" s="652"/>
    </row>
    <row r="761" spans="1:12" x14ac:dyDescent="0.2">
      <c r="A761" s="652" t="s">
        <v>589</v>
      </c>
      <c r="B761" s="656" t="s">
        <v>368</v>
      </c>
      <c r="C761" s="653"/>
      <c r="D761" s="653"/>
      <c r="E761" s="653">
        <f t="shared" si="48"/>
        <v>62</v>
      </c>
      <c r="F761" s="653">
        <v>50</v>
      </c>
      <c r="G761" s="653">
        <f t="shared" si="49"/>
        <v>16.059999999999999</v>
      </c>
      <c r="H761" s="653">
        <v>22</v>
      </c>
      <c r="I761" s="654">
        <f t="shared" si="50"/>
        <v>78.06</v>
      </c>
      <c r="J761" s="655">
        <f t="shared" si="50"/>
        <v>72</v>
      </c>
      <c r="K761" s="652">
        <f t="shared" si="51"/>
        <v>78.06</v>
      </c>
      <c r="L761" s="652"/>
    </row>
    <row r="762" spans="1:12" x14ac:dyDescent="0.2">
      <c r="A762" s="652" t="s">
        <v>612</v>
      </c>
      <c r="B762" s="656" t="s">
        <v>315</v>
      </c>
      <c r="C762" s="653"/>
      <c r="D762" s="653"/>
      <c r="E762" s="653">
        <f t="shared" si="48"/>
        <v>6.2</v>
      </c>
      <c r="F762" s="653">
        <v>5</v>
      </c>
      <c r="G762" s="653">
        <f t="shared" si="49"/>
        <v>0</v>
      </c>
      <c r="H762" s="653"/>
      <c r="I762" s="654">
        <f t="shared" si="50"/>
        <v>6.2</v>
      </c>
      <c r="J762" s="655">
        <f t="shared" si="50"/>
        <v>5</v>
      </c>
      <c r="K762" s="652">
        <f t="shared" si="51"/>
        <v>6.2</v>
      </c>
      <c r="L762" s="652"/>
    </row>
    <row r="763" spans="1:12" x14ac:dyDescent="0.2">
      <c r="A763" s="652" t="s">
        <v>612</v>
      </c>
      <c r="B763" s="656" t="s">
        <v>312</v>
      </c>
      <c r="C763" s="653"/>
      <c r="D763" s="653"/>
      <c r="E763" s="653">
        <f t="shared" si="48"/>
        <v>140.12</v>
      </c>
      <c r="F763" s="653">
        <v>113</v>
      </c>
      <c r="G763" s="653">
        <f t="shared" si="49"/>
        <v>0</v>
      </c>
      <c r="H763" s="653"/>
      <c r="I763" s="654">
        <f t="shared" si="50"/>
        <v>140.12</v>
      </c>
      <c r="J763" s="655">
        <f t="shared" si="50"/>
        <v>113</v>
      </c>
      <c r="K763" s="652">
        <f t="shared" si="51"/>
        <v>140.12</v>
      </c>
      <c r="L763" s="652"/>
    </row>
    <row r="764" spans="1:12" x14ac:dyDescent="0.2">
      <c r="A764" s="652" t="s">
        <v>473</v>
      </c>
      <c r="B764" s="656" t="s">
        <v>326</v>
      </c>
      <c r="C764" s="653"/>
      <c r="D764" s="653"/>
      <c r="E764" s="653">
        <f t="shared" si="48"/>
        <v>14.879999999999999</v>
      </c>
      <c r="F764" s="653">
        <v>12</v>
      </c>
      <c r="G764" s="653">
        <f t="shared" si="49"/>
        <v>0</v>
      </c>
      <c r="H764" s="653"/>
      <c r="I764" s="654">
        <f t="shared" si="50"/>
        <v>14.879999999999999</v>
      </c>
      <c r="J764" s="655">
        <f t="shared" si="50"/>
        <v>12</v>
      </c>
      <c r="K764" s="652">
        <f t="shared" si="51"/>
        <v>14.879999999999999</v>
      </c>
      <c r="L764" s="652"/>
    </row>
    <row r="765" spans="1:12" x14ac:dyDescent="0.2">
      <c r="A765" s="652" t="s">
        <v>473</v>
      </c>
      <c r="B765" s="656" t="s">
        <v>328</v>
      </c>
      <c r="C765" s="653"/>
      <c r="D765" s="653"/>
      <c r="E765" s="653">
        <f t="shared" si="48"/>
        <v>43.4</v>
      </c>
      <c r="F765" s="653">
        <v>35</v>
      </c>
      <c r="G765" s="653">
        <f t="shared" si="49"/>
        <v>0</v>
      </c>
      <c r="H765" s="653"/>
      <c r="I765" s="654">
        <f t="shared" si="50"/>
        <v>43.4</v>
      </c>
      <c r="J765" s="655">
        <f t="shared" si="50"/>
        <v>35</v>
      </c>
      <c r="K765" s="652">
        <f t="shared" si="51"/>
        <v>43.4</v>
      </c>
      <c r="L765" s="652"/>
    </row>
    <row r="766" spans="1:12" x14ac:dyDescent="0.2">
      <c r="A766" s="652" t="s">
        <v>473</v>
      </c>
      <c r="B766" s="656" t="s">
        <v>336</v>
      </c>
      <c r="C766" s="653"/>
      <c r="D766" s="653"/>
      <c r="E766" s="653">
        <f t="shared" si="48"/>
        <v>198.4</v>
      </c>
      <c r="F766" s="653">
        <v>160</v>
      </c>
      <c r="G766" s="653">
        <f t="shared" si="49"/>
        <v>116.8</v>
      </c>
      <c r="H766" s="653">
        <v>160</v>
      </c>
      <c r="I766" s="654">
        <f t="shared" si="50"/>
        <v>315.2</v>
      </c>
      <c r="J766" s="655">
        <f t="shared" si="50"/>
        <v>320</v>
      </c>
      <c r="K766" s="652">
        <f t="shared" si="51"/>
        <v>315.2</v>
      </c>
      <c r="L766" s="652"/>
    </row>
    <row r="767" spans="1:12" x14ac:dyDescent="0.2">
      <c r="A767" s="652" t="s">
        <v>473</v>
      </c>
      <c r="B767" s="656" t="s">
        <v>345</v>
      </c>
      <c r="C767" s="653"/>
      <c r="D767" s="653"/>
      <c r="E767" s="653">
        <f t="shared" si="48"/>
        <v>1.24</v>
      </c>
      <c r="F767" s="653">
        <v>1</v>
      </c>
      <c r="G767" s="653">
        <f t="shared" si="49"/>
        <v>0.73</v>
      </c>
      <c r="H767" s="653">
        <v>1</v>
      </c>
      <c r="I767" s="654">
        <f t="shared" si="50"/>
        <v>1.97</v>
      </c>
      <c r="J767" s="655">
        <f t="shared" si="50"/>
        <v>2</v>
      </c>
      <c r="K767" s="652">
        <f t="shared" si="51"/>
        <v>1.97</v>
      </c>
      <c r="L767" s="652"/>
    </row>
    <row r="768" spans="1:12" x14ac:dyDescent="0.2">
      <c r="A768" s="652" t="s">
        <v>473</v>
      </c>
      <c r="B768" s="656" t="s">
        <v>360</v>
      </c>
      <c r="C768" s="653"/>
      <c r="D768" s="653"/>
      <c r="E768" s="653">
        <f t="shared" si="48"/>
        <v>9.92</v>
      </c>
      <c r="F768" s="653">
        <v>8</v>
      </c>
      <c r="G768" s="653">
        <f t="shared" si="49"/>
        <v>5.84</v>
      </c>
      <c r="H768" s="653">
        <v>8</v>
      </c>
      <c r="I768" s="654">
        <f t="shared" si="50"/>
        <v>15.76</v>
      </c>
      <c r="J768" s="655">
        <f t="shared" si="50"/>
        <v>16</v>
      </c>
      <c r="K768" s="652">
        <f t="shared" si="51"/>
        <v>15.76</v>
      </c>
      <c r="L768" s="652"/>
    </row>
    <row r="769" spans="1:12" x14ac:dyDescent="0.2">
      <c r="A769" s="652" t="s">
        <v>473</v>
      </c>
      <c r="B769" s="656" t="s">
        <v>362</v>
      </c>
      <c r="C769" s="653"/>
      <c r="D769" s="653"/>
      <c r="E769" s="653">
        <f t="shared" si="48"/>
        <v>130.19999999999999</v>
      </c>
      <c r="F769" s="653">
        <v>105</v>
      </c>
      <c r="G769" s="653">
        <f t="shared" si="49"/>
        <v>0</v>
      </c>
      <c r="H769" s="653"/>
      <c r="I769" s="654">
        <f t="shared" si="50"/>
        <v>130.19999999999999</v>
      </c>
      <c r="J769" s="655">
        <f t="shared" si="50"/>
        <v>105</v>
      </c>
      <c r="K769" s="652">
        <f t="shared" si="51"/>
        <v>130.19999999999999</v>
      </c>
      <c r="L769" s="652"/>
    </row>
    <row r="770" spans="1:12" x14ac:dyDescent="0.2">
      <c r="A770" s="652" t="s">
        <v>473</v>
      </c>
      <c r="B770" s="656" t="s">
        <v>367</v>
      </c>
      <c r="C770" s="653"/>
      <c r="D770" s="653"/>
      <c r="E770" s="653">
        <f t="shared" si="48"/>
        <v>11.16</v>
      </c>
      <c r="F770" s="653">
        <v>9</v>
      </c>
      <c r="G770" s="653">
        <f t="shared" si="49"/>
        <v>0</v>
      </c>
      <c r="H770" s="653"/>
      <c r="I770" s="654">
        <f t="shared" si="50"/>
        <v>11.16</v>
      </c>
      <c r="J770" s="655">
        <f t="shared" si="50"/>
        <v>9</v>
      </c>
      <c r="K770" s="652">
        <f t="shared" si="51"/>
        <v>11.16</v>
      </c>
      <c r="L770" s="652"/>
    </row>
    <row r="771" spans="1:12" x14ac:dyDescent="0.2">
      <c r="A771" s="652" t="s">
        <v>499</v>
      </c>
      <c r="B771" s="656" t="s">
        <v>390</v>
      </c>
      <c r="C771" s="653"/>
      <c r="D771" s="653"/>
      <c r="E771" s="653">
        <f t="shared" si="48"/>
        <v>0</v>
      </c>
      <c r="F771" s="653"/>
      <c r="G771" s="653">
        <f t="shared" si="49"/>
        <v>299.3</v>
      </c>
      <c r="H771" s="653">
        <v>410</v>
      </c>
      <c r="I771" s="654">
        <f t="shared" si="50"/>
        <v>299.3</v>
      </c>
      <c r="J771" s="655">
        <f t="shared" si="50"/>
        <v>410</v>
      </c>
      <c r="K771" s="652">
        <f t="shared" si="51"/>
        <v>299.3</v>
      </c>
      <c r="L771" s="652"/>
    </row>
    <row r="772" spans="1:12" x14ac:dyDescent="0.2">
      <c r="A772" s="652" t="s">
        <v>499</v>
      </c>
      <c r="B772" s="656" t="s">
        <v>328</v>
      </c>
      <c r="C772" s="653"/>
      <c r="D772" s="653"/>
      <c r="E772" s="653">
        <f t="shared" si="48"/>
        <v>60.76</v>
      </c>
      <c r="F772" s="653">
        <v>49</v>
      </c>
      <c r="G772" s="653">
        <f t="shared" si="49"/>
        <v>0</v>
      </c>
      <c r="H772" s="653"/>
      <c r="I772" s="654">
        <f t="shared" si="50"/>
        <v>60.76</v>
      </c>
      <c r="J772" s="655">
        <f t="shared" si="50"/>
        <v>49</v>
      </c>
      <c r="K772" s="652">
        <f t="shared" si="51"/>
        <v>60.76</v>
      </c>
      <c r="L772" s="652"/>
    </row>
    <row r="773" spans="1:12" x14ac:dyDescent="0.2">
      <c r="A773" s="652" t="s">
        <v>499</v>
      </c>
      <c r="B773" s="656" t="s">
        <v>330</v>
      </c>
      <c r="C773" s="653"/>
      <c r="D773" s="653"/>
      <c r="E773" s="653">
        <f t="shared" si="48"/>
        <v>57.04</v>
      </c>
      <c r="F773" s="653">
        <v>46</v>
      </c>
      <c r="G773" s="653">
        <f t="shared" si="49"/>
        <v>0</v>
      </c>
      <c r="H773" s="653"/>
      <c r="I773" s="654">
        <f t="shared" si="50"/>
        <v>57.04</v>
      </c>
      <c r="J773" s="655">
        <f t="shared" si="50"/>
        <v>46</v>
      </c>
      <c r="K773" s="652">
        <f t="shared" si="51"/>
        <v>57.04</v>
      </c>
      <c r="L773" s="652"/>
    </row>
    <row r="774" spans="1:12" ht="24" x14ac:dyDescent="0.2">
      <c r="A774" s="652" t="s">
        <v>590</v>
      </c>
      <c r="B774" s="656" t="s">
        <v>323</v>
      </c>
      <c r="C774" s="653">
        <f>D774*3.74</f>
        <v>3930.7400000000002</v>
      </c>
      <c r="D774" s="653">
        <v>1051</v>
      </c>
      <c r="E774" s="653">
        <f t="shared" ref="E774:E837" si="52">F774*1.24</f>
        <v>0</v>
      </c>
      <c r="F774" s="653"/>
      <c r="G774" s="653">
        <f t="shared" ref="G774:G837" si="53">H774*0.73</f>
        <v>0</v>
      </c>
      <c r="H774" s="653"/>
      <c r="I774" s="654">
        <f t="shared" si="50"/>
        <v>3930.7400000000002</v>
      </c>
      <c r="J774" s="655">
        <f t="shared" si="50"/>
        <v>1051</v>
      </c>
      <c r="K774" s="652">
        <f t="shared" si="51"/>
        <v>3930.7400000000002</v>
      </c>
      <c r="L774" s="652"/>
    </row>
    <row r="775" spans="1:12" x14ac:dyDescent="0.2">
      <c r="A775" s="652" t="s">
        <v>512</v>
      </c>
      <c r="B775" s="656" t="s">
        <v>317</v>
      </c>
      <c r="C775" s="653"/>
      <c r="D775" s="653"/>
      <c r="E775" s="653">
        <f t="shared" si="52"/>
        <v>54.56</v>
      </c>
      <c r="F775" s="653">
        <v>44</v>
      </c>
      <c r="G775" s="653">
        <f t="shared" si="53"/>
        <v>0</v>
      </c>
      <c r="H775" s="653"/>
      <c r="I775" s="654">
        <f t="shared" si="50"/>
        <v>54.56</v>
      </c>
      <c r="J775" s="655">
        <f t="shared" si="50"/>
        <v>44</v>
      </c>
      <c r="K775" s="652">
        <f t="shared" si="51"/>
        <v>54.56</v>
      </c>
      <c r="L775" s="652"/>
    </row>
    <row r="776" spans="1:12" x14ac:dyDescent="0.2">
      <c r="A776" s="652" t="s">
        <v>585</v>
      </c>
      <c r="B776" s="656" t="s">
        <v>362</v>
      </c>
      <c r="C776" s="653"/>
      <c r="D776" s="653"/>
      <c r="E776" s="653">
        <f t="shared" si="52"/>
        <v>307.52</v>
      </c>
      <c r="F776" s="653">
        <v>248</v>
      </c>
      <c r="G776" s="653">
        <f t="shared" si="53"/>
        <v>0</v>
      </c>
      <c r="H776" s="653"/>
      <c r="I776" s="654">
        <f t="shared" si="50"/>
        <v>307.52</v>
      </c>
      <c r="J776" s="655">
        <f t="shared" si="50"/>
        <v>248</v>
      </c>
      <c r="K776" s="652">
        <f t="shared" si="51"/>
        <v>307.52</v>
      </c>
      <c r="L776" s="652"/>
    </row>
    <row r="777" spans="1:12" x14ac:dyDescent="0.2">
      <c r="A777" s="652" t="s">
        <v>502</v>
      </c>
      <c r="B777" s="656" t="s">
        <v>377</v>
      </c>
      <c r="C777" s="653"/>
      <c r="D777" s="653"/>
      <c r="E777" s="653">
        <f t="shared" si="52"/>
        <v>283.95999999999998</v>
      </c>
      <c r="F777" s="653">
        <v>229</v>
      </c>
      <c r="G777" s="653">
        <f t="shared" si="53"/>
        <v>0</v>
      </c>
      <c r="H777" s="653"/>
      <c r="I777" s="654">
        <f t="shared" si="50"/>
        <v>283.95999999999998</v>
      </c>
      <c r="J777" s="655">
        <f t="shared" si="50"/>
        <v>229</v>
      </c>
      <c r="K777" s="652">
        <f t="shared" si="51"/>
        <v>283.95999999999998</v>
      </c>
      <c r="L777" s="652"/>
    </row>
    <row r="778" spans="1:12" x14ac:dyDescent="0.2">
      <c r="A778" s="652" t="s">
        <v>556</v>
      </c>
      <c r="B778" s="656" t="s">
        <v>357</v>
      </c>
      <c r="C778" s="653"/>
      <c r="D778" s="653"/>
      <c r="E778" s="653">
        <f t="shared" si="52"/>
        <v>229.4</v>
      </c>
      <c r="F778" s="653">
        <v>185</v>
      </c>
      <c r="G778" s="653">
        <f t="shared" si="53"/>
        <v>135.04999999999998</v>
      </c>
      <c r="H778" s="653">
        <v>185</v>
      </c>
      <c r="I778" s="654">
        <f t="shared" si="50"/>
        <v>364.45</v>
      </c>
      <c r="J778" s="655">
        <f t="shared" si="50"/>
        <v>370</v>
      </c>
      <c r="K778" s="652">
        <f t="shared" si="51"/>
        <v>364.45</v>
      </c>
      <c r="L778" s="652"/>
    </row>
    <row r="779" spans="1:12" x14ac:dyDescent="0.2">
      <c r="A779" s="652" t="s">
        <v>513</v>
      </c>
      <c r="B779" s="656" t="s">
        <v>317</v>
      </c>
      <c r="C779" s="653"/>
      <c r="D779" s="653"/>
      <c r="E779" s="653">
        <f t="shared" si="52"/>
        <v>91.76</v>
      </c>
      <c r="F779" s="653">
        <v>74</v>
      </c>
      <c r="G779" s="653">
        <f t="shared" si="53"/>
        <v>0</v>
      </c>
      <c r="H779" s="653"/>
      <c r="I779" s="654">
        <f t="shared" si="50"/>
        <v>91.76</v>
      </c>
      <c r="J779" s="655">
        <f t="shared" si="50"/>
        <v>74</v>
      </c>
      <c r="K779" s="652">
        <f t="shared" si="51"/>
        <v>91.76</v>
      </c>
      <c r="L779" s="652"/>
    </row>
    <row r="780" spans="1:12" x14ac:dyDescent="0.2">
      <c r="A780" s="652" t="s">
        <v>464</v>
      </c>
      <c r="B780" s="656" t="s">
        <v>325</v>
      </c>
      <c r="C780" s="653"/>
      <c r="D780" s="653"/>
      <c r="E780" s="653">
        <f t="shared" si="52"/>
        <v>12.4</v>
      </c>
      <c r="F780" s="653">
        <v>10</v>
      </c>
      <c r="G780" s="653">
        <f t="shared" si="53"/>
        <v>58.4</v>
      </c>
      <c r="H780" s="653">
        <v>80</v>
      </c>
      <c r="I780" s="654">
        <f t="shared" si="50"/>
        <v>70.8</v>
      </c>
      <c r="J780" s="655">
        <f t="shared" si="50"/>
        <v>90</v>
      </c>
      <c r="K780" s="652">
        <f t="shared" si="51"/>
        <v>70.8</v>
      </c>
      <c r="L780" s="652"/>
    </row>
    <row r="781" spans="1:12" x14ac:dyDescent="0.2">
      <c r="A781" s="652" t="s">
        <v>464</v>
      </c>
      <c r="B781" s="656" t="s">
        <v>326</v>
      </c>
      <c r="C781" s="653"/>
      <c r="D781" s="653"/>
      <c r="E781" s="653">
        <f t="shared" si="52"/>
        <v>0</v>
      </c>
      <c r="F781" s="653"/>
      <c r="G781" s="653">
        <f t="shared" si="53"/>
        <v>256.95999999999998</v>
      </c>
      <c r="H781" s="653">
        <v>352</v>
      </c>
      <c r="I781" s="654">
        <f t="shared" si="50"/>
        <v>256.95999999999998</v>
      </c>
      <c r="J781" s="655">
        <f t="shared" si="50"/>
        <v>352</v>
      </c>
      <c r="K781" s="652">
        <f t="shared" si="51"/>
        <v>256.95999999999998</v>
      </c>
      <c r="L781" s="652"/>
    </row>
    <row r="782" spans="1:12" x14ac:dyDescent="0.2">
      <c r="A782" s="652" t="s">
        <v>464</v>
      </c>
      <c r="B782" s="656" t="s">
        <v>327</v>
      </c>
      <c r="C782" s="653"/>
      <c r="D782" s="653"/>
      <c r="E782" s="653">
        <f t="shared" si="52"/>
        <v>0</v>
      </c>
      <c r="F782" s="653"/>
      <c r="G782" s="653">
        <f t="shared" si="53"/>
        <v>96.36</v>
      </c>
      <c r="H782" s="653">
        <v>132</v>
      </c>
      <c r="I782" s="654">
        <f t="shared" si="50"/>
        <v>96.36</v>
      </c>
      <c r="J782" s="655">
        <f t="shared" si="50"/>
        <v>132</v>
      </c>
      <c r="K782" s="652">
        <f t="shared" si="51"/>
        <v>96.36</v>
      </c>
      <c r="L782" s="652"/>
    </row>
    <row r="783" spans="1:12" x14ac:dyDescent="0.2">
      <c r="A783" s="652" t="s">
        <v>464</v>
      </c>
      <c r="B783" s="656" t="s">
        <v>328</v>
      </c>
      <c r="C783" s="653"/>
      <c r="D783" s="653"/>
      <c r="E783" s="653">
        <f t="shared" si="52"/>
        <v>274.04000000000002</v>
      </c>
      <c r="F783" s="653">
        <v>221</v>
      </c>
      <c r="G783" s="653">
        <f t="shared" si="53"/>
        <v>2.92</v>
      </c>
      <c r="H783" s="653">
        <v>4</v>
      </c>
      <c r="I783" s="654">
        <f t="shared" si="50"/>
        <v>276.96000000000004</v>
      </c>
      <c r="J783" s="655">
        <f t="shared" si="50"/>
        <v>225</v>
      </c>
      <c r="K783" s="652">
        <f t="shared" si="51"/>
        <v>276.96000000000004</v>
      </c>
      <c r="L783" s="652"/>
    </row>
    <row r="784" spans="1:12" x14ac:dyDescent="0.2">
      <c r="A784" s="652" t="s">
        <v>464</v>
      </c>
      <c r="B784" s="656" t="s">
        <v>329</v>
      </c>
      <c r="C784" s="653"/>
      <c r="D784" s="653"/>
      <c r="E784" s="653">
        <f t="shared" si="52"/>
        <v>63.24</v>
      </c>
      <c r="F784" s="653">
        <v>51</v>
      </c>
      <c r="G784" s="653">
        <f t="shared" si="53"/>
        <v>37.229999999999997</v>
      </c>
      <c r="H784" s="653">
        <v>51</v>
      </c>
      <c r="I784" s="654">
        <f t="shared" si="50"/>
        <v>100.47</v>
      </c>
      <c r="J784" s="655">
        <f t="shared" si="50"/>
        <v>102</v>
      </c>
      <c r="K784" s="652">
        <f t="shared" si="51"/>
        <v>100.47</v>
      </c>
      <c r="L784" s="652"/>
    </row>
    <row r="785" spans="1:12" x14ac:dyDescent="0.2">
      <c r="A785" s="652" t="s">
        <v>464</v>
      </c>
      <c r="B785" s="656" t="s">
        <v>330</v>
      </c>
      <c r="C785" s="653"/>
      <c r="D785" s="653"/>
      <c r="E785" s="653">
        <f t="shared" si="52"/>
        <v>19.84</v>
      </c>
      <c r="F785" s="653">
        <v>16</v>
      </c>
      <c r="G785" s="653">
        <f t="shared" si="53"/>
        <v>11.68</v>
      </c>
      <c r="H785" s="653">
        <v>16</v>
      </c>
      <c r="I785" s="654">
        <f t="shared" si="50"/>
        <v>31.52</v>
      </c>
      <c r="J785" s="655">
        <f t="shared" si="50"/>
        <v>32</v>
      </c>
      <c r="K785" s="652">
        <f t="shared" si="51"/>
        <v>31.52</v>
      </c>
      <c r="L785" s="652"/>
    </row>
    <row r="786" spans="1:12" x14ac:dyDescent="0.2">
      <c r="A786" s="652" t="s">
        <v>464</v>
      </c>
      <c r="B786" s="656" t="s">
        <v>336</v>
      </c>
      <c r="C786" s="653"/>
      <c r="D786" s="653"/>
      <c r="E786" s="653">
        <f t="shared" si="52"/>
        <v>156.24</v>
      </c>
      <c r="F786" s="653">
        <v>126</v>
      </c>
      <c r="G786" s="653">
        <f t="shared" si="53"/>
        <v>91.98</v>
      </c>
      <c r="H786" s="653">
        <v>126</v>
      </c>
      <c r="I786" s="654">
        <f t="shared" si="50"/>
        <v>248.22000000000003</v>
      </c>
      <c r="J786" s="655">
        <f t="shared" si="50"/>
        <v>252</v>
      </c>
      <c r="K786" s="652">
        <f t="shared" si="51"/>
        <v>248.22000000000003</v>
      </c>
      <c r="L786" s="652"/>
    </row>
    <row r="787" spans="1:12" x14ac:dyDescent="0.2">
      <c r="A787" s="652" t="s">
        <v>464</v>
      </c>
      <c r="B787" s="656" t="s">
        <v>338</v>
      </c>
      <c r="C787" s="653"/>
      <c r="D787" s="653"/>
      <c r="E787" s="653">
        <f t="shared" si="52"/>
        <v>19.84</v>
      </c>
      <c r="F787" s="653">
        <v>16</v>
      </c>
      <c r="G787" s="653">
        <f t="shared" si="53"/>
        <v>11.68</v>
      </c>
      <c r="H787" s="653">
        <v>16</v>
      </c>
      <c r="I787" s="654">
        <f t="shared" si="50"/>
        <v>31.52</v>
      </c>
      <c r="J787" s="655">
        <f t="shared" si="50"/>
        <v>32</v>
      </c>
      <c r="K787" s="652">
        <f t="shared" si="51"/>
        <v>31.52</v>
      </c>
      <c r="L787" s="652"/>
    </row>
    <row r="788" spans="1:12" x14ac:dyDescent="0.2">
      <c r="A788" s="652" t="s">
        <v>464</v>
      </c>
      <c r="B788" s="656" t="s">
        <v>339</v>
      </c>
      <c r="C788" s="653"/>
      <c r="D788" s="653"/>
      <c r="E788" s="653">
        <f t="shared" si="52"/>
        <v>13.64</v>
      </c>
      <c r="F788" s="653">
        <v>11</v>
      </c>
      <c r="G788" s="653">
        <f t="shared" si="53"/>
        <v>9.49</v>
      </c>
      <c r="H788" s="653">
        <v>13</v>
      </c>
      <c r="I788" s="654">
        <f t="shared" si="50"/>
        <v>23.130000000000003</v>
      </c>
      <c r="J788" s="655">
        <f t="shared" si="50"/>
        <v>24</v>
      </c>
      <c r="K788" s="652">
        <f t="shared" si="51"/>
        <v>23.130000000000003</v>
      </c>
      <c r="L788" s="652"/>
    </row>
    <row r="789" spans="1:12" x14ac:dyDescent="0.2">
      <c r="A789" s="652" t="s">
        <v>464</v>
      </c>
      <c r="B789" s="656" t="s">
        <v>343</v>
      </c>
      <c r="C789" s="653"/>
      <c r="D789" s="653"/>
      <c r="E789" s="653">
        <f t="shared" si="52"/>
        <v>3.7199999999999998</v>
      </c>
      <c r="F789" s="653">
        <v>3</v>
      </c>
      <c r="G789" s="653">
        <f t="shared" si="53"/>
        <v>2.19</v>
      </c>
      <c r="H789" s="653">
        <v>3</v>
      </c>
      <c r="I789" s="654">
        <f t="shared" ref="I789:J852" si="54">C789+E789+G789</f>
        <v>5.91</v>
      </c>
      <c r="J789" s="655">
        <f t="shared" si="54"/>
        <v>6</v>
      </c>
      <c r="K789" s="652">
        <f t="shared" si="51"/>
        <v>5.91</v>
      </c>
      <c r="L789" s="652"/>
    </row>
    <row r="790" spans="1:12" x14ac:dyDescent="0.2">
      <c r="A790" s="652" t="s">
        <v>464</v>
      </c>
      <c r="B790" s="656" t="s">
        <v>344</v>
      </c>
      <c r="C790" s="653"/>
      <c r="D790" s="653"/>
      <c r="E790" s="653">
        <f t="shared" si="52"/>
        <v>18.600000000000001</v>
      </c>
      <c r="F790" s="653">
        <v>15</v>
      </c>
      <c r="G790" s="653">
        <f t="shared" si="53"/>
        <v>7.3</v>
      </c>
      <c r="H790" s="653">
        <v>10</v>
      </c>
      <c r="I790" s="654">
        <f t="shared" si="54"/>
        <v>25.900000000000002</v>
      </c>
      <c r="J790" s="655">
        <f t="shared" si="54"/>
        <v>25</v>
      </c>
      <c r="K790" s="652">
        <f t="shared" si="51"/>
        <v>25.900000000000002</v>
      </c>
      <c r="L790" s="652"/>
    </row>
    <row r="791" spans="1:12" x14ac:dyDescent="0.2">
      <c r="A791" s="652" t="s">
        <v>464</v>
      </c>
      <c r="B791" s="656" t="s">
        <v>315</v>
      </c>
      <c r="C791" s="653"/>
      <c r="D791" s="653"/>
      <c r="E791" s="653">
        <f t="shared" si="52"/>
        <v>11.16</v>
      </c>
      <c r="F791" s="653">
        <v>9</v>
      </c>
      <c r="G791" s="653">
        <f t="shared" si="53"/>
        <v>6.57</v>
      </c>
      <c r="H791" s="653">
        <v>9</v>
      </c>
      <c r="I791" s="654">
        <f t="shared" si="54"/>
        <v>17.73</v>
      </c>
      <c r="J791" s="655">
        <f t="shared" si="54"/>
        <v>18</v>
      </c>
      <c r="K791" s="652">
        <f t="shared" si="51"/>
        <v>17.73</v>
      </c>
      <c r="L791" s="652"/>
    </row>
    <row r="792" spans="1:12" x14ac:dyDescent="0.2">
      <c r="A792" s="652" t="s">
        <v>464</v>
      </c>
      <c r="B792" s="656" t="s">
        <v>345</v>
      </c>
      <c r="C792" s="653"/>
      <c r="D792" s="653"/>
      <c r="E792" s="653">
        <f t="shared" si="52"/>
        <v>62</v>
      </c>
      <c r="F792" s="653">
        <v>50</v>
      </c>
      <c r="G792" s="653">
        <f t="shared" si="53"/>
        <v>36.5</v>
      </c>
      <c r="H792" s="653">
        <v>50</v>
      </c>
      <c r="I792" s="654">
        <f t="shared" si="54"/>
        <v>98.5</v>
      </c>
      <c r="J792" s="655">
        <f t="shared" si="54"/>
        <v>100</v>
      </c>
      <c r="K792" s="652">
        <f t="shared" si="51"/>
        <v>98.5</v>
      </c>
      <c r="L792" s="652"/>
    </row>
    <row r="793" spans="1:12" x14ac:dyDescent="0.2">
      <c r="A793" s="652" t="s">
        <v>464</v>
      </c>
      <c r="B793" s="656" t="s">
        <v>317</v>
      </c>
      <c r="C793" s="653"/>
      <c r="D793" s="653"/>
      <c r="E793" s="653">
        <f t="shared" si="52"/>
        <v>84.32</v>
      </c>
      <c r="F793" s="653">
        <v>68</v>
      </c>
      <c r="G793" s="653">
        <f t="shared" si="53"/>
        <v>35.769999999999996</v>
      </c>
      <c r="H793" s="653">
        <v>49</v>
      </c>
      <c r="I793" s="654">
        <f t="shared" si="54"/>
        <v>120.08999999999999</v>
      </c>
      <c r="J793" s="655">
        <f t="shared" si="54"/>
        <v>117</v>
      </c>
      <c r="K793" s="652">
        <f t="shared" si="51"/>
        <v>120.08999999999999</v>
      </c>
      <c r="L793" s="652"/>
    </row>
    <row r="794" spans="1:12" x14ac:dyDescent="0.2">
      <c r="A794" s="652" t="s">
        <v>464</v>
      </c>
      <c r="B794" s="656" t="s">
        <v>312</v>
      </c>
      <c r="C794" s="653"/>
      <c r="D794" s="653"/>
      <c r="E794" s="653">
        <f t="shared" si="52"/>
        <v>235.6</v>
      </c>
      <c r="F794" s="653">
        <v>190</v>
      </c>
      <c r="G794" s="653">
        <f t="shared" si="53"/>
        <v>138.69999999999999</v>
      </c>
      <c r="H794" s="653">
        <v>190</v>
      </c>
      <c r="I794" s="654">
        <f t="shared" si="54"/>
        <v>374.29999999999995</v>
      </c>
      <c r="J794" s="655">
        <f t="shared" si="54"/>
        <v>380</v>
      </c>
      <c r="K794" s="652">
        <f t="shared" si="51"/>
        <v>374.29999999999995</v>
      </c>
      <c r="L794" s="652"/>
    </row>
    <row r="795" spans="1:12" x14ac:dyDescent="0.2">
      <c r="A795" s="652" t="s">
        <v>464</v>
      </c>
      <c r="B795" s="656" t="s">
        <v>321</v>
      </c>
      <c r="C795" s="653"/>
      <c r="D795" s="653"/>
      <c r="E795" s="653">
        <f t="shared" si="52"/>
        <v>99.2</v>
      </c>
      <c r="F795" s="653">
        <v>80</v>
      </c>
      <c r="G795" s="653">
        <f t="shared" si="53"/>
        <v>58.4</v>
      </c>
      <c r="H795" s="653">
        <v>80</v>
      </c>
      <c r="I795" s="654">
        <f t="shared" si="54"/>
        <v>157.6</v>
      </c>
      <c r="J795" s="655">
        <f t="shared" si="54"/>
        <v>160</v>
      </c>
      <c r="K795" s="652">
        <f t="shared" si="51"/>
        <v>157.6</v>
      </c>
      <c r="L795" s="652"/>
    </row>
    <row r="796" spans="1:12" x14ac:dyDescent="0.2">
      <c r="A796" s="652" t="s">
        <v>464</v>
      </c>
      <c r="B796" s="656" t="s">
        <v>348</v>
      </c>
      <c r="C796" s="653"/>
      <c r="D796" s="653"/>
      <c r="E796" s="653">
        <f t="shared" si="52"/>
        <v>18.600000000000001</v>
      </c>
      <c r="F796" s="653">
        <v>15</v>
      </c>
      <c r="G796" s="653">
        <f t="shared" si="53"/>
        <v>10.95</v>
      </c>
      <c r="H796" s="653">
        <v>15</v>
      </c>
      <c r="I796" s="654">
        <f t="shared" si="54"/>
        <v>29.55</v>
      </c>
      <c r="J796" s="655">
        <f t="shared" si="54"/>
        <v>30</v>
      </c>
      <c r="K796" s="652">
        <f t="shared" si="51"/>
        <v>29.55</v>
      </c>
      <c r="L796" s="652"/>
    </row>
    <row r="797" spans="1:12" x14ac:dyDescent="0.2">
      <c r="A797" s="652" t="s">
        <v>464</v>
      </c>
      <c r="B797" s="656" t="s">
        <v>349</v>
      </c>
      <c r="C797" s="653"/>
      <c r="D797" s="653"/>
      <c r="E797" s="653">
        <f t="shared" si="52"/>
        <v>23.56</v>
      </c>
      <c r="F797" s="653">
        <v>19</v>
      </c>
      <c r="G797" s="653">
        <f t="shared" si="53"/>
        <v>1.46</v>
      </c>
      <c r="H797" s="653">
        <v>2</v>
      </c>
      <c r="I797" s="654">
        <f t="shared" si="54"/>
        <v>25.02</v>
      </c>
      <c r="J797" s="655">
        <f t="shared" si="54"/>
        <v>21</v>
      </c>
      <c r="K797" s="652">
        <f t="shared" si="51"/>
        <v>25.02</v>
      </c>
      <c r="L797" s="652"/>
    </row>
    <row r="798" spans="1:12" x14ac:dyDescent="0.2">
      <c r="A798" s="652" t="s">
        <v>464</v>
      </c>
      <c r="B798" s="656" t="s">
        <v>352</v>
      </c>
      <c r="C798" s="653"/>
      <c r="D798" s="653"/>
      <c r="E798" s="653">
        <f t="shared" si="52"/>
        <v>39.68</v>
      </c>
      <c r="F798" s="653">
        <v>32</v>
      </c>
      <c r="G798" s="653">
        <f t="shared" si="53"/>
        <v>23.36</v>
      </c>
      <c r="H798" s="653">
        <v>32</v>
      </c>
      <c r="I798" s="654">
        <f t="shared" si="54"/>
        <v>63.04</v>
      </c>
      <c r="J798" s="655">
        <f t="shared" si="54"/>
        <v>64</v>
      </c>
      <c r="K798" s="652">
        <f t="shared" si="51"/>
        <v>63.04</v>
      </c>
      <c r="L798" s="652"/>
    </row>
    <row r="799" spans="1:12" x14ac:dyDescent="0.2">
      <c r="A799" s="652" t="s">
        <v>464</v>
      </c>
      <c r="B799" s="656" t="s">
        <v>377</v>
      </c>
      <c r="C799" s="653"/>
      <c r="D799" s="653"/>
      <c r="E799" s="653">
        <f t="shared" si="52"/>
        <v>48.36</v>
      </c>
      <c r="F799" s="653">
        <v>39</v>
      </c>
      <c r="G799" s="653">
        <f t="shared" si="53"/>
        <v>28.47</v>
      </c>
      <c r="H799" s="653">
        <v>39</v>
      </c>
      <c r="I799" s="654">
        <f t="shared" si="54"/>
        <v>76.83</v>
      </c>
      <c r="J799" s="655">
        <f t="shared" si="54"/>
        <v>78</v>
      </c>
      <c r="K799" s="652">
        <f t="shared" si="51"/>
        <v>76.83</v>
      </c>
      <c r="L799" s="652"/>
    </row>
    <row r="800" spans="1:12" x14ac:dyDescent="0.2">
      <c r="A800" s="652" t="s">
        <v>464</v>
      </c>
      <c r="B800" s="656" t="s">
        <v>357</v>
      </c>
      <c r="C800" s="653"/>
      <c r="D800" s="653"/>
      <c r="E800" s="653">
        <f t="shared" si="52"/>
        <v>271.56</v>
      </c>
      <c r="F800" s="653">
        <v>219</v>
      </c>
      <c r="G800" s="653">
        <f t="shared" si="53"/>
        <v>159.13999999999999</v>
      </c>
      <c r="H800" s="653">
        <v>218</v>
      </c>
      <c r="I800" s="654">
        <f t="shared" si="54"/>
        <v>430.7</v>
      </c>
      <c r="J800" s="655">
        <f t="shared" si="54"/>
        <v>437</v>
      </c>
      <c r="K800" s="652">
        <f t="shared" si="51"/>
        <v>430.7</v>
      </c>
      <c r="L800" s="652"/>
    </row>
    <row r="801" spans="1:12" x14ac:dyDescent="0.2">
      <c r="A801" s="652" t="s">
        <v>464</v>
      </c>
      <c r="B801" s="656" t="s">
        <v>358</v>
      </c>
      <c r="C801" s="653"/>
      <c r="D801" s="653"/>
      <c r="E801" s="653">
        <f t="shared" si="52"/>
        <v>37.200000000000003</v>
      </c>
      <c r="F801" s="653">
        <v>30</v>
      </c>
      <c r="G801" s="653">
        <f t="shared" si="53"/>
        <v>21.169999999999998</v>
      </c>
      <c r="H801" s="653">
        <v>29</v>
      </c>
      <c r="I801" s="654">
        <f t="shared" si="54"/>
        <v>58.370000000000005</v>
      </c>
      <c r="J801" s="655">
        <f t="shared" si="54"/>
        <v>59</v>
      </c>
      <c r="K801" s="652">
        <f t="shared" si="51"/>
        <v>58.370000000000005</v>
      </c>
      <c r="L801" s="652"/>
    </row>
    <row r="802" spans="1:12" x14ac:dyDescent="0.2">
      <c r="A802" s="652" t="s">
        <v>464</v>
      </c>
      <c r="B802" s="656" t="s">
        <v>359</v>
      </c>
      <c r="C802" s="653"/>
      <c r="D802" s="653"/>
      <c r="E802" s="653">
        <f t="shared" si="52"/>
        <v>22.32</v>
      </c>
      <c r="F802" s="653">
        <v>18</v>
      </c>
      <c r="G802" s="653">
        <f t="shared" si="53"/>
        <v>13.14</v>
      </c>
      <c r="H802" s="653">
        <v>18</v>
      </c>
      <c r="I802" s="654">
        <f t="shared" si="54"/>
        <v>35.46</v>
      </c>
      <c r="J802" s="655">
        <f t="shared" si="54"/>
        <v>36</v>
      </c>
      <c r="K802" s="652">
        <f t="shared" si="51"/>
        <v>35.46</v>
      </c>
      <c r="L802" s="652"/>
    </row>
    <row r="803" spans="1:12" x14ac:dyDescent="0.2">
      <c r="A803" s="652" t="s">
        <v>464</v>
      </c>
      <c r="B803" s="656" t="s">
        <v>360</v>
      </c>
      <c r="C803" s="653"/>
      <c r="D803" s="653"/>
      <c r="E803" s="653">
        <f t="shared" si="52"/>
        <v>146.32</v>
      </c>
      <c r="F803" s="653">
        <v>118</v>
      </c>
      <c r="G803" s="653">
        <f t="shared" si="53"/>
        <v>86.14</v>
      </c>
      <c r="H803" s="653">
        <v>118</v>
      </c>
      <c r="I803" s="654">
        <f t="shared" si="54"/>
        <v>232.45999999999998</v>
      </c>
      <c r="J803" s="655">
        <f t="shared" si="54"/>
        <v>236</v>
      </c>
      <c r="K803" s="652">
        <f t="shared" si="51"/>
        <v>232.45999999999998</v>
      </c>
      <c r="L803" s="652"/>
    </row>
    <row r="804" spans="1:12" x14ac:dyDescent="0.2">
      <c r="A804" s="652" t="s">
        <v>464</v>
      </c>
      <c r="B804" s="656" t="s">
        <v>361</v>
      </c>
      <c r="C804" s="653"/>
      <c r="D804" s="653"/>
      <c r="E804" s="653">
        <f t="shared" si="52"/>
        <v>40.92</v>
      </c>
      <c r="F804" s="653">
        <v>33</v>
      </c>
      <c r="G804" s="653">
        <f t="shared" si="53"/>
        <v>0</v>
      </c>
      <c r="H804" s="653"/>
      <c r="I804" s="654">
        <f t="shared" si="54"/>
        <v>40.92</v>
      </c>
      <c r="J804" s="655">
        <f t="shared" si="54"/>
        <v>33</v>
      </c>
      <c r="K804" s="652">
        <f t="shared" si="51"/>
        <v>40.92</v>
      </c>
      <c r="L804" s="652"/>
    </row>
    <row r="805" spans="1:12" x14ac:dyDescent="0.2">
      <c r="A805" s="652" t="s">
        <v>464</v>
      </c>
      <c r="B805" s="656" t="s">
        <v>362</v>
      </c>
      <c r="C805" s="653"/>
      <c r="D805" s="653"/>
      <c r="E805" s="653">
        <f t="shared" si="52"/>
        <v>368.28</v>
      </c>
      <c r="F805" s="653">
        <v>297</v>
      </c>
      <c r="G805" s="653">
        <f t="shared" si="53"/>
        <v>0</v>
      </c>
      <c r="H805" s="653"/>
      <c r="I805" s="654">
        <f t="shared" si="54"/>
        <v>368.28</v>
      </c>
      <c r="J805" s="655">
        <f t="shared" si="54"/>
        <v>297</v>
      </c>
      <c r="K805" s="652">
        <f t="shared" si="51"/>
        <v>368.28</v>
      </c>
      <c r="L805" s="652"/>
    </row>
    <row r="806" spans="1:12" x14ac:dyDescent="0.2">
      <c r="A806" s="652" t="s">
        <v>464</v>
      </c>
      <c r="B806" s="656" t="s">
        <v>364</v>
      </c>
      <c r="C806" s="653"/>
      <c r="D806" s="653"/>
      <c r="E806" s="653">
        <f t="shared" si="52"/>
        <v>0</v>
      </c>
      <c r="F806" s="653"/>
      <c r="G806" s="653">
        <f t="shared" si="53"/>
        <v>1.46</v>
      </c>
      <c r="H806" s="653">
        <v>2</v>
      </c>
      <c r="I806" s="654">
        <f t="shared" si="54"/>
        <v>1.46</v>
      </c>
      <c r="J806" s="655">
        <f t="shared" si="54"/>
        <v>2</v>
      </c>
      <c r="K806" s="652">
        <f t="shared" si="51"/>
        <v>1.46</v>
      </c>
      <c r="L806" s="652"/>
    </row>
    <row r="807" spans="1:12" x14ac:dyDescent="0.2">
      <c r="A807" s="652" t="s">
        <v>464</v>
      </c>
      <c r="B807" s="656" t="s">
        <v>367</v>
      </c>
      <c r="C807" s="653"/>
      <c r="D807" s="653"/>
      <c r="E807" s="653">
        <f t="shared" si="52"/>
        <v>272.8</v>
      </c>
      <c r="F807" s="653">
        <v>220</v>
      </c>
      <c r="G807" s="653">
        <f t="shared" si="53"/>
        <v>160.6</v>
      </c>
      <c r="H807" s="653">
        <v>220</v>
      </c>
      <c r="I807" s="654">
        <f t="shared" si="54"/>
        <v>433.4</v>
      </c>
      <c r="J807" s="655">
        <f t="shared" si="54"/>
        <v>440</v>
      </c>
      <c r="K807" s="652">
        <f t="shared" si="51"/>
        <v>433.4</v>
      </c>
      <c r="L807" s="652"/>
    </row>
    <row r="808" spans="1:12" x14ac:dyDescent="0.2">
      <c r="A808" s="652" t="s">
        <v>464</v>
      </c>
      <c r="B808" s="656" t="s">
        <v>368</v>
      </c>
      <c r="C808" s="653"/>
      <c r="D808" s="653"/>
      <c r="E808" s="653">
        <f t="shared" si="52"/>
        <v>80.599999999999994</v>
      </c>
      <c r="F808" s="653">
        <v>65</v>
      </c>
      <c r="G808" s="653">
        <f t="shared" si="53"/>
        <v>47.449999999999996</v>
      </c>
      <c r="H808" s="653">
        <v>65</v>
      </c>
      <c r="I808" s="654">
        <f t="shared" si="54"/>
        <v>128.04999999999998</v>
      </c>
      <c r="J808" s="655">
        <f t="shared" si="54"/>
        <v>130</v>
      </c>
      <c r="K808" s="652">
        <f t="shared" si="51"/>
        <v>128.04999999999998</v>
      </c>
      <c r="L808" s="652"/>
    </row>
    <row r="809" spans="1:12" x14ac:dyDescent="0.2">
      <c r="A809" s="652" t="s">
        <v>464</v>
      </c>
      <c r="B809" s="656" t="s">
        <v>372</v>
      </c>
      <c r="C809" s="653"/>
      <c r="D809" s="653"/>
      <c r="E809" s="653">
        <f t="shared" si="52"/>
        <v>99.2</v>
      </c>
      <c r="F809" s="653">
        <v>80</v>
      </c>
      <c r="G809" s="653">
        <f t="shared" si="53"/>
        <v>0.73</v>
      </c>
      <c r="H809" s="653">
        <v>1</v>
      </c>
      <c r="I809" s="654">
        <f t="shared" si="54"/>
        <v>99.93</v>
      </c>
      <c r="J809" s="655">
        <f t="shared" si="54"/>
        <v>81</v>
      </c>
      <c r="K809" s="652">
        <f t="shared" si="51"/>
        <v>99.93</v>
      </c>
      <c r="L809" s="652"/>
    </row>
    <row r="810" spans="1:12" x14ac:dyDescent="0.2">
      <c r="A810" s="652" t="s">
        <v>464</v>
      </c>
      <c r="B810" s="656" t="s">
        <v>373</v>
      </c>
      <c r="C810" s="653"/>
      <c r="D810" s="653"/>
      <c r="E810" s="653">
        <f t="shared" si="52"/>
        <v>249.24</v>
      </c>
      <c r="F810" s="653">
        <v>201</v>
      </c>
      <c r="G810" s="653">
        <f t="shared" si="53"/>
        <v>6.57</v>
      </c>
      <c r="H810" s="653">
        <v>9</v>
      </c>
      <c r="I810" s="654">
        <f t="shared" si="54"/>
        <v>255.81</v>
      </c>
      <c r="J810" s="655">
        <f t="shared" si="54"/>
        <v>210</v>
      </c>
      <c r="K810" s="652">
        <f t="shared" si="51"/>
        <v>255.81</v>
      </c>
      <c r="L810" s="652"/>
    </row>
    <row r="811" spans="1:12" x14ac:dyDescent="0.2">
      <c r="A811" s="652" t="s">
        <v>579</v>
      </c>
      <c r="B811" s="656" t="s">
        <v>321</v>
      </c>
      <c r="C811" s="653"/>
      <c r="D811" s="653"/>
      <c r="E811" s="653">
        <f t="shared" si="52"/>
        <v>221.96</v>
      </c>
      <c r="F811" s="653">
        <v>179</v>
      </c>
      <c r="G811" s="653">
        <f t="shared" si="53"/>
        <v>0</v>
      </c>
      <c r="H811" s="653"/>
      <c r="I811" s="654">
        <f t="shared" si="54"/>
        <v>221.96</v>
      </c>
      <c r="J811" s="655">
        <f t="shared" si="54"/>
        <v>179</v>
      </c>
      <c r="K811" s="652">
        <f t="shared" si="51"/>
        <v>221.96</v>
      </c>
      <c r="L811" s="652"/>
    </row>
    <row r="812" spans="1:12" x14ac:dyDescent="0.2">
      <c r="A812" s="652" t="s">
        <v>318</v>
      </c>
      <c r="B812" s="656" t="s">
        <v>317</v>
      </c>
      <c r="C812" s="653"/>
      <c r="D812" s="653"/>
      <c r="E812" s="653">
        <f t="shared" si="52"/>
        <v>109.12</v>
      </c>
      <c r="F812" s="653">
        <v>88</v>
      </c>
      <c r="G812" s="653">
        <f t="shared" si="53"/>
        <v>0</v>
      </c>
      <c r="H812" s="653"/>
      <c r="I812" s="654">
        <f t="shared" si="54"/>
        <v>109.12</v>
      </c>
      <c r="J812" s="655">
        <f t="shared" si="54"/>
        <v>88</v>
      </c>
      <c r="K812" s="652">
        <f t="shared" si="51"/>
        <v>109.12</v>
      </c>
      <c r="L812" s="652"/>
    </row>
    <row r="813" spans="1:12" x14ac:dyDescent="0.2">
      <c r="A813" s="652" t="s">
        <v>2148</v>
      </c>
      <c r="B813" s="656" t="s">
        <v>312</v>
      </c>
      <c r="C813" s="653"/>
      <c r="D813" s="653"/>
      <c r="E813" s="653">
        <f t="shared" si="52"/>
        <v>35.96</v>
      </c>
      <c r="F813" s="653">
        <v>29</v>
      </c>
      <c r="G813" s="653">
        <f t="shared" si="53"/>
        <v>0</v>
      </c>
      <c r="H813" s="653"/>
      <c r="I813" s="654">
        <f t="shared" si="54"/>
        <v>35.96</v>
      </c>
      <c r="J813" s="655">
        <f t="shared" si="54"/>
        <v>29</v>
      </c>
      <c r="K813" s="652">
        <f t="shared" si="51"/>
        <v>35.96</v>
      </c>
      <c r="L813" s="652"/>
    </row>
    <row r="814" spans="1:12" x14ac:dyDescent="0.2">
      <c r="A814" s="652" t="s">
        <v>396</v>
      </c>
      <c r="B814" s="656" t="s">
        <v>325</v>
      </c>
      <c r="C814" s="653"/>
      <c r="D814" s="653"/>
      <c r="E814" s="653">
        <f t="shared" si="52"/>
        <v>161.19999999999999</v>
      </c>
      <c r="F814" s="653">
        <v>130</v>
      </c>
      <c r="G814" s="653">
        <f t="shared" si="53"/>
        <v>0</v>
      </c>
      <c r="H814" s="653"/>
      <c r="I814" s="654">
        <f t="shared" si="54"/>
        <v>161.19999999999999</v>
      </c>
      <c r="J814" s="655">
        <f t="shared" si="54"/>
        <v>130</v>
      </c>
      <c r="K814" s="652">
        <f t="shared" si="51"/>
        <v>161.19999999999999</v>
      </c>
      <c r="L814" s="652"/>
    </row>
    <row r="815" spans="1:12" x14ac:dyDescent="0.2">
      <c r="A815" s="652" t="s">
        <v>396</v>
      </c>
      <c r="B815" s="656" t="s">
        <v>326</v>
      </c>
      <c r="C815" s="653"/>
      <c r="D815" s="653"/>
      <c r="E815" s="653">
        <f t="shared" si="52"/>
        <v>89.28</v>
      </c>
      <c r="F815" s="653">
        <v>72</v>
      </c>
      <c r="G815" s="653">
        <f t="shared" si="53"/>
        <v>0</v>
      </c>
      <c r="H815" s="653"/>
      <c r="I815" s="654">
        <f t="shared" si="54"/>
        <v>89.28</v>
      </c>
      <c r="J815" s="655">
        <f t="shared" si="54"/>
        <v>72</v>
      </c>
      <c r="K815" s="652">
        <f t="shared" si="51"/>
        <v>89.28</v>
      </c>
      <c r="L815" s="652"/>
    </row>
    <row r="816" spans="1:12" x14ac:dyDescent="0.2">
      <c r="A816" s="652" t="s">
        <v>396</v>
      </c>
      <c r="B816" s="656" t="s">
        <v>328</v>
      </c>
      <c r="C816" s="653"/>
      <c r="D816" s="653"/>
      <c r="E816" s="653">
        <f t="shared" si="52"/>
        <v>83.08</v>
      </c>
      <c r="F816" s="653">
        <v>67</v>
      </c>
      <c r="G816" s="653">
        <f t="shared" si="53"/>
        <v>0</v>
      </c>
      <c r="H816" s="653"/>
      <c r="I816" s="654">
        <f t="shared" si="54"/>
        <v>83.08</v>
      </c>
      <c r="J816" s="655">
        <f t="shared" si="54"/>
        <v>67</v>
      </c>
      <c r="K816" s="652">
        <f t="shared" si="51"/>
        <v>83.08</v>
      </c>
      <c r="L816" s="652"/>
    </row>
    <row r="817" spans="1:12" x14ac:dyDescent="0.2">
      <c r="A817" s="652" t="s">
        <v>396</v>
      </c>
      <c r="B817" s="656" t="s">
        <v>312</v>
      </c>
      <c r="C817" s="653"/>
      <c r="D817" s="653"/>
      <c r="E817" s="653">
        <f t="shared" si="52"/>
        <v>99.2</v>
      </c>
      <c r="F817" s="653">
        <v>80</v>
      </c>
      <c r="G817" s="653">
        <f t="shared" si="53"/>
        <v>0</v>
      </c>
      <c r="H817" s="653"/>
      <c r="I817" s="654">
        <f t="shared" si="54"/>
        <v>99.2</v>
      </c>
      <c r="J817" s="655">
        <f t="shared" si="54"/>
        <v>80</v>
      </c>
      <c r="K817" s="652">
        <f t="shared" si="51"/>
        <v>99.2</v>
      </c>
      <c r="L817" s="652"/>
    </row>
    <row r="818" spans="1:12" x14ac:dyDescent="0.2">
      <c r="A818" s="652" t="s">
        <v>396</v>
      </c>
      <c r="B818" s="656" t="s">
        <v>321</v>
      </c>
      <c r="C818" s="653"/>
      <c r="D818" s="653"/>
      <c r="E818" s="653">
        <f t="shared" si="52"/>
        <v>29.759999999999998</v>
      </c>
      <c r="F818" s="653">
        <v>24</v>
      </c>
      <c r="G818" s="653">
        <f t="shared" si="53"/>
        <v>0</v>
      </c>
      <c r="H818" s="653"/>
      <c r="I818" s="654">
        <f t="shared" si="54"/>
        <v>29.759999999999998</v>
      </c>
      <c r="J818" s="655">
        <f t="shared" si="54"/>
        <v>24</v>
      </c>
      <c r="K818" s="652">
        <f t="shared" ref="K818:K852" si="55">I818</f>
        <v>29.759999999999998</v>
      </c>
      <c r="L818" s="652"/>
    </row>
    <row r="819" spans="1:12" x14ac:dyDescent="0.2">
      <c r="A819" s="652" t="s">
        <v>396</v>
      </c>
      <c r="B819" s="656" t="s">
        <v>375</v>
      </c>
      <c r="C819" s="653"/>
      <c r="D819" s="653"/>
      <c r="E819" s="653">
        <f t="shared" si="52"/>
        <v>24.8</v>
      </c>
      <c r="F819" s="653">
        <v>20</v>
      </c>
      <c r="G819" s="653">
        <f t="shared" si="53"/>
        <v>0</v>
      </c>
      <c r="H819" s="653"/>
      <c r="I819" s="654">
        <f t="shared" si="54"/>
        <v>24.8</v>
      </c>
      <c r="J819" s="655">
        <f t="shared" si="54"/>
        <v>20</v>
      </c>
      <c r="K819" s="652">
        <f t="shared" si="55"/>
        <v>24.8</v>
      </c>
      <c r="L819" s="652"/>
    </row>
    <row r="820" spans="1:12" x14ac:dyDescent="0.2">
      <c r="A820" s="652" t="s">
        <v>396</v>
      </c>
      <c r="B820" s="656" t="s">
        <v>357</v>
      </c>
      <c r="C820" s="653"/>
      <c r="D820" s="653"/>
      <c r="E820" s="653">
        <f t="shared" si="52"/>
        <v>47.12</v>
      </c>
      <c r="F820" s="653">
        <v>38</v>
      </c>
      <c r="G820" s="653">
        <f t="shared" si="53"/>
        <v>0</v>
      </c>
      <c r="H820" s="653"/>
      <c r="I820" s="654">
        <f t="shared" si="54"/>
        <v>47.12</v>
      </c>
      <c r="J820" s="655">
        <f t="shared" si="54"/>
        <v>38</v>
      </c>
      <c r="K820" s="652">
        <f t="shared" si="55"/>
        <v>47.12</v>
      </c>
      <c r="L820" s="652"/>
    </row>
    <row r="821" spans="1:12" x14ac:dyDescent="0.2">
      <c r="A821" s="652" t="s">
        <v>396</v>
      </c>
      <c r="B821" s="656" t="s">
        <v>359</v>
      </c>
      <c r="C821" s="653"/>
      <c r="D821" s="653"/>
      <c r="E821" s="653">
        <f t="shared" si="52"/>
        <v>69.44</v>
      </c>
      <c r="F821" s="653">
        <v>56</v>
      </c>
      <c r="G821" s="653">
        <f t="shared" si="53"/>
        <v>0</v>
      </c>
      <c r="H821" s="653"/>
      <c r="I821" s="654">
        <f t="shared" si="54"/>
        <v>69.44</v>
      </c>
      <c r="J821" s="655">
        <f t="shared" si="54"/>
        <v>56</v>
      </c>
      <c r="K821" s="652">
        <f t="shared" si="55"/>
        <v>69.44</v>
      </c>
      <c r="L821" s="652"/>
    </row>
    <row r="822" spans="1:12" x14ac:dyDescent="0.2">
      <c r="A822" s="652" t="s">
        <v>418</v>
      </c>
      <c r="B822" s="656" t="s">
        <v>375</v>
      </c>
      <c r="C822" s="653"/>
      <c r="D822" s="653"/>
      <c r="E822" s="653">
        <f t="shared" si="52"/>
        <v>169.88</v>
      </c>
      <c r="F822" s="653">
        <v>137</v>
      </c>
      <c r="G822" s="653">
        <f t="shared" si="53"/>
        <v>0</v>
      </c>
      <c r="H822" s="653"/>
      <c r="I822" s="654">
        <f t="shared" si="54"/>
        <v>169.88</v>
      </c>
      <c r="J822" s="655">
        <f t="shared" si="54"/>
        <v>137</v>
      </c>
      <c r="K822" s="652">
        <f t="shared" si="55"/>
        <v>169.88</v>
      </c>
      <c r="L822" s="652"/>
    </row>
    <row r="823" spans="1:12" x14ac:dyDescent="0.2">
      <c r="A823" s="652" t="s">
        <v>418</v>
      </c>
      <c r="B823" s="656" t="s">
        <v>364</v>
      </c>
      <c r="C823" s="653"/>
      <c r="D823" s="653"/>
      <c r="E823" s="653">
        <f t="shared" si="52"/>
        <v>1.24</v>
      </c>
      <c r="F823" s="653">
        <v>1</v>
      </c>
      <c r="G823" s="653">
        <f t="shared" si="53"/>
        <v>0</v>
      </c>
      <c r="H823" s="653"/>
      <c r="I823" s="654">
        <f t="shared" si="54"/>
        <v>1.24</v>
      </c>
      <c r="J823" s="655">
        <f t="shared" si="54"/>
        <v>1</v>
      </c>
      <c r="K823" s="652">
        <f t="shared" si="55"/>
        <v>1.24</v>
      </c>
      <c r="L823" s="652"/>
    </row>
    <row r="824" spans="1:12" x14ac:dyDescent="0.2">
      <c r="A824" s="652" t="s">
        <v>453</v>
      </c>
      <c r="B824" s="656" t="s">
        <v>345</v>
      </c>
      <c r="C824" s="653"/>
      <c r="D824" s="653"/>
      <c r="E824" s="653">
        <f t="shared" si="52"/>
        <v>14.879999999999999</v>
      </c>
      <c r="F824" s="653">
        <v>12</v>
      </c>
      <c r="G824" s="653">
        <f t="shared" si="53"/>
        <v>8.76</v>
      </c>
      <c r="H824" s="653">
        <v>12</v>
      </c>
      <c r="I824" s="654">
        <f t="shared" si="54"/>
        <v>23.64</v>
      </c>
      <c r="J824" s="655">
        <f t="shared" si="54"/>
        <v>24</v>
      </c>
      <c r="K824" s="652">
        <f t="shared" si="55"/>
        <v>23.64</v>
      </c>
      <c r="L824" s="652"/>
    </row>
    <row r="825" spans="1:12" x14ac:dyDescent="0.2">
      <c r="A825" s="652" t="s">
        <v>453</v>
      </c>
      <c r="B825" s="656" t="s">
        <v>317</v>
      </c>
      <c r="C825" s="653"/>
      <c r="D825" s="653"/>
      <c r="E825" s="653">
        <f t="shared" si="52"/>
        <v>26.04</v>
      </c>
      <c r="F825" s="653">
        <v>21</v>
      </c>
      <c r="G825" s="653">
        <f t="shared" si="53"/>
        <v>15.33</v>
      </c>
      <c r="H825" s="653">
        <v>21</v>
      </c>
      <c r="I825" s="654">
        <f t="shared" si="54"/>
        <v>41.37</v>
      </c>
      <c r="J825" s="655">
        <f t="shared" si="54"/>
        <v>42</v>
      </c>
      <c r="K825" s="652">
        <f t="shared" si="55"/>
        <v>41.37</v>
      </c>
      <c r="L825" s="652"/>
    </row>
    <row r="826" spans="1:12" x14ac:dyDescent="0.2">
      <c r="A826" s="652" t="s">
        <v>453</v>
      </c>
      <c r="B826" s="656" t="s">
        <v>360</v>
      </c>
      <c r="C826" s="653"/>
      <c r="D826" s="653"/>
      <c r="E826" s="653">
        <f t="shared" si="52"/>
        <v>109.12</v>
      </c>
      <c r="F826" s="653">
        <v>88</v>
      </c>
      <c r="G826" s="653">
        <f t="shared" si="53"/>
        <v>64.239999999999995</v>
      </c>
      <c r="H826" s="653">
        <v>88</v>
      </c>
      <c r="I826" s="654">
        <f t="shared" si="54"/>
        <v>173.36</v>
      </c>
      <c r="J826" s="655">
        <f t="shared" si="54"/>
        <v>176</v>
      </c>
      <c r="K826" s="652">
        <f t="shared" si="55"/>
        <v>173.36</v>
      </c>
      <c r="L826" s="652"/>
    </row>
    <row r="827" spans="1:12" x14ac:dyDescent="0.2">
      <c r="A827" s="652" t="s">
        <v>402</v>
      </c>
      <c r="B827" s="656" t="s">
        <v>328</v>
      </c>
      <c r="C827" s="653"/>
      <c r="D827" s="653"/>
      <c r="E827" s="653">
        <f t="shared" si="52"/>
        <v>68.2</v>
      </c>
      <c r="F827" s="653">
        <v>55</v>
      </c>
      <c r="G827" s="653">
        <f t="shared" si="53"/>
        <v>40.15</v>
      </c>
      <c r="H827" s="653">
        <v>55</v>
      </c>
      <c r="I827" s="654">
        <f t="shared" si="54"/>
        <v>108.35</v>
      </c>
      <c r="J827" s="655">
        <f t="shared" si="54"/>
        <v>110</v>
      </c>
      <c r="K827" s="652">
        <f t="shared" si="55"/>
        <v>108.35</v>
      </c>
      <c r="L827" s="652"/>
    </row>
    <row r="828" spans="1:12" x14ac:dyDescent="0.2">
      <c r="A828" s="652" t="s">
        <v>402</v>
      </c>
      <c r="B828" s="656" t="s">
        <v>344</v>
      </c>
      <c r="C828" s="653"/>
      <c r="D828" s="653"/>
      <c r="E828" s="653">
        <f t="shared" si="52"/>
        <v>4.96</v>
      </c>
      <c r="F828" s="653">
        <v>4</v>
      </c>
      <c r="G828" s="653">
        <f t="shared" si="53"/>
        <v>2.92</v>
      </c>
      <c r="H828" s="653">
        <v>4</v>
      </c>
      <c r="I828" s="654">
        <f t="shared" si="54"/>
        <v>7.88</v>
      </c>
      <c r="J828" s="655">
        <f t="shared" si="54"/>
        <v>8</v>
      </c>
      <c r="K828" s="652">
        <f t="shared" si="55"/>
        <v>7.88</v>
      </c>
      <c r="L828" s="652"/>
    </row>
    <row r="829" spans="1:12" x14ac:dyDescent="0.2">
      <c r="A829" s="652" t="s">
        <v>402</v>
      </c>
      <c r="B829" s="656" t="s">
        <v>345</v>
      </c>
      <c r="C829" s="653"/>
      <c r="D829" s="653"/>
      <c r="E829" s="653">
        <f t="shared" si="52"/>
        <v>19.84</v>
      </c>
      <c r="F829" s="653">
        <v>16</v>
      </c>
      <c r="G829" s="653">
        <f t="shared" si="53"/>
        <v>10.95</v>
      </c>
      <c r="H829" s="653">
        <v>15</v>
      </c>
      <c r="I829" s="654">
        <f t="shared" si="54"/>
        <v>30.79</v>
      </c>
      <c r="J829" s="655">
        <f t="shared" si="54"/>
        <v>31</v>
      </c>
      <c r="K829" s="652">
        <f t="shared" si="55"/>
        <v>30.79</v>
      </c>
      <c r="L829" s="652"/>
    </row>
    <row r="830" spans="1:12" x14ac:dyDescent="0.2">
      <c r="A830" s="652" t="s">
        <v>402</v>
      </c>
      <c r="B830" s="656" t="s">
        <v>317</v>
      </c>
      <c r="C830" s="653"/>
      <c r="D830" s="653"/>
      <c r="E830" s="653">
        <f t="shared" si="52"/>
        <v>164.92</v>
      </c>
      <c r="F830" s="653">
        <v>133</v>
      </c>
      <c r="G830" s="653">
        <f t="shared" si="53"/>
        <v>97.09</v>
      </c>
      <c r="H830" s="653">
        <v>133</v>
      </c>
      <c r="I830" s="654">
        <f t="shared" si="54"/>
        <v>262.01</v>
      </c>
      <c r="J830" s="655">
        <f t="shared" si="54"/>
        <v>266</v>
      </c>
      <c r="K830" s="652">
        <f t="shared" si="55"/>
        <v>262.01</v>
      </c>
      <c r="L830" s="652"/>
    </row>
    <row r="831" spans="1:12" x14ac:dyDescent="0.2">
      <c r="A831" s="652" t="s">
        <v>402</v>
      </c>
      <c r="B831" s="656" t="s">
        <v>360</v>
      </c>
      <c r="C831" s="653"/>
      <c r="D831" s="653"/>
      <c r="E831" s="653">
        <f t="shared" si="52"/>
        <v>214.52</v>
      </c>
      <c r="F831" s="653">
        <v>173</v>
      </c>
      <c r="G831" s="653">
        <f t="shared" si="53"/>
        <v>126.28999999999999</v>
      </c>
      <c r="H831" s="653">
        <v>173</v>
      </c>
      <c r="I831" s="654">
        <f t="shared" si="54"/>
        <v>340.81</v>
      </c>
      <c r="J831" s="655">
        <f t="shared" si="54"/>
        <v>346</v>
      </c>
      <c r="K831" s="652">
        <f t="shared" si="55"/>
        <v>340.81</v>
      </c>
      <c r="L831" s="652"/>
    </row>
    <row r="832" spans="1:12" x14ac:dyDescent="0.2">
      <c r="A832" s="652" t="s">
        <v>403</v>
      </c>
      <c r="B832" s="656" t="s">
        <v>325</v>
      </c>
      <c r="C832" s="653"/>
      <c r="D832" s="653"/>
      <c r="E832" s="653">
        <f t="shared" si="52"/>
        <v>0</v>
      </c>
      <c r="F832" s="653"/>
      <c r="G832" s="653">
        <f t="shared" si="53"/>
        <v>12.41</v>
      </c>
      <c r="H832" s="653">
        <v>17</v>
      </c>
      <c r="I832" s="654">
        <f t="shared" si="54"/>
        <v>12.41</v>
      </c>
      <c r="J832" s="655">
        <f t="shared" si="54"/>
        <v>17</v>
      </c>
      <c r="K832" s="652">
        <f t="shared" si="55"/>
        <v>12.41</v>
      </c>
      <c r="L832" s="652"/>
    </row>
    <row r="833" spans="1:12" x14ac:dyDescent="0.2">
      <c r="A833" s="652" t="s">
        <v>403</v>
      </c>
      <c r="B833" s="656" t="s">
        <v>328</v>
      </c>
      <c r="C833" s="653"/>
      <c r="D833" s="653"/>
      <c r="E833" s="653">
        <f t="shared" si="52"/>
        <v>188.48</v>
      </c>
      <c r="F833" s="653">
        <v>152</v>
      </c>
      <c r="G833" s="653">
        <f t="shared" si="53"/>
        <v>0.73</v>
      </c>
      <c r="H833" s="653">
        <v>1</v>
      </c>
      <c r="I833" s="654">
        <f t="shared" si="54"/>
        <v>189.20999999999998</v>
      </c>
      <c r="J833" s="655">
        <f t="shared" si="54"/>
        <v>153</v>
      </c>
      <c r="K833" s="652">
        <f t="shared" si="55"/>
        <v>189.20999999999998</v>
      </c>
      <c r="L833" s="652"/>
    </row>
    <row r="834" spans="1:12" x14ac:dyDescent="0.2">
      <c r="A834" s="652" t="s">
        <v>403</v>
      </c>
      <c r="B834" s="656" t="s">
        <v>329</v>
      </c>
      <c r="C834" s="653"/>
      <c r="D834" s="653"/>
      <c r="E834" s="653">
        <f t="shared" si="52"/>
        <v>62</v>
      </c>
      <c r="F834" s="653">
        <v>50</v>
      </c>
      <c r="G834" s="653">
        <f t="shared" si="53"/>
        <v>36.5</v>
      </c>
      <c r="H834" s="653">
        <v>50</v>
      </c>
      <c r="I834" s="654">
        <f t="shared" si="54"/>
        <v>98.5</v>
      </c>
      <c r="J834" s="655">
        <f t="shared" si="54"/>
        <v>100</v>
      </c>
      <c r="K834" s="652">
        <f t="shared" si="55"/>
        <v>98.5</v>
      </c>
      <c r="L834" s="652"/>
    </row>
    <row r="835" spans="1:12" x14ac:dyDescent="0.2">
      <c r="A835" s="652" t="s">
        <v>403</v>
      </c>
      <c r="B835" s="656" t="s">
        <v>333</v>
      </c>
      <c r="C835" s="653"/>
      <c r="D835" s="653"/>
      <c r="E835" s="653">
        <f t="shared" si="52"/>
        <v>115.32</v>
      </c>
      <c r="F835" s="653">
        <v>93</v>
      </c>
      <c r="G835" s="653">
        <f t="shared" si="53"/>
        <v>67.16</v>
      </c>
      <c r="H835" s="653">
        <v>92</v>
      </c>
      <c r="I835" s="654">
        <f t="shared" si="54"/>
        <v>182.48</v>
      </c>
      <c r="J835" s="655">
        <f t="shared" si="54"/>
        <v>185</v>
      </c>
      <c r="K835" s="652">
        <f t="shared" si="55"/>
        <v>182.48</v>
      </c>
      <c r="L835" s="652"/>
    </row>
    <row r="836" spans="1:12" x14ac:dyDescent="0.2">
      <c r="A836" s="652" t="s">
        <v>403</v>
      </c>
      <c r="B836" s="656" t="s">
        <v>404</v>
      </c>
      <c r="C836" s="653">
        <f>D836*3.74</f>
        <v>1077.1200000000001</v>
      </c>
      <c r="D836" s="653">
        <v>288</v>
      </c>
      <c r="E836" s="653">
        <f t="shared" si="52"/>
        <v>0</v>
      </c>
      <c r="F836" s="653"/>
      <c r="G836" s="653">
        <f t="shared" si="53"/>
        <v>0</v>
      </c>
      <c r="H836" s="653"/>
      <c r="I836" s="654">
        <f t="shared" si="54"/>
        <v>1077.1200000000001</v>
      </c>
      <c r="J836" s="655">
        <f t="shared" si="54"/>
        <v>288</v>
      </c>
      <c r="K836" s="652">
        <f t="shared" si="55"/>
        <v>1077.1200000000001</v>
      </c>
      <c r="L836" s="652"/>
    </row>
    <row r="837" spans="1:12" x14ac:dyDescent="0.2">
      <c r="A837" s="652" t="s">
        <v>403</v>
      </c>
      <c r="B837" s="656" t="s">
        <v>336</v>
      </c>
      <c r="C837" s="653"/>
      <c r="D837" s="653"/>
      <c r="E837" s="653">
        <f t="shared" si="52"/>
        <v>37.200000000000003</v>
      </c>
      <c r="F837" s="653">
        <v>30</v>
      </c>
      <c r="G837" s="653">
        <f t="shared" si="53"/>
        <v>21.9</v>
      </c>
      <c r="H837" s="653">
        <v>30</v>
      </c>
      <c r="I837" s="654">
        <f t="shared" si="54"/>
        <v>59.1</v>
      </c>
      <c r="J837" s="655">
        <f t="shared" si="54"/>
        <v>60</v>
      </c>
      <c r="K837" s="652">
        <f t="shared" si="55"/>
        <v>59.1</v>
      </c>
      <c r="L837" s="652"/>
    </row>
    <row r="838" spans="1:12" x14ac:dyDescent="0.2">
      <c r="A838" s="652" t="s">
        <v>403</v>
      </c>
      <c r="B838" s="656" t="s">
        <v>337</v>
      </c>
      <c r="C838" s="653"/>
      <c r="D838" s="653"/>
      <c r="E838" s="653">
        <f t="shared" ref="E838:E901" si="56">F838*1.24</f>
        <v>22.32</v>
      </c>
      <c r="F838" s="653">
        <v>18</v>
      </c>
      <c r="G838" s="653">
        <f t="shared" ref="G838:G901" si="57">H838*0.73</f>
        <v>13.14</v>
      </c>
      <c r="H838" s="653">
        <v>18</v>
      </c>
      <c r="I838" s="654">
        <f t="shared" si="54"/>
        <v>35.46</v>
      </c>
      <c r="J838" s="655">
        <f t="shared" si="54"/>
        <v>36</v>
      </c>
      <c r="K838" s="652">
        <f t="shared" si="55"/>
        <v>35.46</v>
      </c>
      <c r="L838" s="652"/>
    </row>
    <row r="839" spans="1:12" x14ac:dyDescent="0.2">
      <c r="A839" s="652" t="s">
        <v>403</v>
      </c>
      <c r="B839" s="656" t="s">
        <v>338</v>
      </c>
      <c r="C839" s="653"/>
      <c r="D839" s="653"/>
      <c r="E839" s="653">
        <f t="shared" si="56"/>
        <v>111.6</v>
      </c>
      <c r="F839" s="653">
        <v>90</v>
      </c>
      <c r="G839" s="653">
        <f t="shared" si="57"/>
        <v>63.51</v>
      </c>
      <c r="H839" s="653">
        <v>87</v>
      </c>
      <c r="I839" s="654">
        <f t="shared" si="54"/>
        <v>175.10999999999999</v>
      </c>
      <c r="J839" s="655">
        <f t="shared" si="54"/>
        <v>177</v>
      </c>
      <c r="K839" s="652">
        <f t="shared" si="55"/>
        <v>175.10999999999999</v>
      </c>
      <c r="L839" s="652"/>
    </row>
    <row r="840" spans="1:12" x14ac:dyDescent="0.2">
      <c r="A840" s="652" t="s">
        <v>403</v>
      </c>
      <c r="B840" s="656" t="s">
        <v>339</v>
      </c>
      <c r="C840" s="653"/>
      <c r="D840" s="653"/>
      <c r="E840" s="653">
        <f t="shared" si="56"/>
        <v>91.76</v>
      </c>
      <c r="F840" s="653">
        <v>74</v>
      </c>
      <c r="G840" s="653">
        <f t="shared" si="57"/>
        <v>54.019999999999996</v>
      </c>
      <c r="H840" s="653">
        <v>74</v>
      </c>
      <c r="I840" s="654">
        <f t="shared" si="54"/>
        <v>145.78</v>
      </c>
      <c r="J840" s="655">
        <f t="shared" si="54"/>
        <v>148</v>
      </c>
      <c r="K840" s="652">
        <f t="shared" si="55"/>
        <v>145.78</v>
      </c>
      <c r="L840" s="652"/>
    </row>
    <row r="841" spans="1:12" ht="24" x14ac:dyDescent="0.2">
      <c r="A841" s="652" t="s">
        <v>403</v>
      </c>
      <c r="B841" s="656" t="s">
        <v>342</v>
      </c>
      <c r="C841" s="653"/>
      <c r="D841" s="653"/>
      <c r="E841" s="653">
        <f t="shared" si="56"/>
        <v>71.92</v>
      </c>
      <c r="F841" s="653">
        <v>58</v>
      </c>
      <c r="G841" s="653">
        <f t="shared" si="57"/>
        <v>42.339999999999996</v>
      </c>
      <c r="H841" s="653">
        <v>58</v>
      </c>
      <c r="I841" s="654">
        <f t="shared" si="54"/>
        <v>114.25999999999999</v>
      </c>
      <c r="J841" s="655">
        <f t="shared" si="54"/>
        <v>116</v>
      </c>
      <c r="K841" s="652">
        <f t="shared" si="55"/>
        <v>114.25999999999999</v>
      </c>
      <c r="L841" s="652"/>
    </row>
    <row r="842" spans="1:12" x14ac:dyDescent="0.2">
      <c r="A842" s="652" t="s">
        <v>403</v>
      </c>
      <c r="B842" s="656" t="s">
        <v>343</v>
      </c>
      <c r="C842" s="653"/>
      <c r="D842" s="653"/>
      <c r="E842" s="653">
        <f t="shared" si="56"/>
        <v>29.759999999999998</v>
      </c>
      <c r="F842" s="653">
        <v>24</v>
      </c>
      <c r="G842" s="653">
        <f t="shared" si="57"/>
        <v>17.52</v>
      </c>
      <c r="H842" s="653">
        <v>24</v>
      </c>
      <c r="I842" s="654">
        <f t="shared" si="54"/>
        <v>47.28</v>
      </c>
      <c r="J842" s="655">
        <f t="shared" si="54"/>
        <v>48</v>
      </c>
      <c r="K842" s="652">
        <f t="shared" si="55"/>
        <v>47.28</v>
      </c>
      <c r="L842" s="652"/>
    </row>
    <row r="843" spans="1:12" x14ac:dyDescent="0.2">
      <c r="A843" s="652" t="s">
        <v>403</v>
      </c>
      <c r="B843" s="656" t="s">
        <v>344</v>
      </c>
      <c r="C843" s="653"/>
      <c r="D843" s="653"/>
      <c r="E843" s="653">
        <f t="shared" si="56"/>
        <v>2.48</v>
      </c>
      <c r="F843" s="653">
        <v>2</v>
      </c>
      <c r="G843" s="653">
        <f t="shared" si="57"/>
        <v>1.46</v>
      </c>
      <c r="H843" s="653">
        <v>2</v>
      </c>
      <c r="I843" s="654">
        <f t="shared" si="54"/>
        <v>3.94</v>
      </c>
      <c r="J843" s="655">
        <f t="shared" si="54"/>
        <v>4</v>
      </c>
      <c r="K843" s="652">
        <f t="shared" si="55"/>
        <v>3.94</v>
      </c>
      <c r="L843" s="652"/>
    </row>
    <row r="844" spans="1:12" x14ac:dyDescent="0.2">
      <c r="A844" s="652" t="s">
        <v>403</v>
      </c>
      <c r="B844" s="656" t="s">
        <v>345</v>
      </c>
      <c r="C844" s="653"/>
      <c r="D844" s="653"/>
      <c r="E844" s="653">
        <f t="shared" si="56"/>
        <v>35.96</v>
      </c>
      <c r="F844" s="653">
        <v>29</v>
      </c>
      <c r="G844" s="653">
        <f t="shared" si="57"/>
        <v>21.169999999999998</v>
      </c>
      <c r="H844" s="653">
        <v>29</v>
      </c>
      <c r="I844" s="654">
        <f t="shared" si="54"/>
        <v>57.129999999999995</v>
      </c>
      <c r="J844" s="655">
        <f t="shared" si="54"/>
        <v>58</v>
      </c>
      <c r="K844" s="652">
        <f t="shared" si="55"/>
        <v>57.129999999999995</v>
      </c>
      <c r="L844" s="652"/>
    </row>
    <row r="845" spans="1:12" x14ac:dyDescent="0.2">
      <c r="A845" s="652" t="s">
        <v>403</v>
      </c>
      <c r="B845" s="656" t="s">
        <v>317</v>
      </c>
      <c r="C845" s="653"/>
      <c r="D845" s="653"/>
      <c r="E845" s="653">
        <f t="shared" si="56"/>
        <v>243.04</v>
      </c>
      <c r="F845" s="653">
        <v>196</v>
      </c>
      <c r="G845" s="653">
        <f t="shared" si="57"/>
        <v>107.31</v>
      </c>
      <c r="H845" s="653">
        <v>147</v>
      </c>
      <c r="I845" s="654">
        <f t="shared" si="54"/>
        <v>350.35</v>
      </c>
      <c r="J845" s="655">
        <f t="shared" si="54"/>
        <v>343</v>
      </c>
      <c r="K845" s="652">
        <f t="shared" si="55"/>
        <v>350.35</v>
      </c>
      <c r="L845" s="652"/>
    </row>
    <row r="846" spans="1:12" x14ac:dyDescent="0.2">
      <c r="A846" s="652" t="s">
        <v>403</v>
      </c>
      <c r="B846" s="656" t="s">
        <v>349</v>
      </c>
      <c r="C846" s="653"/>
      <c r="D846" s="653"/>
      <c r="E846" s="653">
        <f t="shared" si="56"/>
        <v>157.47999999999999</v>
      </c>
      <c r="F846" s="653">
        <v>127</v>
      </c>
      <c r="G846" s="653">
        <f t="shared" si="57"/>
        <v>9.49</v>
      </c>
      <c r="H846" s="653">
        <v>13</v>
      </c>
      <c r="I846" s="654">
        <f t="shared" si="54"/>
        <v>166.97</v>
      </c>
      <c r="J846" s="655">
        <f t="shared" si="54"/>
        <v>140</v>
      </c>
      <c r="K846" s="652">
        <f t="shared" si="55"/>
        <v>166.97</v>
      </c>
      <c r="L846" s="652"/>
    </row>
    <row r="847" spans="1:12" x14ac:dyDescent="0.2">
      <c r="A847" s="652" t="s">
        <v>403</v>
      </c>
      <c r="B847" s="656" t="s">
        <v>354</v>
      </c>
      <c r="C847" s="653"/>
      <c r="D847" s="653"/>
      <c r="E847" s="653">
        <f t="shared" si="56"/>
        <v>12.4</v>
      </c>
      <c r="F847" s="653">
        <v>10</v>
      </c>
      <c r="G847" s="653">
        <f t="shared" si="57"/>
        <v>0</v>
      </c>
      <c r="H847" s="653"/>
      <c r="I847" s="654">
        <f t="shared" si="54"/>
        <v>12.4</v>
      </c>
      <c r="J847" s="655">
        <f t="shared" si="54"/>
        <v>10</v>
      </c>
      <c r="K847" s="652">
        <f t="shared" si="55"/>
        <v>12.4</v>
      </c>
      <c r="L847" s="652"/>
    </row>
    <row r="848" spans="1:12" x14ac:dyDescent="0.2">
      <c r="A848" s="652" t="s">
        <v>403</v>
      </c>
      <c r="B848" s="656" t="s">
        <v>357</v>
      </c>
      <c r="C848" s="653"/>
      <c r="D848" s="653"/>
      <c r="E848" s="653">
        <f t="shared" si="56"/>
        <v>512.12</v>
      </c>
      <c r="F848" s="653">
        <v>413</v>
      </c>
      <c r="G848" s="653">
        <f t="shared" si="57"/>
        <v>301.49</v>
      </c>
      <c r="H848" s="653">
        <v>413</v>
      </c>
      <c r="I848" s="654">
        <f t="shared" si="54"/>
        <v>813.61</v>
      </c>
      <c r="J848" s="655">
        <f t="shared" si="54"/>
        <v>826</v>
      </c>
      <c r="K848" s="652">
        <f t="shared" si="55"/>
        <v>813.61</v>
      </c>
      <c r="L848" s="652"/>
    </row>
    <row r="849" spans="1:12" x14ac:dyDescent="0.2">
      <c r="A849" s="652" t="s">
        <v>403</v>
      </c>
      <c r="B849" s="656" t="s">
        <v>359</v>
      </c>
      <c r="C849" s="653"/>
      <c r="D849" s="653"/>
      <c r="E849" s="653">
        <f t="shared" si="56"/>
        <v>197.16</v>
      </c>
      <c r="F849" s="653">
        <v>159</v>
      </c>
      <c r="G849" s="653">
        <f t="shared" si="57"/>
        <v>116.07</v>
      </c>
      <c r="H849" s="653">
        <v>159</v>
      </c>
      <c r="I849" s="654">
        <f t="shared" si="54"/>
        <v>313.23</v>
      </c>
      <c r="J849" s="655">
        <f t="shared" si="54"/>
        <v>318</v>
      </c>
      <c r="K849" s="652">
        <f t="shared" si="55"/>
        <v>313.23</v>
      </c>
      <c r="L849" s="652"/>
    </row>
    <row r="850" spans="1:12" x14ac:dyDescent="0.2">
      <c r="A850" s="652" t="s">
        <v>403</v>
      </c>
      <c r="B850" s="656" t="s">
        <v>360</v>
      </c>
      <c r="C850" s="653"/>
      <c r="D850" s="653"/>
      <c r="E850" s="653">
        <f t="shared" si="56"/>
        <v>241.8</v>
      </c>
      <c r="F850" s="653">
        <v>195</v>
      </c>
      <c r="G850" s="653">
        <f t="shared" si="57"/>
        <v>142.35</v>
      </c>
      <c r="H850" s="653">
        <v>195</v>
      </c>
      <c r="I850" s="654">
        <f t="shared" si="54"/>
        <v>384.15</v>
      </c>
      <c r="J850" s="655">
        <f t="shared" si="54"/>
        <v>390</v>
      </c>
      <c r="K850" s="652">
        <f t="shared" si="55"/>
        <v>384.15</v>
      </c>
      <c r="L850" s="652"/>
    </row>
    <row r="851" spans="1:12" x14ac:dyDescent="0.2">
      <c r="A851" s="652" t="s">
        <v>403</v>
      </c>
      <c r="B851" s="656" t="s">
        <v>372</v>
      </c>
      <c r="C851" s="653"/>
      <c r="D851" s="653"/>
      <c r="E851" s="653">
        <f t="shared" si="56"/>
        <v>244.28</v>
      </c>
      <c r="F851" s="653">
        <v>197</v>
      </c>
      <c r="G851" s="653">
        <f t="shared" si="57"/>
        <v>0</v>
      </c>
      <c r="H851" s="653"/>
      <c r="I851" s="654">
        <f t="shared" si="54"/>
        <v>244.28</v>
      </c>
      <c r="J851" s="655">
        <f t="shared" si="54"/>
        <v>197</v>
      </c>
      <c r="K851" s="652">
        <f t="shared" si="55"/>
        <v>244.28</v>
      </c>
      <c r="L851" s="652"/>
    </row>
    <row r="852" spans="1:12" x14ac:dyDescent="0.2">
      <c r="A852" s="652" t="s">
        <v>403</v>
      </c>
      <c r="B852" s="656" t="s">
        <v>373</v>
      </c>
      <c r="C852" s="653"/>
      <c r="D852" s="653"/>
      <c r="E852" s="653">
        <f t="shared" si="56"/>
        <v>703.08</v>
      </c>
      <c r="F852" s="653">
        <v>567</v>
      </c>
      <c r="G852" s="653">
        <f t="shared" si="57"/>
        <v>0</v>
      </c>
      <c r="H852" s="653"/>
      <c r="I852" s="654">
        <f t="shared" si="54"/>
        <v>703.08</v>
      </c>
      <c r="J852" s="655">
        <f t="shared" si="54"/>
        <v>567</v>
      </c>
      <c r="K852" s="652">
        <f t="shared" si="55"/>
        <v>703.08</v>
      </c>
      <c r="L852" s="652"/>
    </row>
    <row r="853" spans="1:12" x14ac:dyDescent="0.2">
      <c r="A853" s="652" t="s">
        <v>597</v>
      </c>
      <c r="B853" s="656" t="s">
        <v>344</v>
      </c>
      <c r="C853" s="653"/>
      <c r="D853" s="653"/>
      <c r="E853" s="653">
        <f t="shared" si="56"/>
        <v>1.24</v>
      </c>
      <c r="F853" s="653">
        <v>1</v>
      </c>
      <c r="G853" s="653">
        <f t="shared" si="57"/>
        <v>0.73</v>
      </c>
      <c r="H853" s="653">
        <v>1</v>
      </c>
      <c r="I853" s="654">
        <f t="shared" ref="I853:J916" si="58">C853+E853+G853</f>
        <v>1.97</v>
      </c>
      <c r="J853" s="655">
        <f t="shared" si="58"/>
        <v>2</v>
      </c>
      <c r="K853" s="652"/>
      <c r="L853" s="652">
        <f>I853</f>
        <v>1.97</v>
      </c>
    </row>
    <row r="854" spans="1:12" x14ac:dyDescent="0.2">
      <c r="A854" s="652" t="s">
        <v>597</v>
      </c>
      <c r="B854" s="656" t="s">
        <v>345</v>
      </c>
      <c r="C854" s="653"/>
      <c r="D854" s="653"/>
      <c r="E854" s="653">
        <f t="shared" si="56"/>
        <v>12.4</v>
      </c>
      <c r="F854" s="653">
        <v>10</v>
      </c>
      <c r="G854" s="653">
        <f t="shared" si="57"/>
        <v>7.3</v>
      </c>
      <c r="H854" s="653">
        <v>10</v>
      </c>
      <c r="I854" s="654">
        <f t="shared" si="58"/>
        <v>19.7</v>
      </c>
      <c r="J854" s="655">
        <f t="shared" si="58"/>
        <v>20</v>
      </c>
      <c r="K854" s="652"/>
      <c r="L854" s="652">
        <f t="shared" ref="L854:L857" si="59">I854</f>
        <v>19.7</v>
      </c>
    </row>
    <row r="855" spans="1:12" x14ac:dyDescent="0.2">
      <c r="A855" s="652" t="s">
        <v>597</v>
      </c>
      <c r="B855" s="656" t="s">
        <v>317</v>
      </c>
      <c r="C855" s="653"/>
      <c r="D855" s="653"/>
      <c r="E855" s="653">
        <f t="shared" si="56"/>
        <v>16.12</v>
      </c>
      <c r="F855" s="653">
        <v>13</v>
      </c>
      <c r="G855" s="653">
        <f t="shared" si="57"/>
        <v>9.49</v>
      </c>
      <c r="H855" s="653">
        <v>13</v>
      </c>
      <c r="I855" s="654">
        <f t="shared" si="58"/>
        <v>25.61</v>
      </c>
      <c r="J855" s="655">
        <f t="shared" si="58"/>
        <v>26</v>
      </c>
      <c r="K855" s="652"/>
      <c r="L855" s="652">
        <f t="shared" si="59"/>
        <v>25.61</v>
      </c>
    </row>
    <row r="856" spans="1:12" x14ac:dyDescent="0.2">
      <c r="A856" s="652" t="s">
        <v>597</v>
      </c>
      <c r="B856" s="656" t="s">
        <v>321</v>
      </c>
      <c r="C856" s="653"/>
      <c r="D856" s="653"/>
      <c r="E856" s="653">
        <f t="shared" si="56"/>
        <v>95.48</v>
      </c>
      <c r="F856" s="653">
        <v>77</v>
      </c>
      <c r="G856" s="653">
        <f t="shared" si="57"/>
        <v>0</v>
      </c>
      <c r="H856" s="653"/>
      <c r="I856" s="654">
        <f t="shared" si="58"/>
        <v>95.48</v>
      </c>
      <c r="J856" s="655">
        <f t="shared" si="58"/>
        <v>77</v>
      </c>
      <c r="K856" s="652"/>
      <c r="L856" s="652">
        <f t="shared" si="59"/>
        <v>95.48</v>
      </c>
    </row>
    <row r="857" spans="1:12" x14ac:dyDescent="0.2">
      <c r="A857" s="652" t="s">
        <v>597</v>
      </c>
      <c r="B857" s="656" t="s">
        <v>360</v>
      </c>
      <c r="C857" s="653"/>
      <c r="D857" s="653"/>
      <c r="E857" s="653">
        <f t="shared" si="56"/>
        <v>66.959999999999994</v>
      </c>
      <c r="F857" s="653">
        <v>54</v>
      </c>
      <c r="G857" s="653">
        <f t="shared" si="57"/>
        <v>39.42</v>
      </c>
      <c r="H857" s="653">
        <v>54</v>
      </c>
      <c r="I857" s="654">
        <f t="shared" si="58"/>
        <v>106.38</v>
      </c>
      <c r="J857" s="655">
        <f t="shared" si="58"/>
        <v>108</v>
      </c>
      <c r="K857" s="652"/>
      <c r="L857" s="652">
        <f t="shared" si="59"/>
        <v>106.38</v>
      </c>
    </row>
    <row r="858" spans="1:12" x14ac:dyDescent="0.2">
      <c r="A858" s="652" t="s">
        <v>379</v>
      </c>
      <c r="B858" s="656" t="s">
        <v>326</v>
      </c>
      <c r="C858" s="653"/>
      <c r="D858" s="653"/>
      <c r="E858" s="653">
        <f t="shared" si="56"/>
        <v>1.24</v>
      </c>
      <c r="F858" s="653">
        <v>1</v>
      </c>
      <c r="G858" s="653">
        <f t="shared" si="57"/>
        <v>284.7</v>
      </c>
      <c r="H858" s="653">
        <v>390</v>
      </c>
      <c r="I858" s="654">
        <f t="shared" si="58"/>
        <v>285.94</v>
      </c>
      <c r="J858" s="655">
        <f t="shared" si="58"/>
        <v>391</v>
      </c>
      <c r="K858" s="652">
        <f t="shared" ref="K858:K921" si="60">I858</f>
        <v>285.94</v>
      </c>
      <c r="L858" s="652"/>
    </row>
    <row r="859" spans="1:12" x14ac:dyDescent="0.2">
      <c r="A859" s="652" t="s">
        <v>379</v>
      </c>
      <c r="B859" s="656" t="s">
        <v>328</v>
      </c>
      <c r="C859" s="653"/>
      <c r="D859" s="653"/>
      <c r="E859" s="653">
        <f t="shared" si="56"/>
        <v>260.39999999999998</v>
      </c>
      <c r="F859" s="653">
        <v>210</v>
      </c>
      <c r="G859" s="653">
        <f t="shared" si="57"/>
        <v>151.10999999999999</v>
      </c>
      <c r="H859" s="653">
        <v>207</v>
      </c>
      <c r="I859" s="654">
        <f t="shared" si="58"/>
        <v>411.51</v>
      </c>
      <c r="J859" s="655">
        <f t="shared" si="58"/>
        <v>417</v>
      </c>
      <c r="K859" s="652">
        <f t="shared" si="60"/>
        <v>411.51</v>
      </c>
      <c r="L859" s="652"/>
    </row>
    <row r="860" spans="1:12" x14ac:dyDescent="0.2">
      <c r="A860" s="652" t="s">
        <v>379</v>
      </c>
      <c r="B860" s="656" t="s">
        <v>330</v>
      </c>
      <c r="C860" s="653"/>
      <c r="D860" s="653"/>
      <c r="E860" s="653">
        <f t="shared" si="56"/>
        <v>54.56</v>
      </c>
      <c r="F860" s="653">
        <v>44</v>
      </c>
      <c r="G860" s="653">
        <f t="shared" si="57"/>
        <v>32.119999999999997</v>
      </c>
      <c r="H860" s="653">
        <v>44</v>
      </c>
      <c r="I860" s="654">
        <f t="shared" si="58"/>
        <v>86.68</v>
      </c>
      <c r="J860" s="655">
        <f t="shared" si="58"/>
        <v>88</v>
      </c>
      <c r="K860" s="652">
        <f t="shared" si="60"/>
        <v>86.68</v>
      </c>
      <c r="L860" s="652"/>
    </row>
    <row r="861" spans="1:12" x14ac:dyDescent="0.2">
      <c r="A861" s="652" t="s">
        <v>379</v>
      </c>
      <c r="B861" s="656" t="s">
        <v>348</v>
      </c>
      <c r="C861" s="653"/>
      <c r="D861" s="653"/>
      <c r="E861" s="653">
        <f t="shared" si="56"/>
        <v>54.56</v>
      </c>
      <c r="F861" s="653">
        <v>44</v>
      </c>
      <c r="G861" s="653">
        <f t="shared" si="57"/>
        <v>31.39</v>
      </c>
      <c r="H861" s="653">
        <v>43</v>
      </c>
      <c r="I861" s="654">
        <f t="shared" si="58"/>
        <v>85.95</v>
      </c>
      <c r="J861" s="655">
        <f t="shared" si="58"/>
        <v>87</v>
      </c>
      <c r="K861" s="652">
        <f t="shared" si="60"/>
        <v>85.95</v>
      </c>
      <c r="L861" s="652"/>
    </row>
    <row r="862" spans="1:12" x14ac:dyDescent="0.2">
      <c r="A862" s="652" t="s">
        <v>379</v>
      </c>
      <c r="B862" s="656" t="s">
        <v>377</v>
      </c>
      <c r="C862" s="653"/>
      <c r="D862" s="653"/>
      <c r="E862" s="653">
        <f t="shared" si="56"/>
        <v>60.76</v>
      </c>
      <c r="F862" s="653">
        <v>49</v>
      </c>
      <c r="G862" s="653">
        <f t="shared" si="57"/>
        <v>35.769999999999996</v>
      </c>
      <c r="H862" s="653">
        <v>49</v>
      </c>
      <c r="I862" s="654">
        <f t="shared" si="58"/>
        <v>96.53</v>
      </c>
      <c r="J862" s="655">
        <f t="shared" si="58"/>
        <v>98</v>
      </c>
      <c r="K862" s="652">
        <f t="shared" si="60"/>
        <v>96.53</v>
      </c>
      <c r="L862" s="652"/>
    </row>
    <row r="863" spans="1:12" x14ac:dyDescent="0.2">
      <c r="A863" s="652" t="s">
        <v>379</v>
      </c>
      <c r="B863" s="656" t="s">
        <v>367</v>
      </c>
      <c r="C863" s="653"/>
      <c r="D863" s="653"/>
      <c r="E863" s="653">
        <f t="shared" si="56"/>
        <v>0</v>
      </c>
      <c r="F863" s="653"/>
      <c r="G863" s="653">
        <f t="shared" si="57"/>
        <v>98.55</v>
      </c>
      <c r="H863" s="653">
        <v>135</v>
      </c>
      <c r="I863" s="654">
        <f t="shared" si="58"/>
        <v>98.55</v>
      </c>
      <c r="J863" s="655">
        <f t="shared" si="58"/>
        <v>135</v>
      </c>
      <c r="K863" s="652">
        <f t="shared" si="60"/>
        <v>98.55</v>
      </c>
      <c r="L863" s="652"/>
    </row>
    <row r="864" spans="1:12" x14ac:dyDescent="0.2">
      <c r="A864" s="652" t="s">
        <v>379</v>
      </c>
      <c r="B864" s="656" t="s">
        <v>368</v>
      </c>
      <c r="C864" s="653"/>
      <c r="D864" s="653"/>
      <c r="E864" s="653">
        <f t="shared" si="56"/>
        <v>22.32</v>
      </c>
      <c r="F864" s="653">
        <v>18</v>
      </c>
      <c r="G864" s="653">
        <f t="shared" si="57"/>
        <v>58.4</v>
      </c>
      <c r="H864" s="653">
        <v>80</v>
      </c>
      <c r="I864" s="654">
        <f t="shared" si="58"/>
        <v>80.72</v>
      </c>
      <c r="J864" s="655">
        <f t="shared" si="58"/>
        <v>98</v>
      </c>
      <c r="K864" s="652">
        <f t="shared" si="60"/>
        <v>80.72</v>
      </c>
      <c r="L864" s="652"/>
    </row>
    <row r="865" spans="1:12" x14ac:dyDescent="0.2">
      <c r="A865" s="652" t="s">
        <v>506</v>
      </c>
      <c r="B865" s="656" t="s">
        <v>328</v>
      </c>
      <c r="C865" s="653"/>
      <c r="D865" s="653"/>
      <c r="E865" s="653">
        <f t="shared" si="56"/>
        <v>590.24</v>
      </c>
      <c r="F865" s="653">
        <v>476</v>
      </c>
      <c r="G865" s="653">
        <f t="shared" si="57"/>
        <v>0</v>
      </c>
      <c r="H865" s="653"/>
      <c r="I865" s="654">
        <f t="shared" si="58"/>
        <v>590.24</v>
      </c>
      <c r="J865" s="655">
        <f t="shared" si="58"/>
        <v>476</v>
      </c>
      <c r="K865" s="652">
        <f t="shared" si="60"/>
        <v>590.24</v>
      </c>
      <c r="L865" s="652"/>
    </row>
    <row r="866" spans="1:12" x14ac:dyDescent="0.2">
      <c r="A866" s="652" t="s">
        <v>506</v>
      </c>
      <c r="B866" s="656" t="s">
        <v>344</v>
      </c>
      <c r="C866" s="653"/>
      <c r="D866" s="653"/>
      <c r="E866" s="653">
        <f t="shared" si="56"/>
        <v>1.24</v>
      </c>
      <c r="F866" s="653">
        <v>1</v>
      </c>
      <c r="G866" s="653">
        <f t="shared" si="57"/>
        <v>0</v>
      </c>
      <c r="H866" s="653"/>
      <c r="I866" s="654">
        <f t="shared" si="58"/>
        <v>1.24</v>
      </c>
      <c r="J866" s="655">
        <f t="shared" si="58"/>
        <v>1</v>
      </c>
      <c r="K866" s="652">
        <f t="shared" si="60"/>
        <v>1.24</v>
      </c>
      <c r="L866" s="652"/>
    </row>
    <row r="867" spans="1:12" x14ac:dyDescent="0.2">
      <c r="A867" s="652" t="s">
        <v>506</v>
      </c>
      <c r="B867" s="656" t="s">
        <v>345</v>
      </c>
      <c r="C867" s="653"/>
      <c r="D867" s="653"/>
      <c r="E867" s="653">
        <f t="shared" si="56"/>
        <v>63.24</v>
      </c>
      <c r="F867" s="653">
        <v>51</v>
      </c>
      <c r="G867" s="653">
        <f t="shared" si="57"/>
        <v>0</v>
      </c>
      <c r="H867" s="653"/>
      <c r="I867" s="654">
        <f t="shared" si="58"/>
        <v>63.24</v>
      </c>
      <c r="J867" s="655">
        <f t="shared" si="58"/>
        <v>51</v>
      </c>
      <c r="K867" s="652">
        <f t="shared" si="60"/>
        <v>63.24</v>
      </c>
      <c r="L867" s="652"/>
    </row>
    <row r="868" spans="1:12" x14ac:dyDescent="0.2">
      <c r="A868" s="652" t="s">
        <v>506</v>
      </c>
      <c r="B868" s="656" t="s">
        <v>317</v>
      </c>
      <c r="C868" s="653"/>
      <c r="D868" s="653"/>
      <c r="E868" s="653">
        <f t="shared" si="56"/>
        <v>533.20000000000005</v>
      </c>
      <c r="F868" s="653">
        <v>430</v>
      </c>
      <c r="G868" s="653">
        <f t="shared" si="57"/>
        <v>0</v>
      </c>
      <c r="H868" s="653"/>
      <c r="I868" s="654">
        <f t="shared" si="58"/>
        <v>533.20000000000005</v>
      </c>
      <c r="J868" s="655">
        <f t="shared" si="58"/>
        <v>430</v>
      </c>
      <c r="K868" s="652">
        <f t="shared" si="60"/>
        <v>533.20000000000005</v>
      </c>
      <c r="L868" s="652"/>
    </row>
    <row r="869" spans="1:12" x14ac:dyDescent="0.2">
      <c r="A869" s="652" t="s">
        <v>506</v>
      </c>
      <c r="B869" s="656" t="s">
        <v>360</v>
      </c>
      <c r="C869" s="653"/>
      <c r="D869" s="653"/>
      <c r="E869" s="653">
        <f t="shared" si="56"/>
        <v>256.68</v>
      </c>
      <c r="F869" s="653">
        <v>207</v>
      </c>
      <c r="G869" s="653">
        <f t="shared" si="57"/>
        <v>0</v>
      </c>
      <c r="H869" s="653"/>
      <c r="I869" s="654">
        <f t="shared" si="58"/>
        <v>256.68</v>
      </c>
      <c r="J869" s="655">
        <f t="shared" si="58"/>
        <v>207</v>
      </c>
      <c r="K869" s="652">
        <f t="shared" si="60"/>
        <v>256.68</v>
      </c>
      <c r="L869" s="652"/>
    </row>
    <row r="870" spans="1:12" x14ac:dyDescent="0.2">
      <c r="A870" s="652" t="s">
        <v>506</v>
      </c>
      <c r="B870" s="656" t="s">
        <v>364</v>
      </c>
      <c r="C870" s="653"/>
      <c r="D870" s="653"/>
      <c r="E870" s="653">
        <f t="shared" si="56"/>
        <v>1.24</v>
      </c>
      <c r="F870" s="653">
        <v>1</v>
      </c>
      <c r="G870" s="653">
        <f t="shared" si="57"/>
        <v>0</v>
      </c>
      <c r="H870" s="653"/>
      <c r="I870" s="654">
        <f t="shared" si="58"/>
        <v>1.24</v>
      </c>
      <c r="J870" s="655">
        <f t="shared" si="58"/>
        <v>1</v>
      </c>
      <c r="K870" s="652">
        <f t="shared" si="60"/>
        <v>1.24</v>
      </c>
      <c r="L870" s="652"/>
    </row>
    <row r="871" spans="1:12" x14ac:dyDescent="0.2">
      <c r="A871" s="652" t="s">
        <v>617</v>
      </c>
      <c r="B871" s="656" t="s">
        <v>328</v>
      </c>
      <c r="C871" s="653"/>
      <c r="D871" s="653"/>
      <c r="E871" s="653">
        <f t="shared" si="56"/>
        <v>264.12</v>
      </c>
      <c r="F871" s="653">
        <v>213</v>
      </c>
      <c r="G871" s="653">
        <f t="shared" si="57"/>
        <v>155.49</v>
      </c>
      <c r="H871" s="653">
        <v>213</v>
      </c>
      <c r="I871" s="654">
        <f t="shared" si="58"/>
        <v>419.61</v>
      </c>
      <c r="J871" s="655">
        <f t="shared" si="58"/>
        <v>426</v>
      </c>
      <c r="K871" s="652">
        <f t="shared" si="60"/>
        <v>419.61</v>
      </c>
      <c r="L871" s="652"/>
    </row>
    <row r="872" spans="1:12" x14ac:dyDescent="0.2">
      <c r="A872" s="652" t="s">
        <v>617</v>
      </c>
      <c r="B872" s="656" t="s">
        <v>345</v>
      </c>
      <c r="C872" s="653"/>
      <c r="D872" s="653"/>
      <c r="E872" s="653">
        <f t="shared" si="56"/>
        <v>88.04</v>
      </c>
      <c r="F872" s="653">
        <v>71</v>
      </c>
      <c r="G872" s="653">
        <f t="shared" si="57"/>
        <v>51.83</v>
      </c>
      <c r="H872" s="653">
        <v>71</v>
      </c>
      <c r="I872" s="654">
        <f t="shared" si="58"/>
        <v>139.87</v>
      </c>
      <c r="J872" s="655">
        <f t="shared" si="58"/>
        <v>142</v>
      </c>
      <c r="K872" s="652">
        <f t="shared" si="60"/>
        <v>139.87</v>
      </c>
      <c r="L872" s="652"/>
    </row>
    <row r="873" spans="1:12" x14ac:dyDescent="0.2">
      <c r="A873" s="652" t="s">
        <v>617</v>
      </c>
      <c r="B873" s="656" t="s">
        <v>317</v>
      </c>
      <c r="C873" s="653"/>
      <c r="D873" s="653"/>
      <c r="E873" s="653">
        <f t="shared" si="56"/>
        <v>186</v>
      </c>
      <c r="F873" s="653">
        <v>150</v>
      </c>
      <c r="G873" s="653">
        <f t="shared" si="57"/>
        <v>109.5</v>
      </c>
      <c r="H873" s="653">
        <v>150</v>
      </c>
      <c r="I873" s="654">
        <f t="shared" si="58"/>
        <v>295.5</v>
      </c>
      <c r="J873" s="655">
        <f t="shared" si="58"/>
        <v>300</v>
      </c>
      <c r="K873" s="652">
        <f t="shared" si="60"/>
        <v>295.5</v>
      </c>
      <c r="L873" s="652"/>
    </row>
    <row r="874" spans="1:12" x14ac:dyDescent="0.2">
      <c r="A874" s="652" t="s">
        <v>617</v>
      </c>
      <c r="B874" s="656" t="s">
        <v>360</v>
      </c>
      <c r="C874" s="653"/>
      <c r="D874" s="653"/>
      <c r="E874" s="653">
        <f t="shared" si="56"/>
        <v>169.88</v>
      </c>
      <c r="F874" s="653">
        <v>137</v>
      </c>
      <c r="G874" s="653">
        <f t="shared" si="57"/>
        <v>100.00999999999999</v>
      </c>
      <c r="H874" s="653">
        <v>137</v>
      </c>
      <c r="I874" s="654">
        <f t="shared" si="58"/>
        <v>269.89</v>
      </c>
      <c r="J874" s="655">
        <f t="shared" si="58"/>
        <v>274</v>
      </c>
      <c r="K874" s="652">
        <f t="shared" si="60"/>
        <v>269.89</v>
      </c>
      <c r="L874" s="652"/>
    </row>
    <row r="875" spans="1:12" x14ac:dyDescent="0.2">
      <c r="A875" s="652" t="s">
        <v>625</v>
      </c>
      <c r="B875" s="656" t="s">
        <v>345</v>
      </c>
      <c r="C875" s="653"/>
      <c r="D875" s="653"/>
      <c r="E875" s="653">
        <f t="shared" si="56"/>
        <v>18.600000000000001</v>
      </c>
      <c r="F875" s="653">
        <v>15</v>
      </c>
      <c r="G875" s="653">
        <f t="shared" si="57"/>
        <v>10.95</v>
      </c>
      <c r="H875" s="653">
        <v>15</v>
      </c>
      <c r="I875" s="654">
        <f t="shared" si="58"/>
        <v>29.55</v>
      </c>
      <c r="J875" s="655">
        <f t="shared" si="58"/>
        <v>30</v>
      </c>
      <c r="K875" s="652">
        <f t="shared" si="60"/>
        <v>29.55</v>
      </c>
      <c r="L875" s="652"/>
    </row>
    <row r="876" spans="1:12" x14ac:dyDescent="0.2">
      <c r="A876" s="652" t="s">
        <v>625</v>
      </c>
      <c r="B876" s="656" t="s">
        <v>317</v>
      </c>
      <c r="C876" s="653"/>
      <c r="D876" s="653"/>
      <c r="E876" s="653">
        <f t="shared" si="56"/>
        <v>24.8</v>
      </c>
      <c r="F876" s="653">
        <v>20</v>
      </c>
      <c r="G876" s="653">
        <f t="shared" si="57"/>
        <v>14.6</v>
      </c>
      <c r="H876" s="653">
        <v>20</v>
      </c>
      <c r="I876" s="654">
        <f t="shared" si="58"/>
        <v>39.4</v>
      </c>
      <c r="J876" s="655">
        <f t="shared" si="58"/>
        <v>40</v>
      </c>
      <c r="K876" s="652">
        <f t="shared" si="60"/>
        <v>39.4</v>
      </c>
      <c r="L876" s="652"/>
    </row>
    <row r="877" spans="1:12" x14ac:dyDescent="0.2">
      <c r="A877" s="652" t="s">
        <v>625</v>
      </c>
      <c r="B877" s="656" t="s">
        <v>360</v>
      </c>
      <c r="C877" s="653"/>
      <c r="D877" s="653"/>
      <c r="E877" s="653">
        <f t="shared" si="56"/>
        <v>97.96</v>
      </c>
      <c r="F877" s="653">
        <v>79</v>
      </c>
      <c r="G877" s="653">
        <f t="shared" si="57"/>
        <v>57.67</v>
      </c>
      <c r="H877" s="653">
        <v>79</v>
      </c>
      <c r="I877" s="654">
        <f t="shared" si="58"/>
        <v>155.63</v>
      </c>
      <c r="J877" s="655">
        <f t="shared" si="58"/>
        <v>158</v>
      </c>
      <c r="K877" s="652">
        <f t="shared" si="60"/>
        <v>155.63</v>
      </c>
      <c r="L877" s="652"/>
    </row>
    <row r="878" spans="1:12" x14ac:dyDescent="0.2">
      <c r="A878" s="652" t="s">
        <v>319</v>
      </c>
      <c r="B878" s="656" t="s">
        <v>317</v>
      </c>
      <c r="C878" s="653"/>
      <c r="D878" s="653"/>
      <c r="E878" s="653">
        <f t="shared" si="56"/>
        <v>198.4</v>
      </c>
      <c r="F878" s="653">
        <v>160</v>
      </c>
      <c r="G878" s="653">
        <f t="shared" si="57"/>
        <v>0</v>
      </c>
      <c r="H878" s="653"/>
      <c r="I878" s="654">
        <f t="shared" si="58"/>
        <v>198.4</v>
      </c>
      <c r="J878" s="655">
        <f t="shared" si="58"/>
        <v>160</v>
      </c>
      <c r="K878" s="652">
        <f t="shared" si="60"/>
        <v>198.4</v>
      </c>
      <c r="L878" s="652"/>
    </row>
    <row r="879" spans="1:12" x14ac:dyDescent="0.2">
      <c r="A879" s="652" t="s">
        <v>540</v>
      </c>
      <c r="B879" s="656" t="s">
        <v>343</v>
      </c>
      <c r="C879" s="653"/>
      <c r="D879" s="653"/>
      <c r="E879" s="653">
        <f t="shared" si="56"/>
        <v>1.24</v>
      </c>
      <c r="F879" s="653">
        <v>1</v>
      </c>
      <c r="G879" s="653">
        <f t="shared" si="57"/>
        <v>0.73</v>
      </c>
      <c r="H879" s="653">
        <v>1</v>
      </c>
      <c r="I879" s="654">
        <f t="shared" si="58"/>
        <v>1.97</v>
      </c>
      <c r="J879" s="655">
        <f t="shared" si="58"/>
        <v>2</v>
      </c>
      <c r="K879" s="652">
        <f t="shared" si="60"/>
        <v>1.97</v>
      </c>
      <c r="L879" s="652"/>
    </row>
    <row r="880" spans="1:12" x14ac:dyDescent="0.2">
      <c r="A880" s="652" t="s">
        <v>540</v>
      </c>
      <c r="B880" s="656" t="s">
        <v>357</v>
      </c>
      <c r="C880" s="653"/>
      <c r="D880" s="653"/>
      <c r="E880" s="653">
        <f t="shared" si="56"/>
        <v>326.12</v>
      </c>
      <c r="F880" s="653">
        <v>263</v>
      </c>
      <c r="G880" s="653">
        <f t="shared" si="57"/>
        <v>191.99</v>
      </c>
      <c r="H880" s="653">
        <v>263</v>
      </c>
      <c r="I880" s="654">
        <f t="shared" si="58"/>
        <v>518.11</v>
      </c>
      <c r="J880" s="655">
        <f t="shared" si="58"/>
        <v>526</v>
      </c>
      <c r="K880" s="652">
        <f t="shared" si="60"/>
        <v>518.11</v>
      </c>
      <c r="L880" s="652"/>
    </row>
    <row r="881" spans="1:12" x14ac:dyDescent="0.2">
      <c r="A881" s="652" t="s">
        <v>540</v>
      </c>
      <c r="B881" s="656" t="s">
        <v>359</v>
      </c>
      <c r="C881" s="653"/>
      <c r="D881" s="653"/>
      <c r="E881" s="653">
        <f t="shared" si="56"/>
        <v>40.92</v>
      </c>
      <c r="F881" s="653">
        <v>33</v>
      </c>
      <c r="G881" s="653">
        <f t="shared" si="57"/>
        <v>24.82</v>
      </c>
      <c r="H881" s="653">
        <v>34</v>
      </c>
      <c r="I881" s="654">
        <f t="shared" si="58"/>
        <v>65.740000000000009</v>
      </c>
      <c r="J881" s="655">
        <f t="shared" si="58"/>
        <v>67</v>
      </c>
      <c r="K881" s="652">
        <f t="shared" si="60"/>
        <v>65.740000000000009</v>
      </c>
      <c r="L881" s="652"/>
    </row>
    <row r="882" spans="1:12" x14ac:dyDescent="0.2">
      <c r="A882" s="652" t="s">
        <v>540</v>
      </c>
      <c r="B882" s="656" t="s">
        <v>369</v>
      </c>
      <c r="C882" s="653"/>
      <c r="D882" s="653"/>
      <c r="E882" s="653">
        <f t="shared" si="56"/>
        <v>26.04</v>
      </c>
      <c r="F882" s="653">
        <v>21</v>
      </c>
      <c r="G882" s="653">
        <f t="shared" si="57"/>
        <v>15.33</v>
      </c>
      <c r="H882" s="653">
        <v>21</v>
      </c>
      <c r="I882" s="654">
        <f t="shared" si="58"/>
        <v>41.37</v>
      </c>
      <c r="J882" s="655">
        <f t="shared" si="58"/>
        <v>42</v>
      </c>
      <c r="K882" s="652">
        <f t="shared" si="60"/>
        <v>41.37</v>
      </c>
      <c r="L882" s="652"/>
    </row>
    <row r="883" spans="1:12" x14ac:dyDescent="0.2">
      <c r="A883" s="652" t="s">
        <v>539</v>
      </c>
      <c r="B883" s="656" t="s">
        <v>391</v>
      </c>
      <c r="C883" s="653"/>
      <c r="D883" s="653"/>
      <c r="E883" s="653">
        <f t="shared" si="56"/>
        <v>314.95999999999998</v>
      </c>
      <c r="F883" s="653">
        <v>254</v>
      </c>
      <c r="G883" s="653">
        <f t="shared" si="57"/>
        <v>185.42</v>
      </c>
      <c r="H883" s="653">
        <v>254</v>
      </c>
      <c r="I883" s="654">
        <f t="shared" si="58"/>
        <v>500.38</v>
      </c>
      <c r="J883" s="655">
        <f t="shared" si="58"/>
        <v>508</v>
      </c>
      <c r="K883" s="652">
        <f t="shared" si="60"/>
        <v>500.38</v>
      </c>
      <c r="L883" s="652"/>
    </row>
    <row r="884" spans="1:12" x14ac:dyDescent="0.2">
      <c r="A884" s="652" t="s">
        <v>539</v>
      </c>
      <c r="B884" s="656" t="s">
        <v>312</v>
      </c>
      <c r="C884" s="653"/>
      <c r="D884" s="653"/>
      <c r="E884" s="653">
        <f t="shared" si="56"/>
        <v>505.92</v>
      </c>
      <c r="F884" s="653">
        <v>408</v>
      </c>
      <c r="G884" s="653">
        <f t="shared" si="57"/>
        <v>297.83999999999997</v>
      </c>
      <c r="H884" s="653">
        <v>408</v>
      </c>
      <c r="I884" s="654">
        <f t="shared" si="58"/>
        <v>803.76</v>
      </c>
      <c r="J884" s="655">
        <f t="shared" si="58"/>
        <v>816</v>
      </c>
      <c r="K884" s="652">
        <f t="shared" si="60"/>
        <v>803.76</v>
      </c>
      <c r="L884" s="652"/>
    </row>
    <row r="885" spans="1:12" x14ac:dyDescent="0.2">
      <c r="A885" s="652" t="s">
        <v>533</v>
      </c>
      <c r="B885" s="656" t="s">
        <v>325</v>
      </c>
      <c r="C885" s="653"/>
      <c r="D885" s="653"/>
      <c r="E885" s="653">
        <f t="shared" si="56"/>
        <v>0</v>
      </c>
      <c r="F885" s="653"/>
      <c r="G885" s="653">
        <f t="shared" si="57"/>
        <v>47.449999999999996</v>
      </c>
      <c r="H885" s="653">
        <v>65</v>
      </c>
      <c r="I885" s="654">
        <f t="shared" si="58"/>
        <v>47.449999999999996</v>
      </c>
      <c r="J885" s="655">
        <f t="shared" si="58"/>
        <v>65</v>
      </c>
      <c r="K885" s="652">
        <f t="shared" si="60"/>
        <v>47.449999999999996</v>
      </c>
      <c r="L885" s="652"/>
    </row>
    <row r="886" spans="1:12" x14ac:dyDescent="0.2">
      <c r="A886" s="652" t="s">
        <v>533</v>
      </c>
      <c r="B886" s="656" t="s">
        <v>326</v>
      </c>
      <c r="C886" s="653"/>
      <c r="D886" s="653"/>
      <c r="E886" s="653">
        <f t="shared" si="56"/>
        <v>0</v>
      </c>
      <c r="F886" s="653"/>
      <c r="G886" s="653">
        <f t="shared" si="57"/>
        <v>565.02</v>
      </c>
      <c r="H886" s="653">
        <v>774</v>
      </c>
      <c r="I886" s="654">
        <f t="shared" si="58"/>
        <v>565.02</v>
      </c>
      <c r="J886" s="655">
        <f t="shared" si="58"/>
        <v>774</v>
      </c>
      <c r="K886" s="652">
        <f t="shared" si="60"/>
        <v>565.02</v>
      </c>
      <c r="L886" s="652"/>
    </row>
    <row r="887" spans="1:12" x14ac:dyDescent="0.2">
      <c r="A887" s="652" t="s">
        <v>533</v>
      </c>
      <c r="B887" s="656" t="s">
        <v>390</v>
      </c>
      <c r="C887" s="653"/>
      <c r="D887" s="653"/>
      <c r="E887" s="653">
        <f t="shared" si="56"/>
        <v>0</v>
      </c>
      <c r="F887" s="653"/>
      <c r="G887" s="653">
        <f t="shared" si="57"/>
        <v>83.95</v>
      </c>
      <c r="H887" s="653">
        <v>115</v>
      </c>
      <c r="I887" s="654">
        <f t="shared" si="58"/>
        <v>83.95</v>
      </c>
      <c r="J887" s="655">
        <f t="shared" si="58"/>
        <v>115</v>
      </c>
      <c r="K887" s="652">
        <f t="shared" si="60"/>
        <v>83.95</v>
      </c>
      <c r="L887" s="652"/>
    </row>
    <row r="888" spans="1:12" x14ac:dyDescent="0.2">
      <c r="A888" s="652" t="s">
        <v>533</v>
      </c>
      <c r="B888" s="656" t="s">
        <v>327</v>
      </c>
      <c r="C888" s="653"/>
      <c r="D888" s="653"/>
      <c r="E888" s="653">
        <f t="shared" si="56"/>
        <v>0</v>
      </c>
      <c r="F888" s="653"/>
      <c r="G888" s="653">
        <f t="shared" si="57"/>
        <v>94.899999999999991</v>
      </c>
      <c r="H888" s="653">
        <v>130</v>
      </c>
      <c r="I888" s="654">
        <f t="shared" si="58"/>
        <v>94.899999999999991</v>
      </c>
      <c r="J888" s="655">
        <f t="shared" si="58"/>
        <v>130</v>
      </c>
      <c r="K888" s="652">
        <f t="shared" si="60"/>
        <v>94.899999999999991</v>
      </c>
      <c r="L888" s="652"/>
    </row>
    <row r="889" spans="1:12" x14ac:dyDescent="0.2">
      <c r="A889" s="652" t="s">
        <v>533</v>
      </c>
      <c r="B889" s="656" t="s">
        <v>328</v>
      </c>
      <c r="C889" s="653"/>
      <c r="D889" s="653"/>
      <c r="E889" s="653">
        <f t="shared" si="56"/>
        <v>471.2</v>
      </c>
      <c r="F889" s="653">
        <v>380</v>
      </c>
      <c r="G889" s="653">
        <f t="shared" si="57"/>
        <v>101.47</v>
      </c>
      <c r="H889" s="653">
        <v>139</v>
      </c>
      <c r="I889" s="654">
        <f t="shared" si="58"/>
        <v>572.66999999999996</v>
      </c>
      <c r="J889" s="655">
        <f t="shared" si="58"/>
        <v>519</v>
      </c>
      <c r="K889" s="652">
        <f t="shared" si="60"/>
        <v>572.66999999999996</v>
      </c>
      <c r="L889" s="652"/>
    </row>
    <row r="890" spans="1:12" x14ac:dyDescent="0.2">
      <c r="A890" s="652" t="s">
        <v>533</v>
      </c>
      <c r="B890" s="656" t="s">
        <v>329</v>
      </c>
      <c r="C890" s="653"/>
      <c r="D890" s="653"/>
      <c r="E890" s="653">
        <f t="shared" si="56"/>
        <v>99.2</v>
      </c>
      <c r="F890" s="653">
        <v>80</v>
      </c>
      <c r="G890" s="653">
        <f t="shared" si="57"/>
        <v>58.4</v>
      </c>
      <c r="H890" s="653">
        <v>80</v>
      </c>
      <c r="I890" s="654">
        <f t="shared" si="58"/>
        <v>157.6</v>
      </c>
      <c r="J890" s="655">
        <f t="shared" si="58"/>
        <v>160</v>
      </c>
      <c r="K890" s="652">
        <f t="shared" si="60"/>
        <v>157.6</v>
      </c>
      <c r="L890" s="652"/>
    </row>
    <row r="891" spans="1:12" x14ac:dyDescent="0.2">
      <c r="A891" s="652" t="s">
        <v>533</v>
      </c>
      <c r="B891" s="656" t="s">
        <v>426</v>
      </c>
      <c r="C891" s="653"/>
      <c r="D891" s="653"/>
      <c r="E891" s="653">
        <f t="shared" si="56"/>
        <v>48.36</v>
      </c>
      <c r="F891" s="653">
        <v>39</v>
      </c>
      <c r="G891" s="653">
        <f t="shared" si="57"/>
        <v>13.87</v>
      </c>
      <c r="H891" s="653">
        <v>19</v>
      </c>
      <c r="I891" s="654">
        <f t="shared" si="58"/>
        <v>62.23</v>
      </c>
      <c r="J891" s="655">
        <f t="shared" si="58"/>
        <v>58</v>
      </c>
      <c r="K891" s="652">
        <f t="shared" si="60"/>
        <v>62.23</v>
      </c>
      <c r="L891" s="652"/>
    </row>
    <row r="892" spans="1:12" x14ac:dyDescent="0.2">
      <c r="A892" s="652" t="s">
        <v>533</v>
      </c>
      <c r="B892" s="656" t="s">
        <v>330</v>
      </c>
      <c r="C892" s="653"/>
      <c r="D892" s="653"/>
      <c r="E892" s="653">
        <f t="shared" si="56"/>
        <v>198.4</v>
      </c>
      <c r="F892" s="653">
        <v>160</v>
      </c>
      <c r="G892" s="653">
        <f t="shared" si="57"/>
        <v>11.68</v>
      </c>
      <c r="H892" s="653">
        <v>16</v>
      </c>
      <c r="I892" s="654">
        <f t="shared" si="58"/>
        <v>210.08</v>
      </c>
      <c r="J892" s="655">
        <f t="shared" si="58"/>
        <v>176</v>
      </c>
      <c r="K892" s="652">
        <f t="shared" si="60"/>
        <v>210.08</v>
      </c>
      <c r="L892" s="652"/>
    </row>
    <row r="893" spans="1:12" x14ac:dyDescent="0.2">
      <c r="A893" s="652" t="s">
        <v>533</v>
      </c>
      <c r="B893" s="656" t="s">
        <v>331</v>
      </c>
      <c r="C893" s="653"/>
      <c r="D893" s="653"/>
      <c r="E893" s="653">
        <f t="shared" si="56"/>
        <v>0</v>
      </c>
      <c r="F893" s="653"/>
      <c r="G893" s="653">
        <f t="shared" si="57"/>
        <v>21.169999999999998</v>
      </c>
      <c r="H893" s="653">
        <v>29</v>
      </c>
      <c r="I893" s="654">
        <f t="shared" si="58"/>
        <v>21.169999999999998</v>
      </c>
      <c r="J893" s="655">
        <f t="shared" si="58"/>
        <v>29</v>
      </c>
      <c r="K893" s="652">
        <f t="shared" si="60"/>
        <v>21.169999999999998</v>
      </c>
      <c r="L893" s="652"/>
    </row>
    <row r="894" spans="1:12" x14ac:dyDescent="0.2">
      <c r="A894" s="652" t="s">
        <v>533</v>
      </c>
      <c r="B894" s="656" t="s">
        <v>404</v>
      </c>
      <c r="C894" s="653"/>
      <c r="D894" s="653"/>
      <c r="E894" s="653">
        <f t="shared" si="56"/>
        <v>629.91999999999996</v>
      </c>
      <c r="F894" s="653">
        <v>508</v>
      </c>
      <c r="G894" s="653">
        <f t="shared" si="57"/>
        <v>369.38</v>
      </c>
      <c r="H894" s="653">
        <v>506</v>
      </c>
      <c r="I894" s="654">
        <f t="shared" si="58"/>
        <v>999.3</v>
      </c>
      <c r="J894" s="655">
        <f t="shared" si="58"/>
        <v>1014</v>
      </c>
      <c r="K894" s="652">
        <f t="shared" si="60"/>
        <v>999.3</v>
      </c>
      <c r="L894" s="652"/>
    </row>
    <row r="895" spans="1:12" x14ac:dyDescent="0.2">
      <c r="A895" s="652" t="s">
        <v>533</v>
      </c>
      <c r="B895" s="656" t="s">
        <v>336</v>
      </c>
      <c r="C895" s="653"/>
      <c r="D895" s="653"/>
      <c r="E895" s="653">
        <f t="shared" si="56"/>
        <v>912.64</v>
      </c>
      <c r="F895" s="653">
        <v>736</v>
      </c>
      <c r="G895" s="653">
        <f t="shared" si="57"/>
        <v>537.28</v>
      </c>
      <c r="H895" s="653">
        <v>736</v>
      </c>
      <c r="I895" s="654">
        <f t="shared" si="58"/>
        <v>1449.92</v>
      </c>
      <c r="J895" s="655">
        <f t="shared" si="58"/>
        <v>1472</v>
      </c>
      <c r="K895" s="652">
        <f t="shared" si="60"/>
        <v>1449.92</v>
      </c>
      <c r="L895" s="652"/>
    </row>
    <row r="896" spans="1:12" x14ac:dyDescent="0.2">
      <c r="A896" s="652" t="s">
        <v>533</v>
      </c>
      <c r="B896" s="656" t="s">
        <v>337</v>
      </c>
      <c r="C896" s="653"/>
      <c r="D896" s="653"/>
      <c r="E896" s="653">
        <f t="shared" si="56"/>
        <v>4.96</v>
      </c>
      <c r="F896" s="653">
        <v>4</v>
      </c>
      <c r="G896" s="653">
        <f t="shared" si="57"/>
        <v>0</v>
      </c>
      <c r="H896" s="653"/>
      <c r="I896" s="654">
        <f t="shared" si="58"/>
        <v>4.96</v>
      </c>
      <c r="J896" s="655">
        <f t="shared" si="58"/>
        <v>4</v>
      </c>
      <c r="K896" s="652">
        <f t="shared" si="60"/>
        <v>4.96</v>
      </c>
      <c r="L896" s="652"/>
    </row>
    <row r="897" spans="1:12" x14ac:dyDescent="0.2">
      <c r="A897" s="652" t="s">
        <v>533</v>
      </c>
      <c r="B897" s="656" t="s">
        <v>338</v>
      </c>
      <c r="C897" s="653"/>
      <c r="D897" s="653"/>
      <c r="E897" s="653">
        <f t="shared" si="56"/>
        <v>23.56</v>
      </c>
      <c r="F897" s="653">
        <v>19</v>
      </c>
      <c r="G897" s="653">
        <f t="shared" si="57"/>
        <v>13.87</v>
      </c>
      <c r="H897" s="653">
        <v>19</v>
      </c>
      <c r="I897" s="654">
        <f t="shared" si="58"/>
        <v>37.43</v>
      </c>
      <c r="J897" s="655">
        <f t="shared" si="58"/>
        <v>38</v>
      </c>
      <c r="K897" s="652">
        <f t="shared" si="60"/>
        <v>37.43</v>
      </c>
      <c r="L897" s="652"/>
    </row>
    <row r="898" spans="1:12" x14ac:dyDescent="0.2">
      <c r="A898" s="652" t="s">
        <v>533</v>
      </c>
      <c r="B898" s="656" t="s">
        <v>339</v>
      </c>
      <c r="C898" s="653"/>
      <c r="D898" s="653"/>
      <c r="E898" s="653">
        <f t="shared" si="56"/>
        <v>62</v>
      </c>
      <c r="F898" s="653">
        <v>50</v>
      </c>
      <c r="G898" s="653">
        <f t="shared" si="57"/>
        <v>36.5</v>
      </c>
      <c r="H898" s="653">
        <v>50</v>
      </c>
      <c r="I898" s="654">
        <f t="shared" si="58"/>
        <v>98.5</v>
      </c>
      <c r="J898" s="655">
        <f t="shared" si="58"/>
        <v>100</v>
      </c>
      <c r="K898" s="652">
        <f t="shared" si="60"/>
        <v>98.5</v>
      </c>
      <c r="L898" s="652"/>
    </row>
    <row r="899" spans="1:12" ht="24" x14ac:dyDescent="0.2">
      <c r="A899" s="652" t="s">
        <v>533</v>
      </c>
      <c r="B899" s="656" t="s">
        <v>342</v>
      </c>
      <c r="C899" s="653"/>
      <c r="D899" s="653"/>
      <c r="E899" s="653">
        <f t="shared" si="56"/>
        <v>11.16</v>
      </c>
      <c r="F899" s="653">
        <v>9</v>
      </c>
      <c r="G899" s="653">
        <f t="shared" si="57"/>
        <v>2.92</v>
      </c>
      <c r="H899" s="653">
        <v>4</v>
      </c>
      <c r="I899" s="654">
        <f t="shared" si="58"/>
        <v>14.08</v>
      </c>
      <c r="J899" s="655">
        <f t="shared" si="58"/>
        <v>13</v>
      </c>
      <c r="K899" s="652">
        <f t="shared" si="60"/>
        <v>14.08</v>
      </c>
      <c r="L899" s="652"/>
    </row>
    <row r="900" spans="1:12" x14ac:dyDescent="0.2">
      <c r="A900" s="652" t="s">
        <v>533</v>
      </c>
      <c r="B900" s="656" t="s">
        <v>343</v>
      </c>
      <c r="C900" s="653"/>
      <c r="D900" s="653"/>
      <c r="E900" s="653">
        <f t="shared" si="56"/>
        <v>23.56</v>
      </c>
      <c r="F900" s="653">
        <v>19</v>
      </c>
      <c r="G900" s="653">
        <f t="shared" si="57"/>
        <v>13.87</v>
      </c>
      <c r="H900" s="653">
        <v>19</v>
      </c>
      <c r="I900" s="654">
        <f t="shared" si="58"/>
        <v>37.43</v>
      </c>
      <c r="J900" s="655">
        <f t="shared" si="58"/>
        <v>38</v>
      </c>
      <c r="K900" s="652">
        <f t="shared" si="60"/>
        <v>37.43</v>
      </c>
      <c r="L900" s="652"/>
    </row>
    <row r="901" spans="1:12" x14ac:dyDescent="0.2">
      <c r="A901" s="652" t="s">
        <v>533</v>
      </c>
      <c r="B901" s="656" t="s">
        <v>522</v>
      </c>
      <c r="C901" s="653"/>
      <c r="D901" s="653"/>
      <c r="E901" s="653">
        <f t="shared" si="56"/>
        <v>225.68</v>
      </c>
      <c r="F901" s="653">
        <v>182</v>
      </c>
      <c r="G901" s="653">
        <f t="shared" si="57"/>
        <v>121.91</v>
      </c>
      <c r="H901" s="653">
        <v>167</v>
      </c>
      <c r="I901" s="654">
        <f t="shared" si="58"/>
        <v>347.59000000000003</v>
      </c>
      <c r="J901" s="655">
        <f t="shared" si="58"/>
        <v>349</v>
      </c>
      <c r="K901" s="652">
        <f t="shared" si="60"/>
        <v>347.59000000000003</v>
      </c>
      <c r="L901" s="652"/>
    </row>
    <row r="902" spans="1:12" x14ac:dyDescent="0.2">
      <c r="A902" s="652" t="s">
        <v>533</v>
      </c>
      <c r="B902" s="656" t="s">
        <v>344</v>
      </c>
      <c r="C902" s="653"/>
      <c r="D902" s="653"/>
      <c r="E902" s="653">
        <f t="shared" ref="E902:E965" si="61">F902*1.24</f>
        <v>3.7199999999999998</v>
      </c>
      <c r="F902" s="653">
        <v>3</v>
      </c>
      <c r="G902" s="653">
        <f t="shared" ref="G902:G965" si="62">H902*0.73</f>
        <v>0.73</v>
      </c>
      <c r="H902" s="653">
        <v>1</v>
      </c>
      <c r="I902" s="654">
        <f t="shared" si="58"/>
        <v>4.4499999999999993</v>
      </c>
      <c r="J902" s="655">
        <f t="shared" si="58"/>
        <v>4</v>
      </c>
      <c r="K902" s="652">
        <f t="shared" si="60"/>
        <v>4.4499999999999993</v>
      </c>
      <c r="L902" s="652"/>
    </row>
    <row r="903" spans="1:12" x14ac:dyDescent="0.2">
      <c r="A903" s="652" t="s">
        <v>533</v>
      </c>
      <c r="B903" s="656" t="s">
        <v>315</v>
      </c>
      <c r="C903" s="653"/>
      <c r="D903" s="653"/>
      <c r="E903" s="653">
        <f t="shared" si="61"/>
        <v>23.56</v>
      </c>
      <c r="F903" s="653">
        <v>19</v>
      </c>
      <c r="G903" s="653">
        <f t="shared" si="62"/>
        <v>0</v>
      </c>
      <c r="H903" s="653"/>
      <c r="I903" s="654">
        <f t="shared" si="58"/>
        <v>23.56</v>
      </c>
      <c r="J903" s="655">
        <f t="shared" si="58"/>
        <v>19</v>
      </c>
      <c r="K903" s="652">
        <f t="shared" si="60"/>
        <v>23.56</v>
      </c>
      <c r="L903" s="652"/>
    </row>
    <row r="904" spans="1:12" x14ac:dyDescent="0.2">
      <c r="A904" s="652" t="s">
        <v>533</v>
      </c>
      <c r="B904" s="656" t="s">
        <v>345</v>
      </c>
      <c r="C904" s="653"/>
      <c r="D904" s="653"/>
      <c r="E904" s="653">
        <f t="shared" si="61"/>
        <v>116.56</v>
      </c>
      <c r="F904" s="653">
        <v>94</v>
      </c>
      <c r="G904" s="653">
        <f t="shared" si="62"/>
        <v>13.14</v>
      </c>
      <c r="H904" s="653">
        <v>18</v>
      </c>
      <c r="I904" s="654">
        <f t="shared" si="58"/>
        <v>129.69999999999999</v>
      </c>
      <c r="J904" s="655">
        <f t="shared" si="58"/>
        <v>112</v>
      </c>
      <c r="K904" s="652">
        <f t="shared" si="60"/>
        <v>129.69999999999999</v>
      </c>
      <c r="L904" s="652"/>
    </row>
    <row r="905" spans="1:12" x14ac:dyDescent="0.2">
      <c r="A905" s="652" t="s">
        <v>533</v>
      </c>
      <c r="B905" s="656" t="s">
        <v>346</v>
      </c>
      <c r="C905" s="653"/>
      <c r="D905" s="653"/>
      <c r="E905" s="653">
        <f t="shared" si="61"/>
        <v>0</v>
      </c>
      <c r="F905" s="653"/>
      <c r="G905" s="653">
        <f t="shared" si="62"/>
        <v>42.339999999999996</v>
      </c>
      <c r="H905" s="653">
        <v>58</v>
      </c>
      <c r="I905" s="654">
        <f t="shared" si="58"/>
        <v>42.339999999999996</v>
      </c>
      <c r="J905" s="655">
        <f t="shared" si="58"/>
        <v>58</v>
      </c>
      <c r="K905" s="652">
        <f t="shared" si="60"/>
        <v>42.339999999999996</v>
      </c>
      <c r="L905" s="652"/>
    </row>
    <row r="906" spans="1:12" x14ac:dyDescent="0.2">
      <c r="A906" s="652" t="s">
        <v>533</v>
      </c>
      <c r="B906" s="656" t="s">
        <v>317</v>
      </c>
      <c r="C906" s="653"/>
      <c r="D906" s="653"/>
      <c r="E906" s="653">
        <f t="shared" si="61"/>
        <v>71.92</v>
      </c>
      <c r="F906" s="653">
        <v>58</v>
      </c>
      <c r="G906" s="653">
        <f t="shared" si="62"/>
        <v>15.33</v>
      </c>
      <c r="H906" s="653">
        <v>21</v>
      </c>
      <c r="I906" s="654">
        <f t="shared" si="58"/>
        <v>87.25</v>
      </c>
      <c r="J906" s="655">
        <f t="shared" si="58"/>
        <v>79</v>
      </c>
      <c r="K906" s="652">
        <f t="shared" si="60"/>
        <v>87.25</v>
      </c>
      <c r="L906" s="652"/>
    </row>
    <row r="907" spans="1:12" x14ac:dyDescent="0.2">
      <c r="A907" s="652" t="s">
        <v>533</v>
      </c>
      <c r="B907" s="656" t="s">
        <v>347</v>
      </c>
      <c r="C907" s="653"/>
      <c r="D907" s="653"/>
      <c r="E907" s="653">
        <f t="shared" si="61"/>
        <v>359.6</v>
      </c>
      <c r="F907" s="653">
        <v>290</v>
      </c>
      <c r="G907" s="653">
        <f t="shared" si="62"/>
        <v>0</v>
      </c>
      <c r="H907" s="653"/>
      <c r="I907" s="654">
        <f t="shared" si="58"/>
        <v>359.6</v>
      </c>
      <c r="J907" s="655">
        <f t="shared" si="58"/>
        <v>290</v>
      </c>
      <c r="K907" s="652">
        <f t="shared" si="60"/>
        <v>359.6</v>
      </c>
      <c r="L907" s="652"/>
    </row>
    <row r="908" spans="1:12" x14ac:dyDescent="0.2">
      <c r="A908" s="652" t="s">
        <v>533</v>
      </c>
      <c r="B908" s="656" t="s">
        <v>312</v>
      </c>
      <c r="C908" s="653"/>
      <c r="D908" s="653"/>
      <c r="E908" s="653">
        <f t="shared" si="61"/>
        <v>394.32</v>
      </c>
      <c r="F908" s="653">
        <v>318</v>
      </c>
      <c r="G908" s="653">
        <f t="shared" si="62"/>
        <v>0</v>
      </c>
      <c r="H908" s="653"/>
      <c r="I908" s="654">
        <f t="shared" si="58"/>
        <v>394.32</v>
      </c>
      <c r="J908" s="655">
        <f t="shared" si="58"/>
        <v>318</v>
      </c>
      <c r="K908" s="652">
        <f t="shared" si="60"/>
        <v>394.32</v>
      </c>
      <c r="L908" s="652"/>
    </row>
    <row r="909" spans="1:12" x14ac:dyDescent="0.2">
      <c r="A909" s="652" t="s">
        <v>533</v>
      </c>
      <c r="B909" s="656" t="s">
        <v>321</v>
      </c>
      <c r="C909" s="653"/>
      <c r="D909" s="653"/>
      <c r="E909" s="653">
        <f t="shared" si="61"/>
        <v>295.12</v>
      </c>
      <c r="F909" s="653">
        <v>238</v>
      </c>
      <c r="G909" s="653">
        <f t="shared" si="62"/>
        <v>0</v>
      </c>
      <c r="H909" s="653"/>
      <c r="I909" s="654">
        <f t="shared" si="58"/>
        <v>295.12</v>
      </c>
      <c r="J909" s="655">
        <f t="shared" si="58"/>
        <v>238</v>
      </c>
      <c r="K909" s="652">
        <f t="shared" si="60"/>
        <v>295.12</v>
      </c>
      <c r="L909" s="652"/>
    </row>
    <row r="910" spans="1:12" x14ac:dyDescent="0.2">
      <c r="A910" s="652" t="s">
        <v>533</v>
      </c>
      <c r="B910" s="656" t="s">
        <v>375</v>
      </c>
      <c r="C910" s="653"/>
      <c r="D910" s="653"/>
      <c r="E910" s="653">
        <f t="shared" si="61"/>
        <v>65.72</v>
      </c>
      <c r="F910" s="653">
        <v>53</v>
      </c>
      <c r="G910" s="653">
        <f t="shared" si="62"/>
        <v>0</v>
      </c>
      <c r="H910" s="653"/>
      <c r="I910" s="654">
        <f t="shared" si="58"/>
        <v>65.72</v>
      </c>
      <c r="J910" s="655">
        <f t="shared" si="58"/>
        <v>53</v>
      </c>
      <c r="K910" s="652">
        <f t="shared" si="60"/>
        <v>65.72</v>
      </c>
      <c r="L910" s="652"/>
    </row>
    <row r="911" spans="1:12" x14ac:dyDescent="0.2">
      <c r="A911" s="652" t="s">
        <v>533</v>
      </c>
      <c r="B911" s="656" t="s">
        <v>349</v>
      </c>
      <c r="C911" s="653"/>
      <c r="D911" s="653"/>
      <c r="E911" s="653">
        <f t="shared" si="61"/>
        <v>96.72</v>
      </c>
      <c r="F911" s="653">
        <v>78</v>
      </c>
      <c r="G911" s="653">
        <f t="shared" si="62"/>
        <v>5.84</v>
      </c>
      <c r="H911" s="653">
        <v>8</v>
      </c>
      <c r="I911" s="654">
        <f t="shared" si="58"/>
        <v>102.56</v>
      </c>
      <c r="J911" s="655">
        <f t="shared" si="58"/>
        <v>86</v>
      </c>
      <c r="K911" s="652">
        <f t="shared" si="60"/>
        <v>102.56</v>
      </c>
      <c r="L911" s="652"/>
    </row>
    <row r="912" spans="1:12" x14ac:dyDescent="0.2">
      <c r="A912" s="652" t="s">
        <v>533</v>
      </c>
      <c r="B912" s="656" t="s">
        <v>352</v>
      </c>
      <c r="C912" s="653"/>
      <c r="D912" s="653"/>
      <c r="E912" s="653">
        <f t="shared" si="61"/>
        <v>65.72</v>
      </c>
      <c r="F912" s="653">
        <v>53</v>
      </c>
      <c r="G912" s="653">
        <f t="shared" si="62"/>
        <v>6.57</v>
      </c>
      <c r="H912" s="653">
        <v>9</v>
      </c>
      <c r="I912" s="654">
        <f t="shared" si="58"/>
        <v>72.289999999999992</v>
      </c>
      <c r="J912" s="655">
        <f t="shared" si="58"/>
        <v>62</v>
      </c>
      <c r="K912" s="652">
        <f t="shared" si="60"/>
        <v>72.289999999999992</v>
      </c>
      <c r="L912" s="652"/>
    </row>
    <row r="913" spans="1:12" x14ac:dyDescent="0.2">
      <c r="A913" s="652" t="s">
        <v>533</v>
      </c>
      <c r="B913" s="656" t="s">
        <v>355</v>
      </c>
      <c r="C913" s="653"/>
      <c r="D913" s="653"/>
      <c r="E913" s="653">
        <f t="shared" si="61"/>
        <v>24.8</v>
      </c>
      <c r="F913" s="653">
        <v>20</v>
      </c>
      <c r="G913" s="653">
        <f t="shared" si="62"/>
        <v>0</v>
      </c>
      <c r="H913" s="653"/>
      <c r="I913" s="654">
        <f t="shared" si="58"/>
        <v>24.8</v>
      </c>
      <c r="J913" s="655">
        <f t="shared" si="58"/>
        <v>20</v>
      </c>
      <c r="K913" s="652">
        <f t="shared" si="60"/>
        <v>24.8</v>
      </c>
      <c r="L913" s="652"/>
    </row>
    <row r="914" spans="1:12" x14ac:dyDescent="0.2">
      <c r="A914" s="652" t="s">
        <v>533</v>
      </c>
      <c r="B914" s="656" t="s">
        <v>377</v>
      </c>
      <c r="C914" s="653"/>
      <c r="D914" s="653"/>
      <c r="E914" s="653">
        <f t="shared" si="61"/>
        <v>239.32</v>
      </c>
      <c r="F914" s="653">
        <v>193</v>
      </c>
      <c r="G914" s="653">
        <f t="shared" si="62"/>
        <v>0.73</v>
      </c>
      <c r="H914" s="653">
        <v>1</v>
      </c>
      <c r="I914" s="654">
        <f t="shared" si="58"/>
        <v>240.04999999999998</v>
      </c>
      <c r="J914" s="655">
        <f t="shared" si="58"/>
        <v>194</v>
      </c>
      <c r="K914" s="652">
        <f t="shared" si="60"/>
        <v>240.04999999999998</v>
      </c>
      <c r="L914" s="652"/>
    </row>
    <row r="915" spans="1:12" x14ac:dyDescent="0.2">
      <c r="A915" s="652" t="s">
        <v>533</v>
      </c>
      <c r="B915" s="656" t="s">
        <v>357</v>
      </c>
      <c r="C915" s="653"/>
      <c r="D915" s="653"/>
      <c r="E915" s="653">
        <f t="shared" si="61"/>
        <v>338.52</v>
      </c>
      <c r="F915" s="653">
        <v>273</v>
      </c>
      <c r="G915" s="653">
        <f t="shared" si="62"/>
        <v>179.57999999999998</v>
      </c>
      <c r="H915" s="653">
        <v>246</v>
      </c>
      <c r="I915" s="654">
        <f t="shared" si="58"/>
        <v>518.09999999999991</v>
      </c>
      <c r="J915" s="655">
        <f t="shared" si="58"/>
        <v>519</v>
      </c>
      <c r="K915" s="652">
        <f t="shared" si="60"/>
        <v>518.09999999999991</v>
      </c>
      <c r="L915" s="652"/>
    </row>
    <row r="916" spans="1:12" x14ac:dyDescent="0.2">
      <c r="A916" s="652" t="s">
        <v>533</v>
      </c>
      <c r="B916" s="656" t="s">
        <v>358</v>
      </c>
      <c r="C916" s="653"/>
      <c r="D916" s="653"/>
      <c r="E916" s="653">
        <f t="shared" si="61"/>
        <v>136.4</v>
      </c>
      <c r="F916" s="653">
        <v>110</v>
      </c>
      <c r="G916" s="653">
        <f t="shared" si="62"/>
        <v>0</v>
      </c>
      <c r="H916" s="653"/>
      <c r="I916" s="654">
        <f t="shared" si="58"/>
        <v>136.4</v>
      </c>
      <c r="J916" s="655">
        <f t="shared" si="58"/>
        <v>110</v>
      </c>
      <c r="K916" s="652">
        <f t="shared" si="60"/>
        <v>136.4</v>
      </c>
      <c r="L916" s="652"/>
    </row>
    <row r="917" spans="1:12" x14ac:dyDescent="0.2">
      <c r="A917" s="652" t="s">
        <v>533</v>
      </c>
      <c r="B917" s="656" t="s">
        <v>359</v>
      </c>
      <c r="C917" s="653"/>
      <c r="D917" s="653"/>
      <c r="E917" s="653">
        <f t="shared" si="61"/>
        <v>634.88</v>
      </c>
      <c r="F917" s="653">
        <v>512</v>
      </c>
      <c r="G917" s="653">
        <f t="shared" si="62"/>
        <v>370.84</v>
      </c>
      <c r="H917" s="653">
        <v>508</v>
      </c>
      <c r="I917" s="654">
        <f t="shared" ref="I917:J980" si="63">C917+E917+G917</f>
        <v>1005.72</v>
      </c>
      <c r="J917" s="655">
        <f t="shared" si="63"/>
        <v>1020</v>
      </c>
      <c r="K917" s="652">
        <f t="shared" si="60"/>
        <v>1005.72</v>
      </c>
      <c r="L917" s="652"/>
    </row>
    <row r="918" spans="1:12" x14ac:dyDescent="0.2">
      <c r="A918" s="652" t="s">
        <v>533</v>
      </c>
      <c r="B918" s="656" t="s">
        <v>360</v>
      </c>
      <c r="C918" s="653"/>
      <c r="D918" s="653"/>
      <c r="E918" s="653">
        <f t="shared" si="61"/>
        <v>445.16</v>
      </c>
      <c r="F918" s="653">
        <v>359</v>
      </c>
      <c r="G918" s="653">
        <f t="shared" si="62"/>
        <v>83.95</v>
      </c>
      <c r="H918" s="653">
        <v>115</v>
      </c>
      <c r="I918" s="654">
        <f t="shared" si="63"/>
        <v>529.11</v>
      </c>
      <c r="J918" s="655">
        <f t="shared" si="63"/>
        <v>474</v>
      </c>
      <c r="K918" s="652">
        <f t="shared" si="60"/>
        <v>529.11</v>
      </c>
      <c r="L918" s="652"/>
    </row>
    <row r="919" spans="1:12" x14ac:dyDescent="0.2">
      <c r="A919" s="652" t="s">
        <v>533</v>
      </c>
      <c r="B919" s="656" t="s">
        <v>361</v>
      </c>
      <c r="C919" s="653"/>
      <c r="D919" s="653"/>
      <c r="E919" s="653">
        <f t="shared" si="61"/>
        <v>28.52</v>
      </c>
      <c r="F919" s="653">
        <v>23</v>
      </c>
      <c r="G919" s="653">
        <f t="shared" si="62"/>
        <v>0</v>
      </c>
      <c r="H919" s="653"/>
      <c r="I919" s="654">
        <f t="shared" si="63"/>
        <v>28.52</v>
      </c>
      <c r="J919" s="655">
        <f t="shared" si="63"/>
        <v>23</v>
      </c>
      <c r="K919" s="652">
        <f t="shared" si="60"/>
        <v>28.52</v>
      </c>
      <c r="L919" s="652"/>
    </row>
    <row r="920" spans="1:12" x14ac:dyDescent="0.2">
      <c r="A920" s="652" t="s">
        <v>533</v>
      </c>
      <c r="B920" s="656" t="s">
        <v>362</v>
      </c>
      <c r="C920" s="653"/>
      <c r="D920" s="653"/>
      <c r="E920" s="653">
        <f t="shared" si="61"/>
        <v>443.92</v>
      </c>
      <c r="F920" s="653">
        <v>358</v>
      </c>
      <c r="G920" s="653">
        <f t="shared" si="62"/>
        <v>0.73</v>
      </c>
      <c r="H920" s="653">
        <v>1</v>
      </c>
      <c r="I920" s="654">
        <f t="shared" si="63"/>
        <v>444.65000000000003</v>
      </c>
      <c r="J920" s="655">
        <f t="shared" si="63"/>
        <v>359</v>
      </c>
      <c r="K920" s="652">
        <f t="shared" si="60"/>
        <v>444.65000000000003</v>
      </c>
      <c r="L920" s="652"/>
    </row>
    <row r="921" spans="1:12" x14ac:dyDescent="0.2">
      <c r="A921" s="652" t="s">
        <v>533</v>
      </c>
      <c r="B921" s="656" t="s">
        <v>365</v>
      </c>
      <c r="C921" s="653"/>
      <c r="D921" s="653"/>
      <c r="E921" s="653">
        <f t="shared" si="61"/>
        <v>1.24</v>
      </c>
      <c r="F921" s="653">
        <v>1</v>
      </c>
      <c r="G921" s="653">
        <f t="shared" si="62"/>
        <v>0</v>
      </c>
      <c r="H921" s="653"/>
      <c r="I921" s="654">
        <f t="shared" si="63"/>
        <v>1.24</v>
      </c>
      <c r="J921" s="655">
        <f t="shared" si="63"/>
        <v>1</v>
      </c>
      <c r="K921" s="652">
        <f t="shared" si="60"/>
        <v>1.24</v>
      </c>
      <c r="L921" s="652"/>
    </row>
    <row r="922" spans="1:12" x14ac:dyDescent="0.2">
      <c r="A922" s="652" t="s">
        <v>533</v>
      </c>
      <c r="B922" s="656" t="s">
        <v>367</v>
      </c>
      <c r="C922" s="653"/>
      <c r="D922" s="653"/>
      <c r="E922" s="653">
        <f t="shared" si="61"/>
        <v>0</v>
      </c>
      <c r="F922" s="653"/>
      <c r="G922" s="653">
        <f t="shared" si="62"/>
        <v>281.05</v>
      </c>
      <c r="H922" s="653">
        <v>385</v>
      </c>
      <c r="I922" s="654">
        <f t="shared" si="63"/>
        <v>281.05</v>
      </c>
      <c r="J922" s="655">
        <f t="shared" si="63"/>
        <v>385</v>
      </c>
      <c r="K922" s="652">
        <f t="shared" ref="K922:K985" si="64">I922</f>
        <v>281.05</v>
      </c>
      <c r="L922" s="652"/>
    </row>
    <row r="923" spans="1:12" x14ac:dyDescent="0.2">
      <c r="A923" s="652" t="s">
        <v>533</v>
      </c>
      <c r="B923" s="656" t="s">
        <v>368</v>
      </c>
      <c r="C923" s="653"/>
      <c r="D923" s="653"/>
      <c r="E923" s="653">
        <f t="shared" si="61"/>
        <v>378.2</v>
      </c>
      <c r="F923" s="653">
        <v>305</v>
      </c>
      <c r="G923" s="653">
        <f t="shared" si="62"/>
        <v>107.31</v>
      </c>
      <c r="H923" s="653">
        <v>147</v>
      </c>
      <c r="I923" s="654">
        <f t="shared" si="63"/>
        <v>485.51</v>
      </c>
      <c r="J923" s="655">
        <f t="shared" si="63"/>
        <v>452</v>
      </c>
      <c r="K923" s="652">
        <f t="shared" si="64"/>
        <v>485.51</v>
      </c>
      <c r="L923" s="652"/>
    </row>
    <row r="924" spans="1:12" x14ac:dyDescent="0.2">
      <c r="A924" s="652" t="s">
        <v>533</v>
      </c>
      <c r="B924" s="656" t="s">
        <v>372</v>
      </c>
      <c r="C924" s="653"/>
      <c r="D924" s="653"/>
      <c r="E924" s="653">
        <f t="shared" si="61"/>
        <v>19.84</v>
      </c>
      <c r="F924" s="653">
        <v>16</v>
      </c>
      <c r="G924" s="653">
        <f t="shared" si="62"/>
        <v>0</v>
      </c>
      <c r="H924" s="653"/>
      <c r="I924" s="654">
        <f t="shared" si="63"/>
        <v>19.84</v>
      </c>
      <c r="J924" s="655">
        <f t="shared" si="63"/>
        <v>16</v>
      </c>
      <c r="K924" s="652">
        <f t="shared" si="64"/>
        <v>19.84</v>
      </c>
      <c r="L924" s="652"/>
    </row>
    <row r="925" spans="1:12" x14ac:dyDescent="0.2">
      <c r="A925" s="652" t="s">
        <v>533</v>
      </c>
      <c r="B925" s="656" t="s">
        <v>373</v>
      </c>
      <c r="C925" s="653"/>
      <c r="D925" s="653"/>
      <c r="E925" s="653">
        <f t="shared" si="61"/>
        <v>147.56</v>
      </c>
      <c r="F925" s="653">
        <v>119</v>
      </c>
      <c r="G925" s="653">
        <f t="shared" si="62"/>
        <v>0</v>
      </c>
      <c r="H925" s="653"/>
      <c r="I925" s="654">
        <f t="shared" si="63"/>
        <v>147.56</v>
      </c>
      <c r="J925" s="655">
        <f t="shared" si="63"/>
        <v>119</v>
      </c>
      <c r="K925" s="652">
        <f t="shared" si="64"/>
        <v>147.56</v>
      </c>
      <c r="L925" s="652"/>
    </row>
    <row r="926" spans="1:12" ht="24" x14ac:dyDescent="0.2">
      <c r="A926" s="652" t="s">
        <v>578</v>
      </c>
      <c r="B926" s="656" t="s">
        <v>342</v>
      </c>
      <c r="C926" s="653"/>
      <c r="D926" s="653"/>
      <c r="E926" s="653">
        <f t="shared" si="61"/>
        <v>40.92</v>
      </c>
      <c r="F926" s="653">
        <v>33</v>
      </c>
      <c r="G926" s="653">
        <f t="shared" si="62"/>
        <v>24.82</v>
      </c>
      <c r="H926" s="653">
        <v>34</v>
      </c>
      <c r="I926" s="654">
        <f t="shared" si="63"/>
        <v>65.740000000000009</v>
      </c>
      <c r="J926" s="655">
        <f t="shared" si="63"/>
        <v>67</v>
      </c>
      <c r="K926" s="652">
        <f t="shared" si="64"/>
        <v>65.740000000000009</v>
      </c>
      <c r="L926" s="652"/>
    </row>
    <row r="927" spans="1:12" x14ac:dyDescent="0.2">
      <c r="A927" s="652" t="s">
        <v>578</v>
      </c>
      <c r="B927" s="656" t="s">
        <v>357</v>
      </c>
      <c r="C927" s="653"/>
      <c r="D927" s="653"/>
      <c r="E927" s="653">
        <f t="shared" si="61"/>
        <v>252.96</v>
      </c>
      <c r="F927" s="653">
        <v>204</v>
      </c>
      <c r="G927" s="653">
        <f t="shared" si="62"/>
        <v>68.62</v>
      </c>
      <c r="H927" s="653">
        <v>94</v>
      </c>
      <c r="I927" s="654">
        <f t="shared" si="63"/>
        <v>321.58000000000004</v>
      </c>
      <c r="J927" s="655">
        <f t="shared" si="63"/>
        <v>298</v>
      </c>
      <c r="K927" s="652">
        <f t="shared" si="64"/>
        <v>321.58000000000004</v>
      </c>
      <c r="L927" s="652"/>
    </row>
    <row r="928" spans="1:12" x14ac:dyDescent="0.2">
      <c r="A928" s="652" t="s">
        <v>550</v>
      </c>
      <c r="B928" s="656" t="s">
        <v>385</v>
      </c>
      <c r="C928" s="653"/>
      <c r="D928" s="653"/>
      <c r="E928" s="653">
        <f t="shared" si="61"/>
        <v>4.96</v>
      </c>
      <c r="F928" s="653">
        <v>4</v>
      </c>
      <c r="G928" s="653">
        <f t="shared" si="62"/>
        <v>0</v>
      </c>
      <c r="H928" s="653"/>
      <c r="I928" s="654">
        <f t="shared" si="63"/>
        <v>4.96</v>
      </c>
      <c r="J928" s="655">
        <f t="shared" si="63"/>
        <v>4</v>
      </c>
      <c r="K928" s="652">
        <f t="shared" si="64"/>
        <v>4.96</v>
      </c>
      <c r="L928" s="652"/>
    </row>
    <row r="929" spans="1:12" x14ac:dyDescent="0.2">
      <c r="A929" s="652" t="s">
        <v>550</v>
      </c>
      <c r="B929" s="656" t="s">
        <v>352</v>
      </c>
      <c r="C929" s="653"/>
      <c r="D929" s="653"/>
      <c r="E929" s="653">
        <f t="shared" si="61"/>
        <v>152.52000000000001</v>
      </c>
      <c r="F929" s="653">
        <v>123</v>
      </c>
      <c r="G929" s="653">
        <f t="shared" si="62"/>
        <v>0</v>
      </c>
      <c r="H929" s="653"/>
      <c r="I929" s="654">
        <f t="shared" si="63"/>
        <v>152.52000000000001</v>
      </c>
      <c r="J929" s="655">
        <f t="shared" si="63"/>
        <v>123</v>
      </c>
      <c r="K929" s="652">
        <f t="shared" si="64"/>
        <v>152.52000000000001</v>
      </c>
      <c r="L929" s="652"/>
    </row>
    <row r="930" spans="1:12" x14ac:dyDescent="0.2">
      <c r="A930" s="652" t="s">
        <v>550</v>
      </c>
      <c r="B930" s="656" t="s">
        <v>377</v>
      </c>
      <c r="C930" s="653"/>
      <c r="D930" s="653"/>
      <c r="E930" s="653">
        <f t="shared" si="61"/>
        <v>169.88</v>
      </c>
      <c r="F930" s="653">
        <v>137</v>
      </c>
      <c r="G930" s="653">
        <f t="shared" si="62"/>
        <v>0</v>
      </c>
      <c r="H930" s="653"/>
      <c r="I930" s="654">
        <f t="shared" si="63"/>
        <v>169.88</v>
      </c>
      <c r="J930" s="655">
        <f t="shared" si="63"/>
        <v>137</v>
      </c>
      <c r="K930" s="652">
        <f t="shared" si="64"/>
        <v>169.88</v>
      </c>
      <c r="L930" s="652"/>
    </row>
    <row r="931" spans="1:12" x14ac:dyDescent="0.2">
      <c r="A931" s="652" t="s">
        <v>428</v>
      </c>
      <c r="B931" s="656" t="s">
        <v>345</v>
      </c>
      <c r="C931" s="653"/>
      <c r="D931" s="653"/>
      <c r="E931" s="653">
        <f t="shared" si="61"/>
        <v>39.68</v>
      </c>
      <c r="F931" s="653">
        <v>32</v>
      </c>
      <c r="G931" s="653">
        <f t="shared" si="62"/>
        <v>23.36</v>
      </c>
      <c r="H931" s="653">
        <v>32</v>
      </c>
      <c r="I931" s="654">
        <f t="shared" si="63"/>
        <v>63.04</v>
      </c>
      <c r="J931" s="655">
        <f t="shared" si="63"/>
        <v>64</v>
      </c>
      <c r="K931" s="652">
        <f t="shared" si="64"/>
        <v>63.04</v>
      </c>
      <c r="L931" s="652"/>
    </row>
    <row r="932" spans="1:12" x14ac:dyDescent="0.2">
      <c r="A932" s="652" t="s">
        <v>428</v>
      </c>
      <c r="B932" s="656" t="s">
        <v>317</v>
      </c>
      <c r="C932" s="653"/>
      <c r="D932" s="653"/>
      <c r="E932" s="653">
        <f t="shared" si="61"/>
        <v>43.4</v>
      </c>
      <c r="F932" s="653">
        <v>35</v>
      </c>
      <c r="G932" s="653">
        <f t="shared" si="62"/>
        <v>25.55</v>
      </c>
      <c r="H932" s="653">
        <v>35</v>
      </c>
      <c r="I932" s="654">
        <f t="shared" si="63"/>
        <v>68.95</v>
      </c>
      <c r="J932" s="655">
        <f t="shared" si="63"/>
        <v>70</v>
      </c>
      <c r="K932" s="652">
        <f t="shared" si="64"/>
        <v>68.95</v>
      </c>
      <c r="L932" s="652"/>
    </row>
    <row r="933" spans="1:12" x14ac:dyDescent="0.2">
      <c r="A933" s="652" t="s">
        <v>428</v>
      </c>
      <c r="B933" s="656" t="s">
        <v>360</v>
      </c>
      <c r="C933" s="653"/>
      <c r="D933" s="653"/>
      <c r="E933" s="653">
        <f t="shared" si="61"/>
        <v>78.12</v>
      </c>
      <c r="F933" s="653">
        <v>63</v>
      </c>
      <c r="G933" s="653">
        <f t="shared" si="62"/>
        <v>45.99</v>
      </c>
      <c r="H933" s="653">
        <v>63</v>
      </c>
      <c r="I933" s="654">
        <f t="shared" si="63"/>
        <v>124.11000000000001</v>
      </c>
      <c r="J933" s="655">
        <f t="shared" si="63"/>
        <v>126</v>
      </c>
      <c r="K933" s="652">
        <f t="shared" si="64"/>
        <v>124.11000000000001</v>
      </c>
      <c r="L933" s="652"/>
    </row>
    <row r="934" spans="1:12" x14ac:dyDescent="0.2">
      <c r="A934" s="652" t="s">
        <v>476</v>
      </c>
      <c r="B934" s="656" t="s">
        <v>359</v>
      </c>
      <c r="C934" s="653"/>
      <c r="D934" s="653"/>
      <c r="E934" s="653">
        <f t="shared" si="61"/>
        <v>163.68</v>
      </c>
      <c r="F934" s="653">
        <v>132</v>
      </c>
      <c r="G934" s="653">
        <f t="shared" si="62"/>
        <v>0</v>
      </c>
      <c r="H934" s="653"/>
      <c r="I934" s="654">
        <f t="shared" si="63"/>
        <v>163.68</v>
      </c>
      <c r="J934" s="655">
        <f t="shared" si="63"/>
        <v>132</v>
      </c>
      <c r="K934" s="652">
        <f t="shared" si="64"/>
        <v>163.68</v>
      </c>
      <c r="L934" s="652"/>
    </row>
    <row r="935" spans="1:12" x14ac:dyDescent="0.2">
      <c r="A935" s="652" t="s">
        <v>475</v>
      </c>
      <c r="B935" s="656" t="s">
        <v>328</v>
      </c>
      <c r="C935" s="653"/>
      <c r="D935" s="653"/>
      <c r="E935" s="653">
        <f t="shared" si="61"/>
        <v>33.479999999999997</v>
      </c>
      <c r="F935" s="653">
        <v>27</v>
      </c>
      <c r="G935" s="653">
        <f t="shared" si="62"/>
        <v>0</v>
      </c>
      <c r="H935" s="653"/>
      <c r="I935" s="654">
        <f t="shared" si="63"/>
        <v>33.479999999999997</v>
      </c>
      <c r="J935" s="655">
        <f t="shared" si="63"/>
        <v>27</v>
      </c>
      <c r="K935" s="652">
        <f t="shared" si="64"/>
        <v>33.479999999999997</v>
      </c>
      <c r="L935" s="652"/>
    </row>
    <row r="936" spans="1:12" x14ac:dyDescent="0.2">
      <c r="A936" s="652" t="s">
        <v>475</v>
      </c>
      <c r="B936" s="656" t="s">
        <v>345</v>
      </c>
      <c r="C936" s="653"/>
      <c r="D936" s="653"/>
      <c r="E936" s="653">
        <f t="shared" si="61"/>
        <v>58.28</v>
      </c>
      <c r="F936" s="653">
        <v>47</v>
      </c>
      <c r="G936" s="653">
        <f t="shared" si="62"/>
        <v>0</v>
      </c>
      <c r="H936" s="653"/>
      <c r="I936" s="654">
        <f t="shared" si="63"/>
        <v>58.28</v>
      </c>
      <c r="J936" s="655">
        <f t="shared" si="63"/>
        <v>47</v>
      </c>
      <c r="K936" s="652">
        <f t="shared" si="64"/>
        <v>58.28</v>
      </c>
      <c r="L936" s="652"/>
    </row>
    <row r="937" spans="1:12" x14ac:dyDescent="0.2">
      <c r="A937" s="652" t="s">
        <v>475</v>
      </c>
      <c r="B937" s="656" t="s">
        <v>317</v>
      </c>
      <c r="C937" s="653"/>
      <c r="D937" s="653"/>
      <c r="E937" s="653">
        <f t="shared" si="61"/>
        <v>100.44</v>
      </c>
      <c r="F937" s="653">
        <v>81</v>
      </c>
      <c r="G937" s="653">
        <f t="shared" si="62"/>
        <v>0</v>
      </c>
      <c r="H937" s="653"/>
      <c r="I937" s="654">
        <f t="shared" si="63"/>
        <v>100.44</v>
      </c>
      <c r="J937" s="655">
        <f t="shared" si="63"/>
        <v>81</v>
      </c>
      <c r="K937" s="652">
        <f t="shared" si="64"/>
        <v>100.44</v>
      </c>
      <c r="L937" s="652"/>
    </row>
    <row r="938" spans="1:12" x14ac:dyDescent="0.2">
      <c r="A938" s="652" t="s">
        <v>475</v>
      </c>
      <c r="B938" s="656" t="s">
        <v>321</v>
      </c>
      <c r="C938" s="653"/>
      <c r="D938" s="653"/>
      <c r="E938" s="653">
        <f t="shared" si="61"/>
        <v>213.28</v>
      </c>
      <c r="F938" s="653">
        <v>172</v>
      </c>
      <c r="G938" s="653">
        <f t="shared" si="62"/>
        <v>0</v>
      </c>
      <c r="H938" s="653"/>
      <c r="I938" s="654">
        <f t="shared" si="63"/>
        <v>213.28</v>
      </c>
      <c r="J938" s="655">
        <f t="shared" si="63"/>
        <v>172</v>
      </c>
      <c r="K938" s="652">
        <f t="shared" si="64"/>
        <v>213.28</v>
      </c>
      <c r="L938" s="652"/>
    </row>
    <row r="939" spans="1:12" x14ac:dyDescent="0.2">
      <c r="A939" s="652" t="s">
        <v>475</v>
      </c>
      <c r="B939" s="656" t="s">
        <v>360</v>
      </c>
      <c r="C939" s="653"/>
      <c r="D939" s="653"/>
      <c r="E939" s="653">
        <f t="shared" si="61"/>
        <v>86.8</v>
      </c>
      <c r="F939" s="653">
        <v>70</v>
      </c>
      <c r="G939" s="653">
        <f t="shared" si="62"/>
        <v>0</v>
      </c>
      <c r="H939" s="653"/>
      <c r="I939" s="654">
        <f t="shared" si="63"/>
        <v>86.8</v>
      </c>
      <c r="J939" s="655">
        <f t="shared" si="63"/>
        <v>70</v>
      </c>
      <c r="K939" s="652">
        <f t="shared" si="64"/>
        <v>86.8</v>
      </c>
      <c r="L939" s="652"/>
    </row>
    <row r="940" spans="1:12" x14ac:dyDescent="0.2">
      <c r="A940" s="652" t="s">
        <v>495</v>
      </c>
      <c r="B940" s="656" t="s">
        <v>317</v>
      </c>
      <c r="C940" s="653"/>
      <c r="D940" s="653"/>
      <c r="E940" s="653">
        <f t="shared" si="61"/>
        <v>27.28</v>
      </c>
      <c r="F940" s="653">
        <v>22</v>
      </c>
      <c r="G940" s="653">
        <f t="shared" si="62"/>
        <v>0</v>
      </c>
      <c r="H940" s="653"/>
      <c r="I940" s="654">
        <f t="shared" si="63"/>
        <v>27.28</v>
      </c>
      <c r="J940" s="655">
        <f t="shared" si="63"/>
        <v>22</v>
      </c>
      <c r="K940" s="652">
        <f t="shared" si="64"/>
        <v>27.28</v>
      </c>
      <c r="L940" s="652"/>
    </row>
    <row r="941" spans="1:12" x14ac:dyDescent="0.2">
      <c r="A941" s="652" t="s">
        <v>311</v>
      </c>
      <c r="B941" s="656" t="s">
        <v>312</v>
      </c>
      <c r="C941" s="653"/>
      <c r="D941" s="653"/>
      <c r="E941" s="653">
        <f t="shared" si="61"/>
        <v>194.68</v>
      </c>
      <c r="F941" s="653">
        <v>157</v>
      </c>
      <c r="G941" s="653">
        <f t="shared" si="62"/>
        <v>0</v>
      </c>
      <c r="H941" s="653"/>
      <c r="I941" s="654">
        <f t="shared" si="63"/>
        <v>194.68</v>
      </c>
      <c r="J941" s="655">
        <f t="shared" si="63"/>
        <v>157</v>
      </c>
      <c r="K941" s="652">
        <f t="shared" si="64"/>
        <v>194.68</v>
      </c>
      <c r="L941" s="652"/>
    </row>
    <row r="942" spans="1:12" x14ac:dyDescent="0.2">
      <c r="A942" s="652" t="s">
        <v>468</v>
      </c>
      <c r="B942" s="656" t="s">
        <v>362</v>
      </c>
      <c r="C942" s="653"/>
      <c r="D942" s="653"/>
      <c r="E942" s="653">
        <f t="shared" si="61"/>
        <v>190.96</v>
      </c>
      <c r="F942" s="653">
        <v>154</v>
      </c>
      <c r="G942" s="653">
        <f t="shared" si="62"/>
        <v>0</v>
      </c>
      <c r="H942" s="653"/>
      <c r="I942" s="654">
        <f t="shared" si="63"/>
        <v>190.96</v>
      </c>
      <c r="J942" s="655">
        <f t="shared" si="63"/>
        <v>154</v>
      </c>
      <c r="K942" s="652">
        <f t="shared" si="64"/>
        <v>190.96</v>
      </c>
      <c r="L942" s="652"/>
    </row>
    <row r="943" spans="1:12" x14ac:dyDescent="0.2">
      <c r="A943" s="652" t="s">
        <v>324</v>
      </c>
      <c r="B943" s="656" t="s">
        <v>325</v>
      </c>
      <c r="C943" s="653"/>
      <c r="D943" s="653"/>
      <c r="E943" s="653">
        <f t="shared" si="61"/>
        <v>58.28</v>
      </c>
      <c r="F943" s="653">
        <v>47</v>
      </c>
      <c r="G943" s="653">
        <f t="shared" si="62"/>
        <v>164.98</v>
      </c>
      <c r="H943" s="653">
        <v>226</v>
      </c>
      <c r="I943" s="654">
        <f t="shared" si="63"/>
        <v>223.26</v>
      </c>
      <c r="J943" s="655">
        <f t="shared" si="63"/>
        <v>273</v>
      </c>
      <c r="K943" s="652">
        <f t="shared" si="64"/>
        <v>223.26</v>
      </c>
      <c r="L943" s="652"/>
    </row>
    <row r="944" spans="1:12" x14ac:dyDescent="0.2">
      <c r="A944" s="652" t="s">
        <v>324</v>
      </c>
      <c r="B944" s="656" t="s">
        <v>326</v>
      </c>
      <c r="C944" s="653"/>
      <c r="D944" s="653"/>
      <c r="E944" s="653">
        <f t="shared" si="61"/>
        <v>9.92</v>
      </c>
      <c r="F944" s="653">
        <v>8</v>
      </c>
      <c r="G944" s="653">
        <f t="shared" si="62"/>
        <v>480.34</v>
      </c>
      <c r="H944" s="653">
        <v>658</v>
      </c>
      <c r="I944" s="654">
        <f t="shared" si="63"/>
        <v>490.26</v>
      </c>
      <c r="J944" s="655">
        <f t="shared" si="63"/>
        <v>666</v>
      </c>
      <c r="K944" s="652">
        <f t="shared" si="64"/>
        <v>490.26</v>
      </c>
      <c r="L944" s="652"/>
    </row>
    <row r="945" spans="1:12" x14ac:dyDescent="0.2">
      <c r="A945" s="652" t="s">
        <v>324</v>
      </c>
      <c r="B945" s="656" t="s">
        <v>327</v>
      </c>
      <c r="C945" s="653"/>
      <c r="D945" s="653"/>
      <c r="E945" s="653">
        <f t="shared" si="61"/>
        <v>13.64</v>
      </c>
      <c r="F945" s="653">
        <v>11</v>
      </c>
      <c r="G945" s="653">
        <f t="shared" si="62"/>
        <v>167.9</v>
      </c>
      <c r="H945" s="653">
        <v>230</v>
      </c>
      <c r="I945" s="654">
        <f t="shared" si="63"/>
        <v>181.54000000000002</v>
      </c>
      <c r="J945" s="655">
        <f t="shared" si="63"/>
        <v>241</v>
      </c>
      <c r="K945" s="652">
        <f t="shared" si="64"/>
        <v>181.54000000000002</v>
      </c>
      <c r="L945" s="652"/>
    </row>
    <row r="946" spans="1:12" x14ac:dyDescent="0.2">
      <c r="A946" s="652" t="s">
        <v>324</v>
      </c>
      <c r="B946" s="656" t="s">
        <v>328</v>
      </c>
      <c r="C946" s="653"/>
      <c r="D946" s="653"/>
      <c r="E946" s="653">
        <f t="shared" si="61"/>
        <v>593.96</v>
      </c>
      <c r="F946" s="653">
        <v>479</v>
      </c>
      <c r="G946" s="653">
        <f t="shared" si="62"/>
        <v>349.67</v>
      </c>
      <c r="H946" s="653">
        <v>479</v>
      </c>
      <c r="I946" s="654">
        <f t="shared" si="63"/>
        <v>943.63000000000011</v>
      </c>
      <c r="J946" s="655">
        <f t="shared" si="63"/>
        <v>958</v>
      </c>
      <c r="K946" s="652">
        <f t="shared" si="64"/>
        <v>943.63000000000011</v>
      </c>
      <c r="L946" s="652"/>
    </row>
    <row r="947" spans="1:12" x14ac:dyDescent="0.2">
      <c r="A947" s="652" t="s">
        <v>324</v>
      </c>
      <c r="B947" s="656" t="s">
        <v>329</v>
      </c>
      <c r="C947" s="653"/>
      <c r="D947" s="653"/>
      <c r="E947" s="653">
        <f t="shared" si="61"/>
        <v>59.519999999999996</v>
      </c>
      <c r="F947" s="653">
        <v>48</v>
      </c>
      <c r="G947" s="653">
        <f t="shared" si="62"/>
        <v>35.04</v>
      </c>
      <c r="H947" s="653">
        <v>48</v>
      </c>
      <c r="I947" s="654">
        <f t="shared" si="63"/>
        <v>94.56</v>
      </c>
      <c r="J947" s="655">
        <f t="shared" si="63"/>
        <v>96</v>
      </c>
      <c r="K947" s="652">
        <f t="shared" si="64"/>
        <v>94.56</v>
      </c>
      <c r="L947" s="652"/>
    </row>
    <row r="948" spans="1:12" x14ac:dyDescent="0.2">
      <c r="A948" s="652" t="s">
        <v>324</v>
      </c>
      <c r="B948" s="656" t="s">
        <v>330</v>
      </c>
      <c r="C948" s="653"/>
      <c r="D948" s="653"/>
      <c r="E948" s="653">
        <f t="shared" si="61"/>
        <v>59.519999999999996</v>
      </c>
      <c r="F948" s="653">
        <v>48</v>
      </c>
      <c r="G948" s="653">
        <f t="shared" si="62"/>
        <v>35.04</v>
      </c>
      <c r="H948" s="653">
        <v>48</v>
      </c>
      <c r="I948" s="654">
        <f t="shared" si="63"/>
        <v>94.56</v>
      </c>
      <c r="J948" s="655">
        <f t="shared" si="63"/>
        <v>96</v>
      </c>
      <c r="K948" s="652">
        <f t="shared" si="64"/>
        <v>94.56</v>
      </c>
      <c r="L948" s="652"/>
    </row>
    <row r="949" spans="1:12" x14ac:dyDescent="0.2">
      <c r="A949" s="652" t="s">
        <v>324</v>
      </c>
      <c r="B949" s="656" t="s">
        <v>331</v>
      </c>
      <c r="C949" s="653"/>
      <c r="D949" s="653"/>
      <c r="E949" s="653">
        <f t="shared" si="61"/>
        <v>0</v>
      </c>
      <c r="F949" s="653"/>
      <c r="G949" s="653">
        <f t="shared" si="62"/>
        <v>32.85</v>
      </c>
      <c r="H949" s="653">
        <v>45</v>
      </c>
      <c r="I949" s="654">
        <f t="shared" si="63"/>
        <v>32.85</v>
      </c>
      <c r="J949" s="655">
        <f t="shared" si="63"/>
        <v>45</v>
      </c>
      <c r="K949" s="652">
        <f t="shared" si="64"/>
        <v>32.85</v>
      </c>
      <c r="L949" s="652"/>
    </row>
    <row r="950" spans="1:12" x14ac:dyDescent="0.2">
      <c r="A950" s="652" t="s">
        <v>324</v>
      </c>
      <c r="B950" s="656" t="s">
        <v>332</v>
      </c>
      <c r="C950" s="653"/>
      <c r="D950" s="653"/>
      <c r="E950" s="653">
        <f t="shared" si="61"/>
        <v>65.72</v>
      </c>
      <c r="F950" s="653">
        <v>53</v>
      </c>
      <c r="G950" s="653">
        <f t="shared" si="62"/>
        <v>134.32</v>
      </c>
      <c r="H950" s="653">
        <v>184</v>
      </c>
      <c r="I950" s="654">
        <f t="shared" si="63"/>
        <v>200.04</v>
      </c>
      <c r="J950" s="655">
        <f t="shared" si="63"/>
        <v>237</v>
      </c>
      <c r="K950" s="652">
        <f t="shared" si="64"/>
        <v>200.04</v>
      </c>
      <c r="L950" s="652"/>
    </row>
    <row r="951" spans="1:12" x14ac:dyDescent="0.2">
      <c r="A951" s="652" t="s">
        <v>324</v>
      </c>
      <c r="B951" s="656" t="s">
        <v>333</v>
      </c>
      <c r="C951" s="653"/>
      <c r="D951" s="653"/>
      <c r="E951" s="653">
        <f t="shared" si="61"/>
        <v>457.56</v>
      </c>
      <c r="F951" s="653">
        <v>369</v>
      </c>
      <c r="G951" s="653">
        <f t="shared" si="62"/>
        <v>269.37</v>
      </c>
      <c r="H951" s="653">
        <v>369</v>
      </c>
      <c r="I951" s="654">
        <f t="shared" si="63"/>
        <v>726.93000000000006</v>
      </c>
      <c r="J951" s="655">
        <f t="shared" si="63"/>
        <v>738</v>
      </c>
      <c r="K951" s="652">
        <f t="shared" si="64"/>
        <v>726.93000000000006</v>
      </c>
      <c r="L951" s="652"/>
    </row>
    <row r="952" spans="1:12" x14ac:dyDescent="0.2">
      <c r="A952" s="652" t="s">
        <v>324</v>
      </c>
      <c r="B952" s="656" t="s">
        <v>391</v>
      </c>
      <c r="C952" s="653"/>
      <c r="D952" s="653"/>
      <c r="E952" s="653">
        <f t="shared" si="61"/>
        <v>3.7199999999999998</v>
      </c>
      <c r="F952" s="653">
        <v>3</v>
      </c>
      <c r="G952" s="653">
        <f t="shared" si="62"/>
        <v>2.19</v>
      </c>
      <c r="H952" s="653">
        <v>3</v>
      </c>
      <c r="I952" s="654">
        <f t="shared" si="63"/>
        <v>5.91</v>
      </c>
      <c r="J952" s="655">
        <f t="shared" si="63"/>
        <v>6</v>
      </c>
      <c r="K952" s="652">
        <f t="shared" si="64"/>
        <v>5.91</v>
      </c>
      <c r="L952" s="652"/>
    </row>
    <row r="953" spans="1:12" x14ac:dyDescent="0.2">
      <c r="A953" s="652" t="s">
        <v>324</v>
      </c>
      <c r="B953" s="656" t="s">
        <v>334</v>
      </c>
      <c r="C953" s="653"/>
      <c r="D953" s="653"/>
      <c r="E953" s="653">
        <f t="shared" si="61"/>
        <v>224.44</v>
      </c>
      <c r="F953" s="653">
        <v>181</v>
      </c>
      <c r="G953" s="653">
        <f t="shared" si="62"/>
        <v>132.13</v>
      </c>
      <c r="H953" s="653">
        <v>181</v>
      </c>
      <c r="I953" s="654">
        <f t="shared" si="63"/>
        <v>356.57</v>
      </c>
      <c r="J953" s="655">
        <f t="shared" si="63"/>
        <v>362</v>
      </c>
      <c r="K953" s="652">
        <f t="shared" si="64"/>
        <v>356.57</v>
      </c>
      <c r="L953" s="652"/>
    </row>
    <row r="954" spans="1:12" x14ac:dyDescent="0.2">
      <c r="A954" s="652" t="s">
        <v>324</v>
      </c>
      <c r="B954" s="656" t="s">
        <v>335</v>
      </c>
      <c r="C954" s="653"/>
      <c r="D954" s="653"/>
      <c r="E954" s="653">
        <f t="shared" si="61"/>
        <v>2.48</v>
      </c>
      <c r="F954" s="653">
        <v>2</v>
      </c>
      <c r="G954" s="653">
        <f t="shared" si="62"/>
        <v>2.19</v>
      </c>
      <c r="H954" s="653">
        <v>3</v>
      </c>
      <c r="I954" s="654">
        <f t="shared" si="63"/>
        <v>4.67</v>
      </c>
      <c r="J954" s="655">
        <f t="shared" si="63"/>
        <v>5</v>
      </c>
      <c r="K954" s="652">
        <f t="shared" si="64"/>
        <v>4.67</v>
      </c>
      <c r="L954" s="652"/>
    </row>
    <row r="955" spans="1:12" x14ac:dyDescent="0.2">
      <c r="A955" s="652" t="s">
        <v>324</v>
      </c>
      <c r="B955" s="656" t="s">
        <v>336</v>
      </c>
      <c r="C955" s="653"/>
      <c r="D955" s="653"/>
      <c r="E955" s="653">
        <f t="shared" si="61"/>
        <v>358.36</v>
      </c>
      <c r="F955" s="653">
        <v>289</v>
      </c>
      <c r="G955" s="653">
        <f t="shared" si="62"/>
        <v>216.81</v>
      </c>
      <c r="H955" s="653">
        <v>297</v>
      </c>
      <c r="I955" s="654">
        <f t="shared" si="63"/>
        <v>575.17000000000007</v>
      </c>
      <c r="J955" s="655">
        <f t="shared" si="63"/>
        <v>586</v>
      </c>
      <c r="K955" s="652">
        <f t="shared" si="64"/>
        <v>575.17000000000007</v>
      </c>
      <c r="L955" s="652"/>
    </row>
    <row r="956" spans="1:12" x14ac:dyDescent="0.2">
      <c r="A956" s="652" t="s">
        <v>324</v>
      </c>
      <c r="B956" s="656" t="s">
        <v>337</v>
      </c>
      <c r="C956" s="653"/>
      <c r="D956" s="653"/>
      <c r="E956" s="653">
        <f t="shared" si="61"/>
        <v>17.36</v>
      </c>
      <c r="F956" s="653">
        <v>14</v>
      </c>
      <c r="G956" s="653">
        <f t="shared" si="62"/>
        <v>10.219999999999999</v>
      </c>
      <c r="H956" s="653">
        <v>14</v>
      </c>
      <c r="I956" s="654">
        <f t="shared" si="63"/>
        <v>27.58</v>
      </c>
      <c r="J956" s="655">
        <f t="shared" si="63"/>
        <v>28</v>
      </c>
      <c r="K956" s="652">
        <f t="shared" si="64"/>
        <v>27.58</v>
      </c>
      <c r="L956" s="652"/>
    </row>
    <row r="957" spans="1:12" x14ac:dyDescent="0.2">
      <c r="A957" s="652" t="s">
        <v>324</v>
      </c>
      <c r="B957" s="656" t="s">
        <v>338</v>
      </c>
      <c r="C957" s="653"/>
      <c r="D957" s="653"/>
      <c r="E957" s="653">
        <f t="shared" si="61"/>
        <v>55.8</v>
      </c>
      <c r="F957" s="653">
        <v>45</v>
      </c>
      <c r="G957" s="653">
        <f t="shared" si="62"/>
        <v>32.85</v>
      </c>
      <c r="H957" s="653">
        <v>45</v>
      </c>
      <c r="I957" s="654">
        <f t="shared" si="63"/>
        <v>88.65</v>
      </c>
      <c r="J957" s="655">
        <f t="shared" si="63"/>
        <v>90</v>
      </c>
      <c r="K957" s="652">
        <f t="shared" si="64"/>
        <v>88.65</v>
      </c>
      <c r="L957" s="652"/>
    </row>
    <row r="958" spans="1:12" x14ac:dyDescent="0.2">
      <c r="A958" s="652" t="s">
        <v>324</v>
      </c>
      <c r="B958" s="656" t="s">
        <v>339</v>
      </c>
      <c r="C958" s="653"/>
      <c r="D958" s="653"/>
      <c r="E958" s="653">
        <f t="shared" si="61"/>
        <v>45.88</v>
      </c>
      <c r="F958" s="653">
        <v>37</v>
      </c>
      <c r="G958" s="653">
        <f t="shared" si="62"/>
        <v>26.28</v>
      </c>
      <c r="H958" s="653">
        <v>36</v>
      </c>
      <c r="I958" s="654">
        <f t="shared" si="63"/>
        <v>72.16</v>
      </c>
      <c r="J958" s="655">
        <f t="shared" si="63"/>
        <v>73</v>
      </c>
      <c r="K958" s="652">
        <f t="shared" si="64"/>
        <v>72.16</v>
      </c>
      <c r="L958" s="652"/>
    </row>
    <row r="959" spans="1:12" x14ac:dyDescent="0.2">
      <c r="A959" s="652" t="s">
        <v>324</v>
      </c>
      <c r="B959" s="656" t="s">
        <v>340</v>
      </c>
      <c r="C959" s="653"/>
      <c r="D959" s="653"/>
      <c r="E959" s="653">
        <f t="shared" si="61"/>
        <v>17.36</v>
      </c>
      <c r="F959" s="653">
        <v>14</v>
      </c>
      <c r="G959" s="653">
        <f t="shared" si="62"/>
        <v>10.219999999999999</v>
      </c>
      <c r="H959" s="653">
        <v>14</v>
      </c>
      <c r="I959" s="654">
        <f t="shared" si="63"/>
        <v>27.58</v>
      </c>
      <c r="J959" s="655">
        <f t="shared" si="63"/>
        <v>28</v>
      </c>
      <c r="K959" s="652">
        <f t="shared" si="64"/>
        <v>27.58</v>
      </c>
      <c r="L959" s="652"/>
    </row>
    <row r="960" spans="1:12" x14ac:dyDescent="0.2">
      <c r="A960" s="652" t="s">
        <v>324</v>
      </c>
      <c r="B960" s="656" t="s">
        <v>341</v>
      </c>
      <c r="C960" s="653"/>
      <c r="D960" s="653"/>
      <c r="E960" s="653">
        <f t="shared" si="61"/>
        <v>12.4</v>
      </c>
      <c r="F960" s="653">
        <v>10</v>
      </c>
      <c r="G960" s="653">
        <f t="shared" si="62"/>
        <v>7.3</v>
      </c>
      <c r="H960" s="653">
        <v>10</v>
      </c>
      <c r="I960" s="654">
        <f t="shared" si="63"/>
        <v>19.7</v>
      </c>
      <c r="J960" s="655">
        <f t="shared" si="63"/>
        <v>20</v>
      </c>
      <c r="K960" s="652">
        <f t="shared" si="64"/>
        <v>19.7</v>
      </c>
      <c r="L960" s="652"/>
    </row>
    <row r="961" spans="1:12" ht="24" x14ac:dyDescent="0.2">
      <c r="A961" s="652" t="s">
        <v>324</v>
      </c>
      <c r="B961" s="656" t="s">
        <v>342</v>
      </c>
      <c r="C961" s="653"/>
      <c r="D961" s="653"/>
      <c r="E961" s="653">
        <f t="shared" si="61"/>
        <v>152.52000000000001</v>
      </c>
      <c r="F961" s="653">
        <v>123</v>
      </c>
      <c r="G961" s="653">
        <f t="shared" si="62"/>
        <v>85.41</v>
      </c>
      <c r="H961" s="653">
        <v>117</v>
      </c>
      <c r="I961" s="654">
        <f t="shared" si="63"/>
        <v>237.93</v>
      </c>
      <c r="J961" s="655">
        <f t="shared" si="63"/>
        <v>240</v>
      </c>
      <c r="K961" s="652">
        <f t="shared" si="64"/>
        <v>237.93</v>
      </c>
      <c r="L961" s="652"/>
    </row>
    <row r="962" spans="1:12" x14ac:dyDescent="0.2">
      <c r="A962" s="652" t="s">
        <v>324</v>
      </c>
      <c r="B962" s="656" t="s">
        <v>343</v>
      </c>
      <c r="C962" s="653"/>
      <c r="D962" s="653"/>
      <c r="E962" s="653">
        <f t="shared" si="61"/>
        <v>21.08</v>
      </c>
      <c r="F962" s="653">
        <v>17</v>
      </c>
      <c r="G962" s="653">
        <f t="shared" si="62"/>
        <v>12.41</v>
      </c>
      <c r="H962" s="653">
        <v>17</v>
      </c>
      <c r="I962" s="654">
        <f t="shared" si="63"/>
        <v>33.489999999999995</v>
      </c>
      <c r="J962" s="655">
        <f t="shared" si="63"/>
        <v>34</v>
      </c>
      <c r="K962" s="652">
        <f t="shared" si="64"/>
        <v>33.489999999999995</v>
      </c>
      <c r="L962" s="652"/>
    </row>
    <row r="963" spans="1:12" x14ac:dyDescent="0.2">
      <c r="A963" s="652" t="s">
        <v>324</v>
      </c>
      <c r="B963" s="656" t="s">
        <v>344</v>
      </c>
      <c r="C963" s="653"/>
      <c r="D963" s="653"/>
      <c r="E963" s="653">
        <f t="shared" si="61"/>
        <v>23.56</v>
      </c>
      <c r="F963" s="653">
        <v>19</v>
      </c>
      <c r="G963" s="653">
        <f t="shared" si="62"/>
        <v>13.87</v>
      </c>
      <c r="H963" s="653">
        <v>19</v>
      </c>
      <c r="I963" s="654">
        <f t="shared" si="63"/>
        <v>37.43</v>
      </c>
      <c r="J963" s="655">
        <f t="shared" si="63"/>
        <v>38</v>
      </c>
      <c r="K963" s="652">
        <f t="shared" si="64"/>
        <v>37.43</v>
      </c>
      <c r="L963" s="652"/>
    </row>
    <row r="964" spans="1:12" x14ac:dyDescent="0.2">
      <c r="A964" s="652" t="s">
        <v>324</v>
      </c>
      <c r="B964" s="656" t="s">
        <v>345</v>
      </c>
      <c r="C964" s="653"/>
      <c r="D964" s="653"/>
      <c r="E964" s="653">
        <f t="shared" si="61"/>
        <v>62</v>
      </c>
      <c r="F964" s="653">
        <v>50</v>
      </c>
      <c r="G964" s="653">
        <f t="shared" si="62"/>
        <v>36.5</v>
      </c>
      <c r="H964" s="653">
        <v>50</v>
      </c>
      <c r="I964" s="654">
        <f t="shared" si="63"/>
        <v>98.5</v>
      </c>
      <c r="J964" s="655">
        <f t="shared" si="63"/>
        <v>100</v>
      </c>
      <c r="K964" s="652">
        <f t="shared" si="64"/>
        <v>98.5</v>
      </c>
      <c r="L964" s="652"/>
    </row>
    <row r="965" spans="1:12" x14ac:dyDescent="0.2">
      <c r="A965" s="652" t="s">
        <v>324</v>
      </c>
      <c r="B965" s="656" t="s">
        <v>346</v>
      </c>
      <c r="C965" s="653"/>
      <c r="D965" s="653"/>
      <c r="E965" s="653">
        <f t="shared" si="61"/>
        <v>0</v>
      </c>
      <c r="F965" s="653"/>
      <c r="G965" s="653">
        <f t="shared" si="62"/>
        <v>125.56</v>
      </c>
      <c r="H965" s="653">
        <v>172</v>
      </c>
      <c r="I965" s="654">
        <f t="shared" si="63"/>
        <v>125.56</v>
      </c>
      <c r="J965" s="655">
        <f t="shared" si="63"/>
        <v>172</v>
      </c>
      <c r="K965" s="652">
        <f t="shared" si="64"/>
        <v>125.56</v>
      </c>
      <c r="L965" s="652"/>
    </row>
    <row r="966" spans="1:12" x14ac:dyDescent="0.2">
      <c r="A966" s="652" t="s">
        <v>324</v>
      </c>
      <c r="B966" s="656" t="s">
        <v>317</v>
      </c>
      <c r="C966" s="653"/>
      <c r="D966" s="653"/>
      <c r="E966" s="653">
        <f t="shared" ref="E966:E1029" si="65">F966*1.24</f>
        <v>393.08</v>
      </c>
      <c r="F966" s="653">
        <v>317</v>
      </c>
      <c r="G966" s="653">
        <f t="shared" ref="G966:G1029" si="66">H966*0.73</f>
        <v>196.37</v>
      </c>
      <c r="H966" s="653">
        <v>269</v>
      </c>
      <c r="I966" s="654">
        <f t="shared" si="63"/>
        <v>589.45000000000005</v>
      </c>
      <c r="J966" s="655">
        <f t="shared" si="63"/>
        <v>586</v>
      </c>
      <c r="K966" s="652">
        <f t="shared" si="64"/>
        <v>589.45000000000005</v>
      </c>
      <c r="L966" s="652"/>
    </row>
    <row r="967" spans="1:12" x14ac:dyDescent="0.2">
      <c r="A967" s="652" t="s">
        <v>324</v>
      </c>
      <c r="B967" s="656" t="s">
        <v>347</v>
      </c>
      <c r="C967" s="653"/>
      <c r="D967" s="653"/>
      <c r="E967" s="653">
        <f t="shared" si="65"/>
        <v>95.48</v>
      </c>
      <c r="F967" s="653">
        <v>77</v>
      </c>
      <c r="G967" s="653">
        <f t="shared" si="66"/>
        <v>0</v>
      </c>
      <c r="H967" s="653"/>
      <c r="I967" s="654">
        <f t="shared" si="63"/>
        <v>95.48</v>
      </c>
      <c r="J967" s="655">
        <f t="shared" si="63"/>
        <v>77</v>
      </c>
      <c r="K967" s="652">
        <f t="shared" si="64"/>
        <v>95.48</v>
      </c>
      <c r="L967" s="652"/>
    </row>
    <row r="968" spans="1:12" x14ac:dyDescent="0.2">
      <c r="A968" s="652" t="s">
        <v>324</v>
      </c>
      <c r="B968" s="656" t="s">
        <v>312</v>
      </c>
      <c r="C968" s="653"/>
      <c r="D968" s="653"/>
      <c r="E968" s="653">
        <f t="shared" si="65"/>
        <v>157.47999999999999</v>
      </c>
      <c r="F968" s="653">
        <v>127</v>
      </c>
      <c r="G968" s="653">
        <f t="shared" si="66"/>
        <v>91.98</v>
      </c>
      <c r="H968" s="653">
        <v>126</v>
      </c>
      <c r="I968" s="654">
        <f t="shared" si="63"/>
        <v>249.45999999999998</v>
      </c>
      <c r="J968" s="655">
        <f t="shared" si="63"/>
        <v>253</v>
      </c>
      <c r="K968" s="652">
        <f t="shared" si="64"/>
        <v>249.45999999999998</v>
      </c>
      <c r="L968" s="652"/>
    </row>
    <row r="969" spans="1:12" x14ac:dyDescent="0.2">
      <c r="A969" s="652" t="s">
        <v>324</v>
      </c>
      <c r="B969" s="656" t="s">
        <v>321</v>
      </c>
      <c r="C969" s="653"/>
      <c r="D969" s="653"/>
      <c r="E969" s="653">
        <f t="shared" si="65"/>
        <v>147.56</v>
      </c>
      <c r="F969" s="653">
        <v>119</v>
      </c>
      <c r="G969" s="653">
        <f t="shared" si="66"/>
        <v>86.87</v>
      </c>
      <c r="H969" s="653">
        <v>119</v>
      </c>
      <c r="I969" s="654">
        <f t="shared" si="63"/>
        <v>234.43</v>
      </c>
      <c r="J969" s="655">
        <f t="shared" si="63"/>
        <v>238</v>
      </c>
      <c r="K969" s="652">
        <f t="shared" si="64"/>
        <v>234.43</v>
      </c>
      <c r="L969" s="652"/>
    </row>
    <row r="970" spans="1:12" x14ac:dyDescent="0.2">
      <c r="A970" s="652" t="s">
        <v>324</v>
      </c>
      <c r="B970" s="656" t="s">
        <v>348</v>
      </c>
      <c r="C970" s="653"/>
      <c r="D970" s="653"/>
      <c r="E970" s="653">
        <f t="shared" si="65"/>
        <v>47.12</v>
      </c>
      <c r="F970" s="653">
        <v>38</v>
      </c>
      <c r="G970" s="653">
        <f t="shared" si="66"/>
        <v>0</v>
      </c>
      <c r="H970" s="653"/>
      <c r="I970" s="654">
        <f t="shared" si="63"/>
        <v>47.12</v>
      </c>
      <c r="J970" s="655">
        <f t="shared" si="63"/>
        <v>38</v>
      </c>
      <c r="K970" s="652">
        <f t="shared" si="64"/>
        <v>47.12</v>
      </c>
      <c r="L970" s="652"/>
    </row>
    <row r="971" spans="1:12" x14ac:dyDescent="0.2">
      <c r="A971" s="652" t="s">
        <v>324</v>
      </c>
      <c r="B971" s="656" t="s">
        <v>349</v>
      </c>
      <c r="C971" s="653"/>
      <c r="D971" s="653"/>
      <c r="E971" s="653">
        <f t="shared" si="65"/>
        <v>221.96</v>
      </c>
      <c r="F971" s="653">
        <v>179</v>
      </c>
      <c r="G971" s="653">
        <f t="shared" si="66"/>
        <v>0</v>
      </c>
      <c r="H971" s="653"/>
      <c r="I971" s="654">
        <f t="shared" si="63"/>
        <v>221.96</v>
      </c>
      <c r="J971" s="655">
        <f t="shared" si="63"/>
        <v>179</v>
      </c>
      <c r="K971" s="652">
        <f t="shared" si="64"/>
        <v>221.96</v>
      </c>
      <c r="L971" s="652"/>
    </row>
    <row r="972" spans="1:12" x14ac:dyDescent="0.2">
      <c r="A972" s="652" t="s">
        <v>324</v>
      </c>
      <c r="B972" s="656" t="s">
        <v>350</v>
      </c>
      <c r="C972" s="653"/>
      <c r="D972" s="653"/>
      <c r="E972" s="653">
        <f t="shared" si="65"/>
        <v>142.6</v>
      </c>
      <c r="F972" s="653">
        <v>115</v>
      </c>
      <c r="G972" s="653">
        <f t="shared" si="66"/>
        <v>83.95</v>
      </c>
      <c r="H972" s="653">
        <v>115</v>
      </c>
      <c r="I972" s="654">
        <f t="shared" si="63"/>
        <v>226.55</v>
      </c>
      <c r="J972" s="655">
        <f t="shared" si="63"/>
        <v>230</v>
      </c>
      <c r="K972" s="652">
        <f t="shared" si="64"/>
        <v>226.55</v>
      </c>
      <c r="L972" s="652"/>
    </row>
    <row r="973" spans="1:12" x14ac:dyDescent="0.2">
      <c r="A973" s="652" t="s">
        <v>324</v>
      </c>
      <c r="B973" s="656" t="s">
        <v>351</v>
      </c>
      <c r="C973" s="653"/>
      <c r="D973" s="653"/>
      <c r="E973" s="653">
        <f t="shared" si="65"/>
        <v>0</v>
      </c>
      <c r="F973" s="653"/>
      <c r="G973" s="653">
        <f t="shared" si="66"/>
        <v>1.46</v>
      </c>
      <c r="H973" s="653">
        <v>2</v>
      </c>
      <c r="I973" s="654">
        <f t="shared" si="63"/>
        <v>1.46</v>
      </c>
      <c r="J973" s="655">
        <f t="shared" si="63"/>
        <v>2</v>
      </c>
      <c r="K973" s="652">
        <f t="shared" si="64"/>
        <v>1.46</v>
      </c>
      <c r="L973" s="652"/>
    </row>
    <row r="974" spans="1:12" x14ac:dyDescent="0.2">
      <c r="A974" s="652" t="s">
        <v>324</v>
      </c>
      <c r="B974" s="656" t="s">
        <v>352</v>
      </c>
      <c r="C974" s="653"/>
      <c r="D974" s="653"/>
      <c r="E974" s="653">
        <f t="shared" si="65"/>
        <v>145.08000000000001</v>
      </c>
      <c r="F974" s="653">
        <v>117</v>
      </c>
      <c r="G974" s="653">
        <f t="shared" si="66"/>
        <v>85.41</v>
      </c>
      <c r="H974" s="653">
        <v>117</v>
      </c>
      <c r="I974" s="654">
        <f t="shared" si="63"/>
        <v>230.49</v>
      </c>
      <c r="J974" s="655">
        <f t="shared" si="63"/>
        <v>234</v>
      </c>
      <c r="K974" s="652">
        <f t="shared" si="64"/>
        <v>230.49</v>
      </c>
      <c r="L974" s="652"/>
    </row>
    <row r="975" spans="1:12" x14ac:dyDescent="0.2">
      <c r="A975" s="652" t="s">
        <v>324</v>
      </c>
      <c r="B975" s="656" t="s">
        <v>353</v>
      </c>
      <c r="C975" s="653"/>
      <c r="D975" s="653"/>
      <c r="E975" s="653">
        <f t="shared" si="65"/>
        <v>833.28</v>
      </c>
      <c r="F975" s="653">
        <v>672</v>
      </c>
      <c r="G975" s="653">
        <f t="shared" si="66"/>
        <v>207.32</v>
      </c>
      <c r="H975" s="653">
        <v>284</v>
      </c>
      <c r="I975" s="654">
        <f t="shared" si="63"/>
        <v>1040.5999999999999</v>
      </c>
      <c r="J975" s="655">
        <f t="shared" si="63"/>
        <v>956</v>
      </c>
      <c r="K975" s="652">
        <f t="shared" si="64"/>
        <v>1040.5999999999999</v>
      </c>
      <c r="L975" s="652"/>
    </row>
    <row r="976" spans="1:12" x14ac:dyDescent="0.2">
      <c r="A976" s="652" t="s">
        <v>324</v>
      </c>
      <c r="B976" s="656" t="s">
        <v>354</v>
      </c>
      <c r="C976" s="653"/>
      <c r="D976" s="653"/>
      <c r="E976" s="653">
        <f t="shared" si="65"/>
        <v>71.92</v>
      </c>
      <c r="F976" s="653">
        <v>58</v>
      </c>
      <c r="G976" s="653">
        <f t="shared" si="66"/>
        <v>42.339999999999996</v>
      </c>
      <c r="H976" s="653">
        <v>58</v>
      </c>
      <c r="I976" s="654">
        <f t="shared" si="63"/>
        <v>114.25999999999999</v>
      </c>
      <c r="J976" s="655">
        <f t="shared" si="63"/>
        <v>116</v>
      </c>
      <c r="K976" s="652">
        <f t="shared" si="64"/>
        <v>114.25999999999999</v>
      </c>
      <c r="L976" s="652"/>
    </row>
    <row r="977" spans="1:12" x14ac:dyDescent="0.2">
      <c r="A977" s="652" t="s">
        <v>324</v>
      </c>
      <c r="B977" s="656" t="s">
        <v>355</v>
      </c>
      <c r="C977" s="653"/>
      <c r="D977" s="653"/>
      <c r="E977" s="653">
        <f t="shared" si="65"/>
        <v>63.24</v>
      </c>
      <c r="F977" s="653">
        <v>51</v>
      </c>
      <c r="G977" s="653">
        <f t="shared" si="66"/>
        <v>0</v>
      </c>
      <c r="H977" s="653"/>
      <c r="I977" s="654">
        <f t="shared" si="63"/>
        <v>63.24</v>
      </c>
      <c r="J977" s="655">
        <f t="shared" si="63"/>
        <v>51</v>
      </c>
      <c r="K977" s="652">
        <f t="shared" si="64"/>
        <v>63.24</v>
      </c>
      <c r="L977" s="652"/>
    </row>
    <row r="978" spans="1:12" x14ac:dyDescent="0.2">
      <c r="A978" s="652" t="s">
        <v>324</v>
      </c>
      <c r="B978" s="656" t="s">
        <v>356</v>
      </c>
      <c r="C978" s="653"/>
      <c r="D978" s="653"/>
      <c r="E978" s="653">
        <f t="shared" si="65"/>
        <v>140.12</v>
      </c>
      <c r="F978" s="653">
        <v>113</v>
      </c>
      <c r="G978" s="653">
        <f t="shared" si="66"/>
        <v>0</v>
      </c>
      <c r="H978" s="653"/>
      <c r="I978" s="654">
        <f t="shared" si="63"/>
        <v>140.12</v>
      </c>
      <c r="J978" s="655">
        <f t="shared" si="63"/>
        <v>113</v>
      </c>
      <c r="K978" s="652">
        <f t="shared" si="64"/>
        <v>140.12</v>
      </c>
      <c r="L978" s="652"/>
    </row>
    <row r="979" spans="1:12" x14ac:dyDescent="0.2">
      <c r="A979" s="652" t="s">
        <v>324</v>
      </c>
      <c r="B979" s="656" t="s">
        <v>357</v>
      </c>
      <c r="C979" s="653"/>
      <c r="D979" s="653"/>
      <c r="E979" s="653">
        <f t="shared" si="65"/>
        <v>280.24</v>
      </c>
      <c r="F979" s="653">
        <v>226</v>
      </c>
      <c r="G979" s="653">
        <f t="shared" si="66"/>
        <v>251.85</v>
      </c>
      <c r="H979" s="653">
        <v>345</v>
      </c>
      <c r="I979" s="654">
        <f t="shared" si="63"/>
        <v>532.09</v>
      </c>
      <c r="J979" s="655">
        <f t="shared" si="63"/>
        <v>571</v>
      </c>
      <c r="K979" s="652">
        <f t="shared" si="64"/>
        <v>532.09</v>
      </c>
      <c r="L979" s="652"/>
    </row>
    <row r="980" spans="1:12" x14ac:dyDescent="0.2">
      <c r="A980" s="652" t="s">
        <v>324</v>
      </c>
      <c r="B980" s="656" t="s">
        <v>358</v>
      </c>
      <c r="C980" s="653"/>
      <c r="D980" s="653"/>
      <c r="E980" s="653">
        <f t="shared" si="65"/>
        <v>288.92</v>
      </c>
      <c r="F980" s="653">
        <v>233</v>
      </c>
      <c r="G980" s="653">
        <f t="shared" si="66"/>
        <v>111.69</v>
      </c>
      <c r="H980" s="653">
        <v>153</v>
      </c>
      <c r="I980" s="654">
        <f t="shared" si="63"/>
        <v>400.61</v>
      </c>
      <c r="J980" s="655">
        <f t="shared" si="63"/>
        <v>386</v>
      </c>
      <c r="K980" s="652">
        <f t="shared" si="64"/>
        <v>400.61</v>
      </c>
      <c r="L980" s="652"/>
    </row>
    <row r="981" spans="1:12" x14ac:dyDescent="0.2">
      <c r="A981" s="652" t="s">
        <v>324</v>
      </c>
      <c r="B981" s="656" t="s">
        <v>359</v>
      </c>
      <c r="C981" s="653"/>
      <c r="D981" s="653"/>
      <c r="E981" s="653">
        <f t="shared" si="65"/>
        <v>221.96</v>
      </c>
      <c r="F981" s="653">
        <v>179</v>
      </c>
      <c r="G981" s="653">
        <f t="shared" si="66"/>
        <v>167.9</v>
      </c>
      <c r="H981" s="653">
        <v>230</v>
      </c>
      <c r="I981" s="654">
        <f t="shared" ref="I981:J1044" si="67">C981+E981+G981</f>
        <v>389.86</v>
      </c>
      <c r="J981" s="655">
        <f t="shared" si="67"/>
        <v>409</v>
      </c>
      <c r="K981" s="652">
        <f t="shared" si="64"/>
        <v>389.86</v>
      </c>
      <c r="L981" s="652"/>
    </row>
    <row r="982" spans="1:12" x14ac:dyDescent="0.2">
      <c r="A982" s="652" t="s">
        <v>324</v>
      </c>
      <c r="B982" s="656" t="s">
        <v>360</v>
      </c>
      <c r="C982" s="653"/>
      <c r="D982" s="653"/>
      <c r="E982" s="653">
        <f t="shared" si="65"/>
        <v>323.64</v>
      </c>
      <c r="F982" s="653">
        <v>261</v>
      </c>
      <c r="G982" s="653">
        <f t="shared" si="66"/>
        <v>186.15</v>
      </c>
      <c r="H982" s="653">
        <v>255</v>
      </c>
      <c r="I982" s="654">
        <f t="shared" si="67"/>
        <v>509.78999999999996</v>
      </c>
      <c r="J982" s="655">
        <f t="shared" si="67"/>
        <v>516</v>
      </c>
      <c r="K982" s="652">
        <f t="shared" si="64"/>
        <v>509.78999999999996</v>
      </c>
      <c r="L982" s="652"/>
    </row>
    <row r="983" spans="1:12" x14ac:dyDescent="0.2">
      <c r="A983" s="652" t="s">
        <v>324</v>
      </c>
      <c r="B983" s="656" t="s">
        <v>361</v>
      </c>
      <c r="C983" s="653"/>
      <c r="D983" s="653"/>
      <c r="E983" s="653">
        <f t="shared" si="65"/>
        <v>302.56</v>
      </c>
      <c r="F983" s="653">
        <v>244</v>
      </c>
      <c r="G983" s="653">
        <f t="shared" si="66"/>
        <v>163.51999999999998</v>
      </c>
      <c r="H983" s="653">
        <v>224</v>
      </c>
      <c r="I983" s="654">
        <f t="shared" si="67"/>
        <v>466.08</v>
      </c>
      <c r="J983" s="655">
        <f t="shared" si="67"/>
        <v>468</v>
      </c>
      <c r="K983" s="652">
        <f t="shared" si="64"/>
        <v>466.08</v>
      </c>
      <c r="L983" s="652"/>
    </row>
    <row r="984" spans="1:12" x14ac:dyDescent="0.2">
      <c r="A984" s="652" t="s">
        <v>324</v>
      </c>
      <c r="B984" s="656" t="s">
        <v>362</v>
      </c>
      <c r="C984" s="653"/>
      <c r="D984" s="653"/>
      <c r="E984" s="653">
        <f t="shared" si="65"/>
        <v>122.76</v>
      </c>
      <c r="F984" s="653">
        <v>99</v>
      </c>
      <c r="G984" s="653">
        <f t="shared" si="66"/>
        <v>0</v>
      </c>
      <c r="H984" s="653"/>
      <c r="I984" s="654">
        <f t="shared" si="67"/>
        <v>122.76</v>
      </c>
      <c r="J984" s="655">
        <f t="shared" si="67"/>
        <v>99</v>
      </c>
      <c r="K984" s="652">
        <f t="shared" si="64"/>
        <v>122.76</v>
      </c>
      <c r="L984" s="652"/>
    </row>
    <row r="985" spans="1:12" x14ac:dyDescent="0.2">
      <c r="A985" s="652" t="s">
        <v>324</v>
      </c>
      <c r="B985" s="656" t="s">
        <v>363</v>
      </c>
      <c r="C985" s="653"/>
      <c r="D985" s="653"/>
      <c r="E985" s="653">
        <f t="shared" si="65"/>
        <v>6.2</v>
      </c>
      <c r="F985" s="653">
        <v>5</v>
      </c>
      <c r="G985" s="653">
        <f t="shared" si="66"/>
        <v>3.65</v>
      </c>
      <c r="H985" s="653">
        <v>5</v>
      </c>
      <c r="I985" s="654">
        <f t="shared" si="67"/>
        <v>9.85</v>
      </c>
      <c r="J985" s="655">
        <f t="shared" si="67"/>
        <v>10</v>
      </c>
      <c r="K985" s="652">
        <f t="shared" si="64"/>
        <v>9.85</v>
      </c>
      <c r="L985" s="652"/>
    </row>
    <row r="986" spans="1:12" x14ac:dyDescent="0.2">
      <c r="A986" s="652" t="s">
        <v>324</v>
      </c>
      <c r="B986" s="656" t="s">
        <v>437</v>
      </c>
      <c r="C986" s="653"/>
      <c r="D986" s="653"/>
      <c r="E986" s="653">
        <f t="shared" si="65"/>
        <v>7.4399999999999995</v>
      </c>
      <c r="F986" s="653">
        <v>6</v>
      </c>
      <c r="G986" s="653">
        <f t="shared" si="66"/>
        <v>0</v>
      </c>
      <c r="H986" s="653"/>
      <c r="I986" s="654">
        <f t="shared" si="67"/>
        <v>7.4399999999999995</v>
      </c>
      <c r="J986" s="655">
        <f t="shared" si="67"/>
        <v>6</v>
      </c>
      <c r="K986" s="652">
        <f t="shared" ref="K986:K1049" si="68">I986</f>
        <v>7.4399999999999995</v>
      </c>
      <c r="L986" s="652"/>
    </row>
    <row r="987" spans="1:12" x14ac:dyDescent="0.2">
      <c r="A987" s="652" t="s">
        <v>324</v>
      </c>
      <c r="B987" s="656" t="s">
        <v>364</v>
      </c>
      <c r="C987" s="653"/>
      <c r="D987" s="653"/>
      <c r="E987" s="653">
        <f t="shared" si="65"/>
        <v>119.03999999999999</v>
      </c>
      <c r="F987" s="653">
        <v>96</v>
      </c>
      <c r="G987" s="653">
        <f t="shared" si="66"/>
        <v>70.08</v>
      </c>
      <c r="H987" s="653">
        <v>96</v>
      </c>
      <c r="I987" s="654">
        <f t="shared" si="67"/>
        <v>189.12</v>
      </c>
      <c r="J987" s="655">
        <f t="shared" si="67"/>
        <v>192</v>
      </c>
      <c r="K987" s="652">
        <f t="shared" si="68"/>
        <v>189.12</v>
      </c>
      <c r="L987" s="652"/>
    </row>
    <row r="988" spans="1:12" x14ac:dyDescent="0.2">
      <c r="A988" s="652" t="s">
        <v>324</v>
      </c>
      <c r="B988" s="656" t="s">
        <v>365</v>
      </c>
      <c r="C988" s="653"/>
      <c r="D988" s="653"/>
      <c r="E988" s="653">
        <f t="shared" si="65"/>
        <v>29.759999999999998</v>
      </c>
      <c r="F988" s="653">
        <v>24</v>
      </c>
      <c r="G988" s="653">
        <f t="shared" si="66"/>
        <v>9.49</v>
      </c>
      <c r="H988" s="653">
        <v>13</v>
      </c>
      <c r="I988" s="654">
        <f t="shared" si="67"/>
        <v>39.25</v>
      </c>
      <c r="J988" s="655">
        <f t="shared" si="67"/>
        <v>37</v>
      </c>
      <c r="K988" s="652">
        <f t="shared" si="68"/>
        <v>39.25</v>
      </c>
      <c r="L988" s="652"/>
    </row>
    <row r="989" spans="1:12" x14ac:dyDescent="0.2">
      <c r="A989" s="652" t="s">
        <v>324</v>
      </c>
      <c r="B989" s="656" t="s">
        <v>366</v>
      </c>
      <c r="C989" s="653"/>
      <c r="D989" s="653"/>
      <c r="E989" s="653">
        <f t="shared" si="65"/>
        <v>8.68</v>
      </c>
      <c r="F989" s="653">
        <v>7</v>
      </c>
      <c r="G989" s="653">
        <f t="shared" si="66"/>
        <v>5.84</v>
      </c>
      <c r="H989" s="653">
        <v>8</v>
      </c>
      <c r="I989" s="654">
        <f t="shared" si="67"/>
        <v>14.52</v>
      </c>
      <c r="J989" s="655">
        <f t="shared" si="67"/>
        <v>15</v>
      </c>
      <c r="K989" s="652">
        <f t="shared" si="68"/>
        <v>14.52</v>
      </c>
      <c r="L989" s="652"/>
    </row>
    <row r="990" spans="1:12" x14ac:dyDescent="0.2">
      <c r="A990" s="652" t="s">
        <v>324</v>
      </c>
      <c r="B990" s="656" t="s">
        <v>367</v>
      </c>
      <c r="C990" s="653"/>
      <c r="D990" s="653"/>
      <c r="E990" s="653">
        <f t="shared" si="65"/>
        <v>0</v>
      </c>
      <c r="F990" s="653"/>
      <c r="G990" s="653">
        <f t="shared" si="66"/>
        <v>105.85</v>
      </c>
      <c r="H990" s="653">
        <v>145</v>
      </c>
      <c r="I990" s="654">
        <f t="shared" si="67"/>
        <v>105.85</v>
      </c>
      <c r="J990" s="655">
        <f t="shared" si="67"/>
        <v>145</v>
      </c>
      <c r="K990" s="652">
        <f t="shared" si="68"/>
        <v>105.85</v>
      </c>
      <c r="L990" s="652"/>
    </row>
    <row r="991" spans="1:12" x14ac:dyDescent="0.2">
      <c r="A991" s="652" t="s">
        <v>324</v>
      </c>
      <c r="B991" s="656" t="s">
        <v>368</v>
      </c>
      <c r="C991" s="653"/>
      <c r="D991" s="653"/>
      <c r="E991" s="653">
        <f t="shared" si="65"/>
        <v>282.71999999999997</v>
      </c>
      <c r="F991" s="653">
        <v>228</v>
      </c>
      <c r="G991" s="653">
        <f t="shared" si="66"/>
        <v>191.26</v>
      </c>
      <c r="H991" s="653">
        <v>262</v>
      </c>
      <c r="I991" s="654">
        <f t="shared" si="67"/>
        <v>473.97999999999996</v>
      </c>
      <c r="J991" s="655">
        <f t="shared" si="67"/>
        <v>490</v>
      </c>
      <c r="K991" s="652">
        <f t="shared" si="68"/>
        <v>473.97999999999996</v>
      </c>
      <c r="L991" s="652"/>
    </row>
    <row r="992" spans="1:12" x14ac:dyDescent="0.2">
      <c r="A992" s="652" t="s">
        <v>324</v>
      </c>
      <c r="B992" s="656" t="s">
        <v>369</v>
      </c>
      <c r="C992" s="653"/>
      <c r="D992" s="653"/>
      <c r="E992" s="653">
        <f t="shared" si="65"/>
        <v>31</v>
      </c>
      <c r="F992" s="653">
        <v>25</v>
      </c>
      <c r="G992" s="653">
        <f t="shared" si="66"/>
        <v>18.25</v>
      </c>
      <c r="H992" s="653">
        <v>25</v>
      </c>
      <c r="I992" s="654">
        <f t="shared" si="67"/>
        <v>49.25</v>
      </c>
      <c r="J992" s="655">
        <f t="shared" si="67"/>
        <v>50</v>
      </c>
      <c r="K992" s="652">
        <f t="shared" si="68"/>
        <v>49.25</v>
      </c>
      <c r="L992" s="652"/>
    </row>
    <row r="993" spans="1:12" ht="24" x14ac:dyDescent="0.2">
      <c r="A993" s="652" t="s">
        <v>324</v>
      </c>
      <c r="B993" s="656" t="s">
        <v>370</v>
      </c>
      <c r="C993" s="653"/>
      <c r="D993" s="653"/>
      <c r="E993" s="653">
        <f t="shared" si="65"/>
        <v>1.24</v>
      </c>
      <c r="F993" s="653">
        <v>1</v>
      </c>
      <c r="G993" s="653">
        <f t="shared" si="66"/>
        <v>0.73</v>
      </c>
      <c r="H993" s="653">
        <v>1</v>
      </c>
      <c r="I993" s="654">
        <f t="shared" si="67"/>
        <v>1.97</v>
      </c>
      <c r="J993" s="655">
        <f t="shared" si="67"/>
        <v>2</v>
      </c>
      <c r="K993" s="652">
        <f t="shared" si="68"/>
        <v>1.97</v>
      </c>
      <c r="L993" s="652"/>
    </row>
    <row r="994" spans="1:12" x14ac:dyDescent="0.2">
      <c r="A994" s="652" t="s">
        <v>324</v>
      </c>
      <c r="B994" s="656" t="s">
        <v>371</v>
      </c>
      <c r="C994" s="653"/>
      <c r="D994" s="653"/>
      <c r="E994" s="653">
        <f t="shared" si="65"/>
        <v>0</v>
      </c>
      <c r="F994" s="653"/>
      <c r="G994" s="653">
        <f t="shared" si="66"/>
        <v>2.19</v>
      </c>
      <c r="H994" s="653">
        <v>3</v>
      </c>
      <c r="I994" s="654">
        <f t="shared" si="67"/>
        <v>2.19</v>
      </c>
      <c r="J994" s="655">
        <f t="shared" si="67"/>
        <v>3</v>
      </c>
      <c r="K994" s="652">
        <f t="shared" si="68"/>
        <v>2.19</v>
      </c>
      <c r="L994" s="652"/>
    </row>
    <row r="995" spans="1:12" x14ac:dyDescent="0.2">
      <c r="A995" s="652" t="s">
        <v>324</v>
      </c>
      <c r="B995" s="656" t="s">
        <v>372</v>
      </c>
      <c r="C995" s="653"/>
      <c r="D995" s="653"/>
      <c r="E995" s="653">
        <f t="shared" si="65"/>
        <v>724.16</v>
      </c>
      <c r="F995" s="653">
        <v>584</v>
      </c>
      <c r="G995" s="653">
        <f t="shared" si="66"/>
        <v>2.92</v>
      </c>
      <c r="H995" s="653">
        <v>4</v>
      </c>
      <c r="I995" s="654">
        <f t="shared" si="67"/>
        <v>727.07999999999993</v>
      </c>
      <c r="J995" s="655">
        <f t="shared" si="67"/>
        <v>588</v>
      </c>
      <c r="K995" s="652">
        <f t="shared" si="68"/>
        <v>727.07999999999993</v>
      </c>
      <c r="L995" s="652"/>
    </row>
    <row r="996" spans="1:12" x14ac:dyDescent="0.2">
      <c r="A996" s="652" t="s">
        <v>324</v>
      </c>
      <c r="B996" s="656" t="s">
        <v>373</v>
      </c>
      <c r="C996" s="653"/>
      <c r="D996" s="653"/>
      <c r="E996" s="653">
        <f t="shared" si="65"/>
        <v>1283.4000000000001</v>
      </c>
      <c r="F996" s="653">
        <v>1035</v>
      </c>
      <c r="G996" s="653">
        <f t="shared" si="66"/>
        <v>0.73</v>
      </c>
      <c r="H996" s="653">
        <v>1</v>
      </c>
      <c r="I996" s="654">
        <f t="shared" si="67"/>
        <v>1284.1300000000001</v>
      </c>
      <c r="J996" s="655">
        <f t="shared" si="67"/>
        <v>1036</v>
      </c>
      <c r="K996" s="652">
        <f t="shared" si="68"/>
        <v>1284.1300000000001</v>
      </c>
      <c r="L996" s="652"/>
    </row>
    <row r="997" spans="1:12" x14ac:dyDescent="0.2">
      <c r="A997" s="652" t="s">
        <v>639</v>
      </c>
      <c r="B997" s="656" t="s">
        <v>362</v>
      </c>
      <c r="C997" s="653"/>
      <c r="D997" s="653"/>
      <c r="E997" s="653">
        <f t="shared" si="65"/>
        <v>29.759999999999998</v>
      </c>
      <c r="F997" s="653">
        <v>24</v>
      </c>
      <c r="G997" s="653">
        <f t="shared" si="66"/>
        <v>0</v>
      </c>
      <c r="H997" s="653"/>
      <c r="I997" s="654">
        <f t="shared" si="67"/>
        <v>29.759999999999998</v>
      </c>
      <c r="J997" s="655">
        <f t="shared" si="67"/>
        <v>24</v>
      </c>
      <c r="K997" s="652">
        <f t="shared" si="68"/>
        <v>29.759999999999998</v>
      </c>
      <c r="L997" s="652"/>
    </row>
    <row r="998" spans="1:12" x14ac:dyDescent="0.2">
      <c r="A998" s="652" t="s">
        <v>626</v>
      </c>
      <c r="B998" s="656" t="s">
        <v>312</v>
      </c>
      <c r="C998" s="653"/>
      <c r="D998" s="653"/>
      <c r="E998" s="653">
        <f t="shared" si="65"/>
        <v>136.4</v>
      </c>
      <c r="F998" s="653">
        <v>110</v>
      </c>
      <c r="G998" s="653">
        <f t="shared" si="66"/>
        <v>80.3</v>
      </c>
      <c r="H998" s="653">
        <v>110</v>
      </c>
      <c r="I998" s="654">
        <f t="shared" si="67"/>
        <v>216.7</v>
      </c>
      <c r="J998" s="655">
        <f t="shared" si="67"/>
        <v>220</v>
      </c>
      <c r="K998" s="652">
        <f t="shared" si="68"/>
        <v>216.7</v>
      </c>
      <c r="L998" s="652"/>
    </row>
    <row r="999" spans="1:12" x14ac:dyDescent="0.2">
      <c r="A999" s="652" t="s">
        <v>673</v>
      </c>
      <c r="B999" s="656" t="s">
        <v>362</v>
      </c>
      <c r="C999" s="653"/>
      <c r="D999" s="653"/>
      <c r="E999" s="653">
        <f t="shared" si="65"/>
        <v>115.32</v>
      </c>
      <c r="F999" s="653">
        <v>93</v>
      </c>
      <c r="G999" s="653">
        <f t="shared" si="66"/>
        <v>0</v>
      </c>
      <c r="H999" s="653"/>
      <c r="I999" s="654">
        <f t="shared" si="67"/>
        <v>115.32</v>
      </c>
      <c r="J999" s="655">
        <f t="shared" si="67"/>
        <v>93</v>
      </c>
      <c r="K999" s="652">
        <f t="shared" si="68"/>
        <v>115.32</v>
      </c>
      <c r="L999" s="652"/>
    </row>
    <row r="1000" spans="1:12" x14ac:dyDescent="0.2">
      <c r="A1000" s="652" t="s">
        <v>645</v>
      </c>
      <c r="B1000" s="656" t="s">
        <v>325</v>
      </c>
      <c r="C1000" s="653"/>
      <c r="D1000" s="653"/>
      <c r="E1000" s="653">
        <f t="shared" si="65"/>
        <v>0</v>
      </c>
      <c r="F1000" s="653"/>
      <c r="G1000" s="653">
        <f t="shared" si="66"/>
        <v>97.82</v>
      </c>
      <c r="H1000" s="653">
        <v>134</v>
      </c>
      <c r="I1000" s="654">
        <f t="shared" si="67"/>
        <v>97.82</v>
      </c>
      <c r="J1000" s="655">
        <f t="shared" si="67"/>
        <v>134</v>
      </c>
      <c r="K1000" s="652">
        <f t="shared" si="68"/>
        <v>97.82</v>
      </c>
      <c r="L1000" s="652"/>
    </row>
    <row r="1001" spans="1:12" x14ac:dyDescent="0.2">
      <c r="A1001" s="652" t="s">
        <v>645</v>
      </c>
      <c r="B1001" s="656" t="s">
        <v>326</v>
      </c>
      <c r="C1001" s="653"/>
      <c r="D1001" s="653"/>
      <c r="E1001" s="653">
        <f t="shared" si="65"/>
        <v>1.24</v>
      </c>
      <c r="F1001" s="653">
        <v>1</v>
      </c>
      <c r="G1001" s="653">
        <f t="shared" si="66"/>
        <v>427.78</v>
      </c>
      <c r="H1001" s="653">
        <v>586</v>
      </c>
      <c r="I1001" s="654">
        <f t="shared" si="67"/>
        <v>429.02</v>
      </c>
      <c r="J1001" s="655">
        <f t="shared" si="67"/>
        <v>587</v>
      </c>
      <c r="K1001" s="652">
        <f t="shared" si="68"/>
        <v>429.02</v>
      </c>
      <c r="L1001" s="652"/>
    </row>
    <row r="1002" spans="1:12" x14ac:dyDescent="0.2">
      <c r="A1002" s="652" t="s">
        <v>645</v>
      </c>
      <c r="B1002" s="656" t="s">
        <v>327</v>
      </c>
      <c r="C1002" s="653"/>
      <c r="D1002" s="653"/>
      <c r="E1002" s="653">
        <f t="shared" si="65"/>
        <v>0</v>
      </c>
      <c r="F1002" s="653"/>
      <c r="G1002" s="653">
        <f t="shared" si="66"/>
        <v>146</v>
      </c>
      <c r="H1002" s="653">
        <v>200</v>
      </c>
      <c r="I1002" s="654">
        <f t="shared" si="67"/>
        <v>146</v>
      </c>
      <c r="J1002" s="655">
        <f t="shared" si="67"/>
        <v>200</v>
      </c>
      <c r="K1002" s="652">
        <f t="shared" si="68"/>
        <v>146</v>
      </c>
      <c r="L1002" s="652"/>
    </row>
    <row r="1003" spans="1:12" x14ac:dyDescent="0.2">
      <c r="A1003" s="652" t="s">
        <v>645</v>
      </c>
      <c r="B1003" s="656" t="s">
        <v>328</v>
      </c>
      <c r="C1003" s="653"/>
      <c r="D1003" s="653"/>
      <c r="E1003" s="653">
        <f t="shared" si="65"/>
        <v>414.16</v>
      </c>
      <c r="F1003" s="653">
        <v>334</v>
      </c>
      <c r="G1003" s="653">
        <f t="shared" si="66"/>
        <v>0</v>
      </c>
      <c r="H1003" s="653"/>
      <c r="I1003" s="654">
        <f t="shared" si="67"/>
        <v>414.16</v>
      </c>
      <c r="J1003" s="655">
        <f t="shared" si="67"/>
        <v>334</v>
      </c>
      <c r="K1003" s="652">
        <f t="shared" si="68"/>
        <v>414.16</v>
      </c>
      <c r="L1003" s="652"/>
    </row>
    <row r="1004" spans="1:12" x14ac:dyDescent="0.2">
      <c r="A1004" s="652" t="s">
        <v>645</v>
      </c>
      <c r="B1004" s="656" t="s">
        <v>329</v>
      </c>
      <c r="C1004" s="653"/>
      <c r="D1004" s="653"/>
      <c r="E1004" s="653">
        <f t="shared" si="65"/>
        <v>33.479999999999997</v>
      </c>
      <c r="F1004" s="653">
        <v>27</v>
      </c>
      <c r="G1004" s="653">
        <f t="shared" si="66"/>
        <v>19.71</v>
      </c>
      <c r="H1004" s="653">
        <v>27</v>
      </c>
      <c r="I1004" s="654">
        <f t="shared" si="67"/>
        <v>53.19</v>
      </c>
      <c r="J1004" s="655">
        <f t="shared" si="67"/>
        <v>54</v>
      </c>
      <c r="K1004" s="652">
        <f t="shared" si="68"/>
        <v>53.19</v>
      </c>
      <c r="L1004" s="652"/>
    </row>
    <row r="1005" spans="1:12" x14ac:dyDescent="0.2">
      <c r="A1005" s="652" t="s">
        <v>645</v>
      </c>
      <c r="B1005" s="656" t="s">
        <v>330</v>
      </c>
      <c r="C1005" s="653"/>
      <c r="D1005" s="653"/>
      <c r="E1005" s="653">
        <f t="shared" si="65"/>
        <v>78.12</v>
      </c>
      <c r="F1005" s="653">
        <v>63</v>
      </c>
      <c r="G1005" s="653">
        <f t="shared" si="66"/>
        <v>0</v>
      </c>
      <c r="H1005" s="653"/>
      <c r="I1005" s="654">
        <f t="shared" si="67"/>
        <v>78.12</v>
      </c>
      <c r="J1005" s="655">
        <f t="shared" si="67"/>
        <v>63</v>
      </c>
      <c r="K1005" s="652">
        <f t="shared" si="68"/>
        <v>78.12</v>
      </c>
      <c r="L1005" s="652"/>
    </row>
    <row r="1006" spans="1:12" x14ac:dyDescent="0.2">
      <c r="A1006" s="652" t="s">
        <v>645</v>
      </c>
      <c r="B1006" s="656" t="s">
        <v>331</v>
      </c>
      <c r="C1006" s="653"/>
      <c r="D1006" s="653"/>
      <c r="E1006" s="653">
        <f t="shared" si="65"/>
        <v>0</v>
      </c>
      <c r="F1006" s="653"/>
      <c r="G1006" s="653">
        <f t="shared" si="66"/>
        <v>5.84</v>
      </c>
      <c r="H1006" s="653">
        <v>8</v>
      </c>
      <c r="I1006" s="654">
        <f t="shared" si="67"/>
        <v>5.84</v>
      </c>
      <c r="J1006" s="655">
        <f t="shared" si="67"/>
        <v>8</v>
      </c>
      <c r="K1006" s="652">
        <f t="shared" si="68"/>
        <v>5.84</v>
      </c>
      <c r="L1006" s="652"/>
    </row>
    <row r="1007" spans="1:12" x14ac:dyDescent="0.2">
      <c r="A1007" s="652" t="s">
        <v>645</v>
      </c>
      <c r="B1007" s="656" t="s">
        <v>404</v>
      </c>
      <c r="C1007" s="653">
        <f>D1007*3.74</f>
        <v>377.74</v>
      </c>
      <c r="D1007" s="653">
        <v>101</v>
      </c>
      <c r="E1007" s="653">
        <f t="shared" si="65"/>
        <v>0</v>
      </c>
      <c r="F1007" s="653"/>
      <c r="G1007" s="653">
        <f t="shared" si="66"/>
        <v>0</v>
      </c>
      <c r="H1007" s="653"/>
      <c r="I1007" s="654">
        <f t="shared" si="67"/>
        <v>377.74</v>
      </c>
      <c r="J1007" s="655">
        <f t="shared" si="67"/>
        <v>101</v>
      </c>
      <c r="K1007" s="652">
        <f t="shared" si="68"/>
        <v>377.74</v>
      </c>
      <c r="L1007" s="652"/>
    </row>
    <row r="1008" spans="1:12" x14ac:dyDescent="0.2">
      <c r="A1008" s="652" t="s">
        <v>645</v>
      </c>
      <c r="B1008" s="656" t="s">
        <v>336</v>
      </c>
      <c r="C1008" s="653"/>
      <c r="D1008" s="653"/>
      <c r="E1008" s="653">
        <f t="shared" si="65"/>
        <v>24.8</v>
      </c>
      <c r="F1008" s="653">
        <v>20</v>
      </c>
      <c r="G1008" s="653">
        <f t="shared" si="66"/>
        <v>0</v>
      </c>
      <c r="H1008" s="653"/>
      <c r="I1008" s="654">
        <f t="shared" si="67"/>
        <v>24.8</v>
      </c>
      <c r="J1008" s="655">
        <f t="shared" si="67"/>
        <v>20</v>
      </c>
      <c r="K1008" s="652">
        <f t="shared" si="68"/>
        <v>24.8</v>
      </c>
      <c r="L1008" s="652"/>
    </row>
    <row r="1009" spans="1:12" x14ac:dyDescent="0.2">
      <c r="A1009" s="652" t="s">
        <v>645</v>
      </c>
      <c r="B1009" s="656" t="s">
        <v>338</v>
      </c>
      <c r="C1009" s="653"/>
      <c r="D1009" s="653"/>
      <c r="E1009" s="653">
        <f t="shared" si="65"/>
        <v>23.56</v>
      </c>
      <c r="F1009" s="653">
        <v>19</v>
      </c>
      <c r="G1009" s="653">
        <f t="shared" si="66"/>
        <v>13.87</v>
      </c>
      <c r="H1009" s="653">
        <v>19</v>
      </c>
      <c r="I1009" s="654">
        <f t="shared" si="67"/>
        <v>37.43</v>
      </c>
      <c r="J1009" s="655">
        <f t="shared" si="67"/>
        <v>38</v>
      </c>
      <c r="K1009" s="652">
        <f t="shared" si="68"/>
        <v>37.43</v>
      </c>
      <c r="L1009" s="652"/>
    </row>
    <row r="1010" spans="1:12" x14ac:dyDescent="0.2">
      <c r="A1010" s="652" t="s">
        <v>645</v>
      </c>
      <c r="B1010" s="656" t="s">
        <v>315</v>
      </c>
      <c r="C1010" s="653"/>
      <c r="D1010" s="653"/>
      <c r="E1010" s="653">
        <f t="shared" si="65"/>
        <v>24.8</v>
      </c>
      <c r="F1010" s="653">
        <v>20</v>
      </c>
      <c r="G1010" s="653">
        <f t="shared" si="66"/>
        <v>14.6</v>
      </c>
      <c r="H1010" s="653">
        <v>20</v>
      </c>
      <c r="I1010" s="654">
        <f t="shared" si="67"/>
        <v>39.4</v>
      </c>
      <c r="J1010" s="655">
        <f t="shared" si="67"/>
        <v>40</v>
      </c>
      <c r="K1010" s="652">
        <f t="shared" si="68"/>
        <v>39.4</v>
      </c>
      <c r="L1010" s="652"/>
    </row>
    <row r="1011" spans="1:12" x14ac:dyDescent="0.2">
      <c r="A1011" s="652" t="s">
        <v>645</v>
      </c>
      <c r="B1011" s="656" t="s">
        <v>346</v>
      </c>
      <c r="C1011" s="653"/>
      <c r="D1011" s="653"/>
      <c r="E1011" s="653">
        <f t="shared" si="65"/>
        <v>0</v>
      </c>
      <c r="F1011" s="653"/>
      <c r="G1011" s="653">
        <f t="shared" si="66"/>
        <v>31.39</v>
      </c>
      <c r="H1011" s="653">
        <v>43</v>
      </c>
      <c r="I1011" s="654">
        <f t="shared" si="67"/>
        <v>31.39</v>
      </c>
      <c r="J1011" s="655">
        <f t="shared" si="67"/>
        <v>43</v>
      </c>
      <c r="K1011" s="652">
        <f t="shared" si="68"/>
        <v>31.39</v>
      </c>
      <c r="L1011" s="652"/>
    </row>
    <row r="1012" spans="1:12" x14ac:dyDescent="0.2">
      <c r="A1012" s="652" t="s">
        <v>645</v>
      </c>
      <c r="B1012" s="656" t="s">
        <v>347</v>
      </c>
      <c r="C1012" s="653"/>
      <c r="D1012" s="653"/>
      <c r="E1012" s="653">
        <f t="shared" si="65"/>
        <v>33.479999999999997</v>
      </c>
      <c r="F1012" s="653">
        <v>27</v>
      </c>
      <c r="G1012" s="653">
        <f t="shared" si="66"/>
        <v>0</v>
      </c>
      <c r="H1012" s="653"/>
      <c r="I1012" s="654">
        <f t="shared" si="67"/>
        <v>33.479999999999997</v>
      </c>
      <c r="J1012" s="655">
        <f t="shared" si="67"/>
        <v>27</v>
      </c>
      <c r="K1012" s="652">
        <f t="shared" si="68"/>
        <v>33.479999999999997</v>
      </c>
      <c r="L1012" s="652"/>
    </row>
    <row r="1013" spans="1:12" x14ac:dyDescent="0.2">
      <c r="A1013" s="652" t="s">
        <v>645</v>
      </c>
      <c r="B1013" s="656" t="s">
        <v>312</v>
      </c>
      <c r="C1013" s="653"/>
      <c r="D1013" s="653"/>
      <c r="E1013" s="653">
        <f t="shared" si="65"/>
        <v>280.24</v>
      </c>
      <c r="F1013" s="653">
        <v>226</v>
      </c>
      <c r="G1013" s="653">
        <f t="shared" si="66"/>
        <v>167.17</v>
      </c>
      <c r="H1013" s="653">
        <v>229</v>
      </c>
      <c r="I1013" s="654">
        <f t="shared" si="67"/>
        <v>447.40999999999997</v>
      </c>
      <c r="J1013" s="655">
        <f t="shared" si="67"/>
        <v>455</v>
      </c>
      <c r="K1013" s="652">
        <f t="shared" si="68"/>
        <v>447.40999999999997</v>
      </c>
      <c r="L1013" s="652"/>
    </row>
    <row r="1014" spans="1:12" x14ac:dyDescent="0.2">
      <c r="A1014" s="652" t="s">
        <v>645</v>
      </c>
      <c r="B1014" s="656" t="s">
        <v>321</v>
      </c>
      <c r="C1014" s="653"/>
      <c r="D1014" s="653"/>
      <c r="E1014" s="653">
        <f t="shared" si="65"/>
        <v>150.04</v>
      </c>
      <c r="F1014" s="653">
        <v>121</v>
      </c>
      <c r="G1014" s="653">
        <f t="shared" si="66"/>
        <v>88.33</v>
      </c>
      <c r="H1014" s="653">
        <v>121</v>
      </c>
      <c r="I1014" s="654">
        <f t="shared" si="67"/>
        <v>238.37</v>
      </c>
      <c r="J1014" s="655">
        <f t="shared" si="67"/>
        <v>242</v>
      </c>
      <c r="K1014" s="652">
        <f t="shared" si="68"/>
        <v>238.37</v>
      </c>
      <c r="L1014" s="652"/>
    </row>
    <row r="1015" spans="1:12" x14ac:dyDescent="0.2">
      <c r="A1015" s="652" t="s">
        <v>645</v>
      </c>
      <c r="B1015" s="656" t="s">
        <v>375</v>
      </c>
      <c r="C1015" s="653"/>
      <c r="D1015" s="653"/>
      <c r="E1015" s="653">
        <f t="shared" si="65"/>
        <v>101.67999999999999</v>
      </c>
      <c r="F1015" s="653">
        <v>82</v>
      </c>
      <c r="G1015" s="653">
        <f t="shared" si="66"/>
        <v>59.86</v>
      </c>
      <c r="H1015" s="653">
        <v>82</v>
      </c>
      <c r="I1015" s="654">
        <f t="shared" si="67"/>
        <v>161.54</v>
      </c>
      <c r="J1015" s="655">
        <f t="shared" si="67"/>
        <v>164</v>
      </c>
      <c r="K1015" s="652">
        <f t="shared" si="68"/>
        <v>161.54</v>
      </c>
      <c r="L1015" s="652"/>
    </row>
    <row r="1016" spans="1:12" x14ac:dyDescent="0.2">
      <c r="A1016" s="652" t="s">
        <v>645</v>
      </c>
      <c r="B1016" s="656" t="s">
        <v>349</v>
      </c>
      <c r="C1016" s="653"/>
      <c r="D1016" s="653"/>
      <c r="E1016" s="653">
        <f t="shared" si="65"/>
        <v>1.24</v>
      </c>
      <c r="F1016" s="653">
        <v>1</v>
      </c>
      <c r="G1016" s="653">
        <f t="shared" si="66"/>
        <v>0</v>
      </c>
      <c r="H1016" s="653"/>
      <c r="I1016" s="654">
        <f t="shared" si="67"/>
        <v>1.24</v>
      </c>
      <c r="J1016" s="655">
        <f t="shared" si="67"/>
        <v>1</v>
      </c>
      <c r="K1016" s="652">
        <f t="shared" si="68"/>
        <v>1.24</v>
      </c>
      <c r="L1016" s="652"/>
    </row>
    <row r="1017" spans="1:12" x14ac:dyDescent="0.2">
      <c r="A1017" s="652" t="s">
        <v>645</v>
      </c>
      <c r="B1017" s="656" t="s">
        <v>353</v>
      </c>
      <c r="C1017" s="653"/>
      <c r="D1017" s="653"/>
      <c r="E1017" s="653">
        <f t="shared" si="65"/>
        <v>12.4</v>
      </c>
      <c r="F1017" s="653">
        <v>10</v>
      </c>
      <c r="G1017" s="653">
        <f t="shared" si="66"/>
        <v>0</v>
      </c>
      <c r="H1017" s="653"/>
      <c r="I1017" s="654">
        <f t="shared" si="67"/>
        <v>12.4</v>
      </c>
      <c r="J1017" s="655">
        <f t="shared" si="67"/>
        <v>10</v>
      </c>
      <c r="K1017" s="652">
        <f t="shared" si="68"/>
        <v>12.4</v>
      </c>
      <c r="L1017" s="652"/>
    </row>
    <row r="1018" spans="1:12" x14ac:dyDescent="0.2">
      <c r="A1018" s="652" t="s">
        <v>645</v>
      </c>
      <c r="B1018" s="656" t="s">
        <v>377</v>
      </c>
      <c r="C1018" s="653"/>
      <c r="D1018" s="653"/>
      <c r="E1018" s="653">
        <f t="shared" si="65"/>
        <v>209.56</v>
      </c>
      <c r="F1018" s="653">
        <v>169</v>
      </c>
      <c r="G1018" s="653">
        <f t="shared" si="66"/>
        <v>123.36999999999999</v>
      </c>
      <c r="H1018" s="653">
        <v>169</v>
      </c>
      <c r="I1018" s="654">
        <f t="shared" si="67"/>
        <v>332.93</v>
      </c>
      <c r="J1018" s="655">
        <f t="shared" si="67"/>
        <v>338</v>
      </c>
      <c r="K1018" s="652">
        <f t="shared" si="68"/>
        <v>332.93</v>
      </c>
      <c r="L1018" s="652"/>
    </row>
    <row r="1019" spans="1:12" x14ac:dyDescent="0.2">
      <c r="A1019" s="652" t="s">
        <v>645</v>
      </c>
      <c r="B1019" s="656" t="s">
        <v>357</v>
      </c>
      <c r="C1019" s="653"/>
      <c r="D1019" s="653"/>
      <c r="E1019" s="653">
        <f t="shared" si="65"/>
        <v>107.88</v>
      </c>
      <c r="F1019" s="653">
        <v>87</v>
      </c>
      <c r="G1019" s="653">
        <f t="shared" si="66"/>
        <v>54.75</v>
      </c>
      <c r="H1019" s="653">
        <v>75</v>
      </c>
      <c r="I1019" s="654">
        <f t="shared" si="67"/>
        <v>162.63</v>
      </c>
      <c r="J1019" s="655">
        <f t="shared" si="67"/>
        <v>162</v>
      </c>
      <c r="K1019" s="652">
        <f t="shared" si="68"/>
        <v>162.63</v>
      </c>
      <c r="L1019" s="652"/>
    </row>
    <row r="1020" spans="1:12" x14ac:dyDescent="0.2">
      <c r="A1020" s="652" t="s">
        <v>645</v>
      </c>
      <c r="B1020" s="656" t="s">
        <v>358</v>
      </c>
      <c r="C1020" s="653"/>
      <c r="D1020" s="653"/>
      <c r="E1020" s="653">
        <f t="shared" si="65"/>
        <v>49.6</v>
      </c>
      <c r="F1020" s="653">
        <v>40</v>
      </c>
      <c r="G1020" s="653">
        <f t="shared" si="66"/>
        <v>30.66</v>
      </c>
      <c r="H1020" s="653">
        <v>42</v>
      </c>
      <c r="I1020" s="654">
        <f t="shared" si="67"/>
        <v>80.260000000000005</v>
      </c>
      <c r="J1020" s="655">
        <f t="shared" si="67"/>
        <v>82</v>
      </c>
      <c r="K1020" s="652">
        <f t="shared" si="68"/>
        <v>80.260000000000005</v>
      </c>
      <c r="L1020" s="652"/>
    </row>
    <row r="1021" spans="1:12" x14ac:dyDescent="0.2">
      <c r="A1021" s="652" t="s">
        <v>645</v>
      </c>
      <c r="B1021" s="656" t="s">
        <v>359</v>
      </c>
      <c r="C1021" s="653"/>
      <c r="D1021" s="653"/>
      <c r="E1021" s="653">
        <f t="shared" si="65"/>
        <v>138.88</v>
      </c>
      <c r="F1021" s="653">
        <v>112</v>
      </c>
      <c r="G1021" s="653">
        <f t="shared" si="66"/>
        <v>81.759999999999991</v>
      </c>
      <c r="H1021" s="653">
        <v>112</v>
      </c>
      <c r="I1021" s="654">
        <f t="shared" si="67"/>
        <v>220.64</v>
      </c>
      <c r="J1021" s="655">
        <f t="shared" si="67"/>
        <v>224</v>
      </c>
      <c r="K1021" s="652">
        <f t="shared" si="68"/>
        <v>220.64</v>
      </c>
      <c r="L1021" s="652"/>
    </row>
    <row r="1022" spans="1:12" x14ac:dyDescent="0.2">
      <c r="A1022" s="652" t="s">
        <v>645</v>
      </c>
      <c r="B1022" s="656" t="s">
        <v>361</v>
      </c>
      <c r="C1022" s="653"/>
      <c r="D1022" s="653"/>
      <c r="E1022" s="653">
        <f t="shared" si="65"/>
        <v>2.48</v>
      </c>
      <c r="F1022" s="653">
        <v>2</v>
      </c>
      <c r="G1022" s="653">
        <f t="shared" si="66"/>
        <v>1.46</v>
      </c>
      <c r="H1022" s="653">
        <v>2</v>
      </c>
      <c r="I1022" s="654">
        <f t="shared" si="67"/>
        <v>3.94</v>
      </c>
      <c r="J1022" s="655">
        <f t="shared" si="67"/>
        <v>4</v>
      </c>
      <c r="K1022" s="652">
        <f t="shared" si="68"/>
        <v>3.94</v>
      </c>
      <c r="L1022" s="652"/>
    </row>
    <row r="1023" spans="1:12" x14ac:dyDescent="0.2">
      <c r="A1023" s="652" t="s">
        <v>645</v>
      </c>
      <c r="B1023" s="656" t="s">
        <v>362</v>
      </c>
      <c r="C1023" s="653"/>
      <c r="D1023" s="653"/>
      <c r="E1023" s="653">
        <f t="shared" si="65"/>
        <v>86.8</v>
      </c>
      <c r="F1023" s="653">
        <v>70</v>
      </c>
      <c r="G1023" s="653">
        <f t="shared" si="66"/>
        <v>0</v>
      </c>
      <c r="H1023" s="653"/>
      <c r="I1023" s="654">
        <f t="shared" si="67"/>
        <v>86.8</v>
      </c>
      <c r="J1023" s="655">
        <f t="shared" si="67"/>
        <v>70</v>
      </c>
      <c r="K1023" s="652">
        <f t="shared" si="68"/>
        <v>86.8</v>
      </c>
      <c r="L1023" s="652"/>
    </row>
    <row r="1024" spans="1:12" x14ac:dyDescent="0.2">
      <c r="A1024" s="652" t="s">
        <v>645</v>
      </c>
      <c r="B1024" s="656" t="s">
        <v>2149</v>
      </c>
      <c r="C1024" s="653"/>
      <c r="D1024" s="653"/>
      <c r="E1024" s="653">
        <f t="shared" si="65"/>
        <v>0</v>
      </c>
      <c r="F1024" s="653">
        <v>0</v>
      </c>
      <c r="G1024" s="653">
        <f t="shared" si="66"/>
        <v>0</v>
      </c>
      <c r="H1024" s="653"/>
      <c r="I1024" s="654">
        <f t="shared" si="67"/>
        <v>0</v>
      </c>
      <c r="J1024" s="655">
        <f t="shared" si="67"/>
        <v>0</v>
      </c>
      <c r="K1024" s="652">
        <f t="shared" si="68"/>
        <v>0</v>
      </c>
      <c r="L1024" s="652"/>
    </row>
    <row r="1025" spans="1:12" x14ac:dyDescent="0.2">
      <c r="A1025" s="652" t="s">
        <v>645</v>
      </c>
      <c r="B1025" s="656" t="s">
        <v>364</v>
      </c>
      <c r="C1025" s="653"/>
      <c r="D1025" s="653"/>
      <c r="E1025" s="653">
        <f t="shared" si="65"/>
        <v>8.68</v>
      </c>
      <c r="F1025" s="653">
        <v>7</v>
      </c>
      <c r="G1025" s="653">
        <f t="shared" si="66"/>
        <v>5.1099999999999994</v>
      </c>
      <c r="H1025" s="653">
        <v>7</v>
      </c>
      <c r="I1025" s="654">
        <f t="shared" si="67"/>
        <v>13.79</v>
      </c>
      <c r="J1025" s="655">
        <f t="shared" si="67"/>
        <v>14</v>
      </c>
      <c r="K1025" s="652">
        <f t="shared" si="68"/>
        <v>13.79</v>
      </c>
      <c r="L1025" s="652"/>
    </row>
    <row r="1026" spans="1:12" x14ac:dyDescent="0.2">
      <c r="A1026" s="652" t="s">
        <v>645</v>
      </c>
      <c r="B1026" s="656" t="s">
        <v>367</v>
      </c>
      <c r="C1026" s="653"/>
      <c r="D1026" s="653"/>
      <c r="E1026" s="653">
        <f t="shared" si="65"/>
        <v>151.28</v>
      </c>
      <c r="F1026" s="653">
        <v>122</v>
      </c>
      <c r="G1026" s="653">
        <f t="shared" si="66"/>
        <v>89.06</v>
      </c>
      <c r="H1026" s="653">
        <v>122</v>
      </c>
      <c r="I1026" s="654">
        <f t="shared" si="67"/>
        <v>240.34</v>
      </c>
      <c r="J1026" s="655">
        <f t="shared" si="67"/>
        <v>244</v>
      </c>
      <c r="K1026" s="652">
        <f t="shared" si="68"/>
        <v>240.34</v>
      </c>
      <c r="L1026" s="652"/>
    </row>
    <row r="1027" spans="1:12" x14ac:dyDescent="0.2">
      <c r="A1027" s="652" t="s">
        <v>645</v>
      </c>
      <c r="B1027" s="656" t="s">
        <v>368</v>
      </c>
      <c r="C1027" s="653"/>
      <c r="D1027" s="653"/>
      <c r="E1027" s="653">
        <f t="shared" si="65"/>
        <v>226.92</v>
      </c>
      <c r="F1027" s="653">
        <v>183</v>
      </c>
      <c r="G1027" s="653">
        <f t="shared" si="66"/>
        <v>17.52</v>
      </c>
      <c r="H1027" s="653">
        <v>24</v>
      </c>
      <c r="I1027" s="654">
        <f t="shared" si="67"/>
        <v>244.44</v>
      </c>
      <c r="J1027" s="655">
        <f t="shared" si="67"/>
        <v>207</v>
      </c>
      <c r="K1027" s="652">
        <f t="shared" si="68"/>
        <v>244.44</v>
      </c>
      <c r="L1027" s="652"/>
    </row>
    <row r="1028" spans="1:12" ht="24" x14ac:dyDescent="0.2">
      <c r="A1028" s="652" t="s">
        <v>645</v>
      </c>
      <c r="B1028" s="656" t="s">
        <v>370</v>
      </c>
      <c r="C1028" s="653"/>
      <c r="D1028" s="653"/>
      <c r="E1028" s="653">
        <f t="shared" si="65"/>
        <v>1.24</v>
      </c>
      <c r="F1028" s="653">
        <v>1</v>
      </c>
      <c r="G1028" s="653">
        <f t="shared" si="66"/>
        <v>0</v>
      </c>
      <c r="H1028" s="653"/>
      <c r="I1028" s="654">
        <f t="shared" si="67"/>
        <v>1.24</v>
      </c>
      <c r="J1028" s="655">
        <f t="shared" si="67"/>
        <v>1</v>
      </c>
      <c r="K1028" s="652">
        <f t="shared" si="68"/>
        <v>1.24</v>
      </c>
      <c r="L1028" s="652"/>
    </row>
    <row r="1029" spans="1:12" x14ac:dyDescent="0.2">
      <c r="A1029" s="652" t="s">
        <v>645</v>
      </c>
      <c r="B1029" s="656" t="s">
        <v>372</v>
      </c>
      <c r="C1029" s="653"/>
      <c r="D1029" s="653"/>
      <c r="E1029" s="653">
        <f t="shared" si="65"/>
        <v>114.08</v>
      </c>
      <c r="F1029" s="653">
        <v>92</v>
      </c>
      <c r="G1029" s="653">
        <f t="shared" si="66"/>
        <v>0</v>
      </c>
      <c r="H1029" s="653"/>
      <c r="I1029" s="654">
        <f t="shared" si="67"/>
        <v>114.08</v>
      </c>
      <c r="J1029" s="655">
        <f t="shared" si="67"/>
        <v>92</v>
      </c>
      <c r="K1029" s="652">
        <f t="shared" si="68"/>
        <v>114.08</v>
      </c>
      <c r="L1029" s="652"/>
    </row>
    <row r="1030" spans="1:12" x14ac:dyDescent="0.2">
      <c r="A1030" s="652" t="s">
        <v>645</v>
      </c>
      <c r="B1030" s="656" t="s">
        <v>373</v>
      </c>
      <c r="C1030" s="653"/>
      <c r="D1030" s="653"/>
      <c r="E1030" s="653">
        <f t="shared" ref="E1030:E1093" si="69">F1030*1.24</f>
        <v>546.84</v>
      </c>
      <c r="F1030" s="653">
        <v>441</v>
      </c>
      <c r="G1030" s="653">
        <f t="shared" ref="G1030:G1093" si="70">H1030*0.73</f>
        <v>0</v>
      </c>
      <c r="H1030" s="653"/>
      <c r="I1030" s="654">
        <f t="shared" si="67"/>
        <v>546.84</v>
      </c>
      <c r="J1030" s="655">
        <f t="shared" si="67"/>
        <v>441</v>
      </c>
      <c r="K1030" s="652">
        <f t="shared" si="68"/>
        <v>546.84</v>
      </c>
      <c r="L1030" s="652"/>
    </row>
    <row r="1031" spans="1:12" x14ac:dyDescent="0.2">
      <c r="A1031" s="652" t="s">
        <v>314</v>
      </c>
      <c r="B1031" s="656" t="s">
        <v>315</v>
      </c>
      <c r="C1031" s="653"/>
      <c r="D1031" s="653"/>
      <c r="E1031" s="653">
        <f t="shared" si="69"/>
        <v>127.72</v>
      </c>
      <c r="F1031" s="653">
        <v>103</v>
      </c>
      <c r="G1031" s="653">
        <f t="shared" si="70"/>
        <v>0</v>
      </c>
      <c r="H1031" s="653"/>
      <c r="I1031" s="654">
        <f t="shared" si="67"/>
        <v>127.72</v>
      </c>
      <c r="J1031" s="655">
        <f t="shared" si="67"/>
        <v>103</v>
      </c>
      <c r="K1031" s="652">
        <f t="shared" si="68"/>
        <v>127.72</v>
      </c>
      <c r="L1031" s="652"/>
    </row>
    <row r="1032" spans="1:12" x14ac:dyDescent="0.2">
      <c r="A1032" s="652" t="s">
        <v>314</v>
      </c>
      <c r="B1032" s="656" t="s">
        <v>312</v>
      </c>
      <c r="C1032" s="653"/>
      <c r="D1032" s="653"/>
      <c r="E1032" s="653">
        <f t="shared" si="69"/>
        <v>207.08</v>
      </c>
      <c r="F1032" s="653">
        <v>167</v>
      </c>
      <c r="G1032" s="653">
        <f t="shared" si="70"/>
        <v>0</v>
      </c>
      <c r="H1032" s="653"/>
      <c r="I1032" s="654">
        <f t="shared" si="67"/>
        <v>207.08</v>
      </c>
      <c r="J1032" s="655">
        <f t="shared" si="67"/>
        <v>167</v>
      </c>
      <c r="K1032" s="652">
        <f t="shared" si="68"/>
        <v>207.08</v>
      </c>
      <c r="L1032" s="652"/>
    </row>
    <row r="1033" spans="1:12" x14ac:dyDescent="0.2">
      <c r="A1033" s="652" t="s">
        <v>401</v>
      </c>
      <c r="B1033" s="656" t="s">
        <v>362</v>
      </c>
      <c r="C1033" s="653"/>
      <c r="D1033" s="653"/>
      <c r="E1033" s="653">
        <f t="shared" si="69"/>
        <v>86.8</v>
      </c>
      <c r="F1033" s="653">
        <v>70</v>
      </c>
      <c r="G1033" s="653">
        <f t="shared" si="70"/>
        <v>0</v>
      </c>
      <c r="H1033" s="653"/>
      <c r="I1033" s="654">
        <f t="shared" si="67"/>
        <v>86.8</v>
      </c>
      <c r="J1033" s="655">
        <f t="shared" si="67"/>
        <v>70</v>
      </c>
      <c r="K1033" s="652">
        <f t="shared" si="68"/>
        <v>86.8</v>
      </c>
      <c r="L1033" s="652"/>
    </row>
    <row r="1034" spans="1:12" x14ac:dyDescent="0.2">
      <c r="A1034" s="652" t="s">
        <v>401</v>
      </c>
      <c r="B1034" s="656" t="s">
        <v>372</v>
      </c>
      <c r="C1034" s="653"/>
      <c r="D1034" s="653"/>
      <c r="E1034" s="653">
        <f t="shared" si="69"/>
        <v>26.04</v>
      </c>
      <c r="F1034" s="653">
        <v>21</v>
      </c>
      <c r="G1034" s="653">
        <f t="shared" si="70"/>
        <v>0</v>
      </c>
      <c r="H1034" s="653"/>
      <c r="I1034" s="654">
        <f t="shared" si="67"/>
        <v>26.04</v>
      </c>
      <c r="J1034" s="655">
        <f t="shared" si="67"/>
        <v>21</v>
      </c>
      <c r="K1034" s="652">
        <f t="shared" si="68"/>
        <v>26.04</v>
      </c>
      <c r="L1034" s="652"/>
    </row>
    <row r="1035" spans="1:12" x14ac:dyDescent="0.2">
      <c r="A1035" s="652" t="s">
        <v>401</v>
      </c>
      <c r="B1035" s="656" t="s">
        <v>373</v>
      </c>
      <c r="C1035" s="653"/>
      <c r="D1035" s="653"/>
      <c r="E1035" s="653">
        <f t="shared" si="69"/>
        <v>114.08</v>
      </c>
      <c r="F1035" s="653">
        <v>92</v>
      </c>
      <c r="G1035" s="653">
        <f t="shared" si="70"/>
        <v>0</v>
      </c>
      <c r="H1035" s="653"/>
      <c r="I1035" s="654">
        <f t="shared" si="67"/>
        <v>114.08</v>
      </c>
      <c r="J1035" s="655">
        <f t="shared" si="67"/>
        <v>92</v>
      </c>
      <c r="K1035" s="652">
        <f t="shared" si="68"/>
        <v>114.08</v>
      </c>
      <c r="L1035" s="652"/>
    </row>
    <row r="1036" spans="1:12" x14ac:dyDescent="0.2">
      <c r="A1036" s="652" t="s">
        <v>479</v>
      </c>
      <c r="B1036" s="656" t="s">
        <v>326</v>
      </c>
      <c r="C1036" s="653"/>
      <c r="D1036" s="653"/>
      <c r="E1036" s="653">
        <f t="shared" si="69"/>
        <v>348.44</v>
      </c>
      <c r="F1036" s="653">
        <v>281</v>
      </c>
      <c r="G1036" s="653">
        <f t="shared" si="70"/>
        <v>0.73</v>
      </c>
      <c r="H1036" s="653">
        <v>1</v>
      </c>
      <c r="I1036" s="654">
        <f t="shared" si="67"/>
        <v>349.17</v>
      </c>
      <c r="J1036" s="655">
        <f t="shared" si="67"/>
        <v>282</v>
      </c>
      <c r="K1036" s="652">
        <f t="shared" si="68"/>
        <v>349.17</v>
      </c>
      <c r="L1036" s="652"/>
    </row>
    <row r="1037" spans="1:12" x14ac:dyDescent="0.2">
      <c r="A1037" s="652" t="s">
        <v>479</v>
      </c>
      <c r="B1037" s="656" t="s">
        <v>328</v>
      </c>
      <c r="C1037" s="653"/>
      <c r="D1037" s="653"/>
      <c r="E1037" s="653">
        <f t="shared" si="69"/>
        <v>109.12</v>
      </c>
      <c r="F1037" s="653">
        <v>88</v>
      </c>
      <c r="G1037" s="653">
        <f t="shared" si="70"/>
        <v>0</v>
      </c>
      <c r="H1037" s="653"/>
      <c r="I1037" s="654">
        <f t="shared" si="67"/>
        <v>109.12</v>
      </c>
      <c r="J1037" s="655">
        <f t="shared" si="67"/>
        <v>88</v>
      </c>
      <c r="K1037" s="652">
        <f t="shared" si="68"/>
        <v>109.12</v>
      </c>
      <c r="L1037" s="652"/>
    </row>
    <row r="1038" spans="1:12" x14ac:dyDescent="0.2">
      <c r="A1038" s="652" t="s">
        <v>479</v>
      </c>
      <c r="B1038" s="656" t="s">
        <v>329</v>
      </c>
      <c r="C1038" s="653"/>
      <c r="D1038" s="653"/>
      <c r="E1038" s="653">
        <f t="shared" si="69"/>
        <v>26.04</v>
      </c>
      <c r="F1038" s="653">
        <v>21</v>
      </c>
      <c r="G1038" s="653">
        <f t="shared" si="70"/>
        <v>15.33</v>
      </c>
      <c r="H1038" s="653">
        <v>21</v>
      </c>
      <c r="I1038" s="654">
        <f t="shared" si="67"/>
        <v>41.37</v>
      </c>
      <c r="J1038" s="655">
        <f t="shared" si="67"/>
        <v>42</v>
      </c>
      <c r="K1038" s="652">
        <f t="shared" si="68"/>
        <v>41.37</v>
      </c>
      <c r="L1038" s="652"/>
    </row>
    <row r="1039" spans="1:12" x14ac:dyDescent="0.2">
      <c r="A1039" s="652" t="s">
        <v>479</v>
      </c>
      <c r="B1039" s="656" t="s">
        <v>345</v>
      </c>
      <c r="C1039" s="653"/>
      <c r="D1039" s="653"/>
      <c r="E1039" s="653">
        <f t="shared" si="69"/>
        <v>32.24</v>
      </c>
      <c r="F1039" s="653">
        <v>26</v>
      </c>
      <c r="G1039" s="653">
        <f t="shared" si="70"/>
        <v>18.98</v>
      </c>
      <c r="H1039" s="653">
        <v>26</v>
      </c>
      <c r="I1039" s="654">
        <f t="shared" si="67"/>
        <v>51.22</v>
      </c>
      <c r="J1039" s="655">
        <f t="shared" si="67"/>
        <v>52</v>
      </c>
      <c r="K1039" s="652">
        <f t="shared" si="68"/>
        <v>51.22</v>
      </c>
      <c r="L1039" s="652"/>
    </row>
    <row r="1040" spans="1:12" x14ac:dyDescent="0.2">
      <c r="A1040" s="652" t="s">
        <v>479</v>
      </c>
      <c r="B1040" s="656" t="s">
        <v>317</v>
      </c>
      <c r="C1040" s="653"/>
      <c r="D1040" s="653"/>
      <c r="E1040" s="653">
        <f t="shared" si="69"/>
        <v>40.92</v>
      </c>
      <c r="F1040" s="653">
        <v>33</v>
      </c>
      <c r="G1040" s="653">
        <f t="shared" si="70"/>
        <v>18.25</v>
      </c>
      <c r="H1040" s="653">
        <v>25</v>
      </c>
      <c r="I1040" s="654">
        <f t="shared" si="67"/>
        <v>59.17</v>
      </c>
      <c r="J1040" s="655">
        <f t="shared" si="67"/>
        <v>58</v>
      </c>
      <c r="K1040" s="652">
        <f t="shared" si="68"/>
        <v>59.17</v>
      </c>
      <c r="L1040" s="652"/>
    </row>
    <row r="1041" spans="1:12" x14ac:dyDescent="0.2">
      <c r="A1041" s="652" t="s">
        <v>479</v>
      </c>
      <c r="B1041" s="656" t="s">
        <v>312</v>
      </c>
      <c r="C1041" s="653"/>
      <c r="D1041" s="653"/>
      <c r="E1041" s="653">
        <f t="shared" si="69"/>
        <v>84.32</v>
      </c>
      <c r="F1041" s="653">
        <v>68</v>
      </c>
      <c r="G1041" s="653">
        <f t="shared" si="70"/>
        <v>0</v>
      </c>
      <c r="H1041" s="653"/>
      <c r="I1041" s="654">
        <f t="shared" si="67"/>
        <v>84.32</v>
      </c>
      <c r="J1041" s="655">
        <f t="shared" si="67"/>
        <v>68</v>
      </c>
      <c r="K1041" s="652">
        <f t="shared" si="68"/>
        <v>84.32</v>
      </c>
      <c r="L1041" s="652"/>
    </row>
    <row r="1042" spans="1:12" x14ac:dyDescent="0.2">
      <c r="A1042" s="652" t="s">
        <v>479</v>
      </c>
      <c r="B1042" s="656" t="s">
        <v>377</v>
      </c>
      <c r="C1042" s="653"/>
      <c r="D1042" s="653"/>
      <c r="E1042" s="653">
        <f t="shared" si="69"/>
        <v>64.48</v>
      </c>
      <c r="F1042" s="653">
        <v>52</v>
      </c>
      <c r="G1042" s="653">
        <f t="shared" si="70"/>
        <v>37.96</v>
      </c>
      <c r="H1042" s="653">
        <v>52</v>
      </c>
      <c r="I1042" s="654">
        <f t="shared" si="67"/>
        <v>102.44</v>
      </c>
      <c r="J1042" s="655">
        <f t="shared" si="67"/>
        <v>104</v>
      </c>
      <c r="K1042" s="652">
        <f t="shared" si="68"/>
        <v>102.44</v>
      </c>
      <c r="L1042" s="652"/>
    </row>
    <row r="1043" spans="1:12" x14ac:dyDescent="0.2">
      <c r="A1043" s="652" t="s">
        <v>479</v>
      </c>
      <c r="B1043" s="656" t="s">
        <v>360</v>
      </c>
      <c r="C1043" s="653"/>
      <c r="D1043" s="653"/>
      <c r="E1043" s="653">
        <f t="shared" si="69"/>
        <v>94.24</v>
      </c>
      <c r="F1043" s="653">
        <v>76</v>
      </c>
      <c r="G1043" s="653">
        <f t="shared" si="70"/>
        <v>55.48</v>
      </c>
      <c r="H1043" s="653">
        <v>76</v>
      </c>
      <c r="I1043" s="654">
        <f t="shared" si="67"/>
        <v>149.72</v>
      </c>
      <c r="J1043" s="655">
        <f t="shared" si="67"/>
        <v>152</v>
      </c>
      <c r="K1043" s="652">
        <f t="shared" si="68"/>
        <v>149.72</v>
      </c>
      <c r="L1043" s="652"/>
    </row>
    <row r="1044" spans="1:12" x14ac:dyDescent="0.2">
      <c r="A1044" s="652" t="s">
        <v>479</v>
      </c>
      <c r="B1044" s="656" t="s">
        <v>362</v>
      </c>
      <c r="C1044" s="653"/>
      <c r="D1044" s="653"/>
      <c r="E1044" s="653">
        <f t="shared" si="69"/>
        <v>55.8</v>
      </c>
      <c r="F1044" s="653">
        <v>45</v>
      </c>
      <c r="G1044" s="653">
        <f t="shared" si="70"/>
        <v>0</v>
      </c>
      <c r="H1044" s="653"/>
      <c r="I1044" s="654">
        <f t="shared" si="67"/>
        <v>55.8</v>
      </c>
      <c r="J1044" s="655">
        <f t="shared" si="67"/>
        <v>45</v>
      </c>
      <c r="K1044" s="652">
        <f t="shared" si="68"/>
        <v>55.8</v>
      </c>
      <c r="L1044" s="652"/>
    </row>
    <row r="1045" spans="1:12" x14ac:dyDescent="0.2">
      <c r="A1045" s="652" t="s">
        <v>479</v>
      </c>
      <c r="B1045" s="656" t="s">
        <v>367</v>
      </c>
      <c r="C1045" s="653"/>
      <c r="D1045" s="653"/>
      <c r="E1045" s="653">
        <f t="shared" si="69"/>
        <v>140.12</v>
      </c>
      <c r="F1045" s="653">
        <v>113</v>
      </c>
      <c r="G1045" s="653">
        <f t="shared" si="70"/>
        <v>0</v>
      </c>
      <c r="H1045" s="653"/>
      <c r="I1045" s="654">
        <f t="shared" ref="I1045:J1108" si="71">C1045+E1045+G1045</f>
        <v>140.12</v>
      </c>
      <c r="J1045" s="655">
        <f t="shared" si="71"/>
        <v>113</v>
      </c>
      <c r="K1045" s="652">
        <f t="shared" si="68"/>
        <v>140.12</v>
      </c>
      <c r="L1045" s="652"/>
    </row>
    <row r="1046" spans="1:12" x14ac:dyDescent="0.2">
      <c r="A1046" s="652" t="s">
        <v>409</v>
      </c>
      <c r="B1046" s="656" t="s">
        <v>345</v>
      </c>
      <c r="C1046" s="653"/>
      <c r="D1046" s="653"/>
      <c r="E1046" s="653">
        <f t="shared" si="69"/>
        <v>16.12</v>
      </c>
      <c r="F1046" s="653">
        <v>13</v>
      </c>
      <c r="G1046" s="653">
        <f t="shared" si="70"/>
        <v>0</v>
      </c>
      <c r="H1046" s="653"/>
      <c r="I1046" s="654">
        <f t="shared" si="71"/>
        <v>16.12</v>
      </c>
      <c r="J1046" s="655">
        <f t="shared" si="71"/>
        <v>13</v>
      </c>
      <c r="K1046" s="652">
        <f t="shared" si="68"/>
        <v>16.12</v>
      </c>
      <c r="L1046" s="652"/>
    </row>
    <row r="1047" spans="1:12" x14ac:dyDescent="0.2">
      <c r="A1047" s="652" t="s">
        <v>409</v>
      </c>
      <c r="B1047" s="656" t="s">
        <v>317</v>
      </c>
      <c r="C1047" s="653"/>
      <c r="D1047" s="653"/>
      <c r="E1047" s="653">
        <f t="shared" si="69"/>
        <v>16.12</v>
      </c>
      <c r="F1047" s="653">
        <v>13</v>
      </c>
      <c r="G1047" s="653">
        <f t="shared" si="70"/>
        <v>0</v>
      </c>
      <c r="H1047" s="653"/>
      <c r="I1047" s="654">
        <f t="shared" si="71"/>
        <v>16.12</v>
      </c>
      <c r="J1047" s="655">
        <f t="shared" si="71"/>
        <v>13</v>
      </c>
      <c r="K1047" s="652">
        <f t="shared" si="68"/>
        <v>16.12</v>
      </c>
      <c r="L1047" s="652"/>
    </row>
    <row r="1048" spans="1:12" x14ac:dyDescent="0.2">
      <c r="A1048" s="652" t="s">
        <v>409</v>
      </c>
      <c r="B1048" s="656" t="s">
        <v>360</v>
      </c>
      <c r="C1048" s="653"/>
      <c r="D1048" s="653"/>
      <c r="E1048" s="653">
        <f t="shared" si="69"/>
        <v>50.839999999999996</v>
      </c>
      <c r="F1048" s="653">
        <v>41</v>
      </c>
      <c r="G1048" s="653">
        <f t="shared" si="70"/>
        <v>0</v>
      </c>
      <c r="H1048" s="653"/>
      <c r="I1048" s="654">
        <f t="shared" si="71"/>
        <v>50.839999999999996</v>
      </c>
      <c r="J1048" s="655">
        <f t="shared" si="71"/>
        <v>41</v>
      </c>
      <c r="K1048" s="652">
        <f t="shared" si="68"/>
        <v>50.839999999999996</v>
      </c>
      <c r="L1048" s="652"/>
    </row>
    <row r="1049" spans="1:12" x14ac:dyDescent="0.2">
      <c r="A1049" s="652" t="s">
        <v>461</v>
      </c>
      <c r="B1049" s="656" t="s">
        <v>328</v>
      </c>
      <c r="C1049" s="653"/>
      <c r="D1049" s="653"/>
      <c r="E1049" s="653">
        <f t="shared" si="69"/>
        <v>248</v>
      </c>
      <c r="F1049" s="653">
        <v>200</v>
      </c>
      <c r="G1049" s="653">
        <f t="shared" si="70"/>
        <v>0</v>
      </c>
      <c r="H1049" s="653"/>
      <c r="I1049" s="654">
        <f t="shared" si="71"/>
        <v>248</v>
      </c>
      <c r="J1049" s="655">
        <f t="shared" si="71"/>
        <v>200</v>
      </c>
      <c r="K1049" s="652">
        <f t="shared" si="68"/>
        <v>248</v>
      </c>
      <c r="L1049" s="652"/>
    </row>
    <row r="1050" spans="1:12" x14ac:dyDescent="0.2">
      <c r="A1050" s="652" t="s">
        <v>461</v>
      </c>
      <c r="B1050" s="656" t="s">
        <v>345</v>
      </c>
      <c r="C1050" s="653"/>
      <c r="D1050" s="653"/>
      <c r="E1050" s="653">
        <f t="shared" si="69"/>
        <v>29.759999999999998</v>
      </c>
      <c r="F1050" s="653">
        <v>24</v>
      </c>
      <c r="G1050" s="653">
        <f t="shared" si="70"/>
        <v>0</v>
      </c>
      <c r="H1050" s="653"/>
      <c r="I1050" s="654">
        <f t="shared" si="71"/>
        <v>29.759999999999998</v>
      </c>
      <c r="J1050" s="655">
        <f t="shared" si="71"/>
        <v>24</v>
      </c>
      <c r="K1050" s="652">
        <f t="shared" ref="K1050:K1113" si="72">I1050</f>
        <v>29.759999999999998</v>
      </c>
      <c r="L1050" s="652"/>
    </row>
    <row r="1051" spans="1:12" x14ac:dyDescent="0.2">
      <c r="A1051" s="652" t="s">
        <v>461</v>
      </c>
      <c r="B1051" s="656" t="s">
        <v>317</v>
      </c>
      <c r="C1051" s="653"/>
      <c r="D1051" s="653"/>
      <c r="E1051" s="653">
        <f t="shared" si="69"/>
        <v>267.83999999999997</v>
      </c>
      <c r="F1051" s="653">
        <v>216</v>
      </c>
      <c r="G1051" s="653">
        <f t="shared" si="70"/>
        <v>0</v>
      </c>
      <c r="H1051" s="653"/>
      <c r="I1051" s="654">
        <f t="shared" si="71"/>
        <v>267.83999999999997</v>
      </c>
      <c r="J1051" s="655">
        <f t="shared" si="71"/>
        <v>216</v>
      </c>
      <c r="K1051" s="652">
        <f t="shared" si="72"/>
        <v>267.83999999999997</v>
      </c>
      <c r="L1051" s="652"/>
    </row>
    <row r="1052" spans="1:12" x14ac:dyDescent="0.2">
      <c r="A1052" s="652" t="s">
        <v>461</v>
      </c>
      <c r="B1052" s="656" t="s">
        <v>360</v>
      </c>
      <c r="C1052" s="653"/>
      <c r="D1052" s="653"/>
      <c r="E1052" s="653">
        <f t="shared" si="69"/>
        <v>437.71999999999997</v>
      </c>
      <c r="F1052" s="653">
        <v>353</v>
      </c>
      <c r="G1052" s="653">
        <f t="shared" si="70"/>
        <v>0</v>
      </c>
      <c r="H1052" s="653"/>
      <c r="I1052" s="654">
        <f t="shared" si="71"/>
        <v>437.71999999999997</v>
      </c>
      <c r="J1052" s="655">
        <f t="shared" si="71"/>
        <v>353</v>
      </c>
      <c r="K1052" s="652">
        <f t="shared" si="72"/>
        <v>437.71999999999997</v>
      </c>
      <c r="L1052" s="652"/>
    </row>
    <row r="1053" spans="1:12" x14ac:dyDescent="0.2">
      <c r="A1053" s="652" t="s">
        <v>424</v>
      </c>
      <c r="B1053" s="656" t="s">
        <v>343</v>
      </c>
      <c r="C1053" s="653"/>
      <c r="D1053" s="653"/>
      <c r="E1053" s="653">
        <f t="shared" si="69"/>
        <v>4.96</v>
      </c>
      <c r="F1053" s="653">
        <v>4</v>
      </c>
      <c r="G1053" s="653">
        <f t="shared" si="70"/>
        <v>0</v>
      </c>
      <c r="H1053" s="653"/>
      <c r="I1053" s="654">
        <f t="shared" si="71"/>
        <v>4.96</v>
      </c>
      <c r="J1053" s="655">
        <f t="shared" si="71"/>
        <v>4</v>
      </c>
      <c r="K1053" s="652">
        <f t="shared" si="72"/>
        <v>4.96</v>
      </c>
      <c r="L1053" s="652"/>
    </row>
    <row r="1054" spans="1:12" x14ac:dyDescent="0.2">
      <c r="A1054" s="652" t="s">
        <v>424</v>
      </c>
      <c r="B1054" s="656" t="s">
        <v>317</v>
      </c>
      <c r="C1054" s="653"/>
      <c r="D1054" s="653"/>
      <c r="E1054" s="653">
        <f t="shared" si="69"/>
        <v>29.759999999999998</v>
      </c>
      <c r="F1054" s="653">
        <v>24</v>
      </c>
      <c r="G1054" s="653">
        <f t="shared" si="70"/>
        <v>0</v>
      </c>
      <c r="H1054" s="653"/>
      <c r="I1054" s="654">
        <f t="shared" si="71"/>
        <v>29.759999999999998</v>
      </c>
      <c r="J1054" s="655">
        <f t="shared" si="71"/>
        <v>24</v>
      </c>
      <c r="K1054" s="652">
        <f t="shared" si="72"/>
        <v>29.759999999999998</v>
      </c>
      <c r="L1054" s="652"/>
    </row>
    <row r="1055" spans="1:12" x14ac:dyDescent="0.2">
      <c r="A1055" s="652" t="s">
        <v>424</v>
      </c>
      <c r="B1055" s="656" t="s">
        <v>347</v>
      </c>
      <c r="C1055" s="653"/>
      <c r="D1055" s="653"/>
      <c r="E1055" s="653">
        <f t="shared" si="69"/>
        <v>54.56</v>
      </c>
      <c r="F1055" s="653">
        <v>44</v>
      </c>
      <c r="G1055" s="653">
        <f t="shared" si="70"/>
        <v>0</v>
      </c>
      <c r="H1055" s="653"/>
      <c r="I1055" s="654">
        <f t="shared" si="71"/>
        <v>54.56</v>
      </c>
      <c r="J1055" s="655">
        <f t="shared" si="71"/>
        <v>44</v>
      </c>
      <c r="K1055" s="652">
        <f t="shared" si="72"/>
        <v>54.56</v>
      </c>
      <c r="L1055" s="652"/>
    </row>
    <row r="1056" spans="1:12" x14ac:dyDescent="0.2">
      <c r="A1056" s="652" t="s">
        <v>424</v>
      </c>
      <c r="B1056" s="656" t="s">
        <v>349</v>
      </c>
      <c r="C1056" s="653"/>
      <c r="D1056" s="653"/>
      <c r="E1056" s="653">
        <f t="shared" si="69"/>
        <v>1.24</v>
      </c>
      <c r="F1056" s="653">
        <v>1</v>
      </c>
      <c r="G1056" s="653">
        <f t="shared" si="70"/>
        <v>0</v>
      </c>
      <c r="H1056" s="653"/>
      <c r="I1056" s="654">
        <f t="shared" si="71"/>
        <v>1.24</v>
      </c>
      <c r="J1056" s="655">
        <f t="shared" si="71"/>
        <v>1</v>
      </c>
      <c r="K1056" s="652">
        <f t="shared" si="72"/>
        <v>1.24</v>
      </c>
      <c r="L1056" s="652"/>
    </row>
    <row r="1057" spans="1:12" x14ac:dyDescent="0.2">
      <c r="A1057" s="652" t="s">
        <v>424</v>
      </c>
      <c r="B1057" s="656" t="s">
        <v>377</v>
      </c>
      <c r="C1057" s="653"/>
      <c r="D1057" s="653"/>
      <c r="E1057" s="653">
        <f t="shared" si="69"/>
        <v>63.24</v>
      </c>
      <c r="F1057" s="653">
        <v>51</v>
      </c>
      <c r="G1057" s="653">
        <f t="shared" si="70"/>
        <v>0</v>
      </c>
      <c r="H1057" s="653"/>
      <c r="I1057" s="654">
        <f t="shared" si="71"/>
        <v>63.24</v>
      </c>
      <c r="J1057" s="655">
        <f t="shared" si="71"/>
        <v>51</v>
      </c>
      <c r="K1057" s="652">
        <f t="shared" si="72"/>
        <v>63.24</v>
      </c>
      <c r="L1057" s="652"/>
    </row>
    <row r="1058" spans="1:12" x14ac:dyDescent="0.2">
      <c r="A1058" s="652" t="s">
        <v>424</v>
      </c>
      <c r="B1058" s="656" t="s">
        <v>357</v>
      </c>
      <c r="C1058" s="653"/>
      <c r="D1058" s="653"/>
      <c r="E1058" s="653">
        <f t="shared" si="69"/>
        <v>22.32</v>
      </c>
      <c r="F1058" s="653">
        <v>18</v>
      </c>
      <c r="G1058" s="653">
        <f t="shared" si="70"/>
        <v>0</v>
      </c>
      <c r="H1058" s="653"/>
      <c r="I1058" s="654">
        <f t="shared" si="71"/>
        <v>22.32</v>
      </c>
      <c r="J1058" s="655">
        <f t="shared" si="71"/>
        <v>18</v>
      </c>
      <c r="K1058" s="652">
        <f t="shared" si="72"/>
        <v>22.32</v>
      </c>
      <c r="L1058" s="652"/>
    </row>
    <row r="1059" spans="1:12" x14ac:dyDescent="0.2">
      <c r="A1059" s="652" t="s">
        <v>424</v>
      </c>
      <c r="B1059" s="656" t="s">
        <v>358</v>
      </c>
      <c r="C1059" s="653"/>
      <c r="D1059" s="653"/>
      <c r="E1059" s="653">
        <f t="shared" si="69"/>
        <v>369.52</v>
      </c>
      <c r="F1059" s="653">
        <v>298</v>
      </c>
      <c r="G1059" s="653">
        <f t="shared" si="70"/>
        <v>0</v>
      </c>
      <c r="H1059" s="653"/>
      <c r="I1059" s="654">
        <f t="shared" si="71"/>
        <v>369.52</v>
      </c>
      <c r="J1059" s="655">
        <f t="shared" si="71"/>
        <v>298</v>
      </c>
      <c r="K1059" s="652">
        <f t="shared" si="72"/>
        <v>369.52</v>
      </c>
      <c r="L1059" s="652"/>
    </row>
    <row r="1060" spans="1:12" x14ac:dyDescent="0.2">
      <c r="A1060" s="652" t="s">
        <v>424</v>
      </c>
      <c r="B1060" s="656" t="s">
        <v>364</v>
      </c>
      <c r="C1060" s="653"/>
      <c r="D1060" s="653"/>
      <c r="E1060" s="653">
        <f t="shared" si="69"/>
        <v>1.24</v>
      </c>
      <c r="F1060" s="653">
        <v>1</v>
      </c>
      <c r="G1060" s="653">
        <f t="shared" si="70"/>
        <v>0</v>
      </c>
      <c r="H1060" s="653"/>
      <c r="I1060" s="654">
        <f t="shared" si="71"/>
        <v>1.24</v>
      </c>
      <c r="J1060" s="655">
        <f t="shared" si="71"/>
        <v>1</v>
      </c>
      <c r="K1060" s="652">
        <f t="shared" si="72"/>
        <v>1.24</v>
      </c>
      <c r="L1060" s="652"/>
    </row>
    <row r="1061" spans="1:12" x14ac:dyDescent="0.2">
      <c r="A1061" s="652" t="s">
        <v>424</v>
      </c>
      <c r="B1061" s="656" t="s">
        <v>368</v>
      </c>
      <c r="C1061" s="653"/>
      <c r="D1061" s="653"/>
      <c r="E1061" s="653">
        <f t="shared" si="69"/>
        <v>39.68</v>
      </c>
      <c r="F1061" s="653">
        <v>32</v>
      </c>
      <c r="G1061" s="653">
        <f t="shared" si="70"/>
        <v>0</v>
      </c>
      <c r="H1061" s="653"/>
      <c r="I1061" s="654">
        <f t="shared" si="71"/>
        <v>39.68</v>
      </c>
      <c r="J1061" s="655">
        <f t="shared" si="71"/>
        <v>32</v>
      </c>
      <c r="K1061" s="652">
        <f t="shared" si="72"/>
        <v>39.68</v>
      </c>
      <c r="L1061" s="652"/>
    </row>
    <row r="1062" spans="1:12" x14ac:dyDescent="0.2">
      <c r="A1062" s="652" t="s">
        <v>471</v>
      </c>
      <c r="B1062" s="656" t="s">
        <v>325</v>
      </c>
      <c r="C1062" s="653"/>
      <c r="D1062" s="653"/>
      <c r="E1062" s="653">
        <f t="shared" si="69"/>
        <v>4.96</v>
      </c>
      <c r="F1062" s="653">
        <v>4</v>
      </c>
      <c r="G1062" s="653">
        <f t="shared" si="70"/>
        <v>0</v>
      </c>
      <c r="H1062" s="653"/>
      <c r="I1062" s="654">
        <f t="shared" si="71"/>
        <v>4.96</v>
      </c>
      <c r="J1062" s="655">
        <f t="shared" si="71"/>
        <v>4</v>
      </c>
      <c r="K1062" s="652">
        <f t="shared" si="72"/>
        <v>4.96</v>
      </c>
      <c r="L1062" s="652"/>
    </row>
    <row r="1063" spans="1:12" x14ac:dyDescent="0.2">
      <c r="A1063" s="652" t="s">
        <v>471</v>
      </c>
      <c r="B1063" s="656" t="s">
        <v>326</v>
      </c>
      <c r="C1063" s="653"/>
      <c r="D1063" s="653"/>
      <c r="E1063" s="653">
        <f t="shared" si="69"/>
        <v>0</v>
      </c>
      <c r="F1063" s="653"/>
      <c r="G1063" s="653">
        <f t="shared" si="70"/>
        <v>329.23</v>
      </c>
      <c r="H1063" s="653">
        <v>451</v>
      </c>
      <c r="I1063" s="654">
        <f t="shared" si="71"/>
        <v>329.23</v>
      </c>
      <c r="J1063" s="655">
        <f t="shared" si="71"/>
        <v>451</v>
      </c>
      <c r="K1063" s="652">
        <f t="shared" si="72"/>
        <v>329.23</v>
      </c>
      <c r="L1063" s="652"/>
    </row>
    <row r="1064" spans="1:12" x14ac:dyDescent="0.2">
      <c r="A1064" s="652" t="s">
        <v>471</v>
      </c>
      <c r="B1064" s="656" t="s">
        <v>328</v>
      </c>
      <c r="C1064" s="653"/>
      <c r="D1064" s="653"/>
      <c r="E1064" s="653">
        <f t="shared" si="69"/>
        <v>424.08</v>
      </c>
      <c r="F1064" s="653">
        <v>342</v>
      </c>
      <c r="G1064" s="653">
        <f t="shared" si="70"/>
        <v>173.01</v>
      </c>
      <c r="H1064" s="653">
        <v>237</v>
      </c>
      <c r="I1064" s="654">
        <f t="shared" si="71"/>
        <v>597.08999999999992</v>
      </c>
      <c r="J1064" s="655">
        <f t="shared" si="71"/>
        <v>579</v>
      </c>
      <c r="K1064" s="652">
        <f t="shared" si="72"/>
        <v>597.08999999999992</v>
      </c>
      <c r="L1064" s="652"/>
    </row>
    <row r="1065" spans="1:12" x14ac:dyDescent="0.2">
      <c r="A1065" s="652" t="s">
        <v>471</v>
      </c>
      <c r="B1065" s="656" t="s">
        <v>330</v>
      </c>
      <c r="C1065" s="653"/>
      <c r="D1065" s="653"/>
      <c r="E1065" s="653">
        <f t="shared" si="69"/>
        <v>122.76</v>
      </c>
      <c r="F1065" s="653">
        <v>99</v>
      </c>
      <c r="G1065" s="653">
        <f t="shared" si="70"/>
        <v>0</v>
      </c>
      <c r="H1065" s="653"/>
      <c r="I1065" s="654">
        <f t="shared" si="71"/>
        <v>122.76</v>
      </c>
      <c r="J1065" s="655">
        <f t="shared" si="71"/>
        <v>99</v>
      </c>
      <c r="K1065" s="652">
        <f t="shared" si="72"/>
        <v>122.76</v>
      </c>
      <c r="L1065" s="652"/>
    </row>
    <row r="1066" spans="1:12" x14ac:dyDescent="0.2">
      <c r="A1066" s="652" t="s">
        <v>471</v>
      </c>
      <c r="B1066" s="656" t="s">
        <v>331</v>
      </c>
      <c r="C1066" s="653"/>
      <c r="D1066" s="653"/>
      <c r="E1066" s="653">
        <f t="shared" si="69"/>
        <v>0</v>
      </c>
      <c r="F1066" s="653"/>
      <c r="G1066" s="653">
        <f t="shared" si="70"/>
        <v>17.52</v>
      </c>
      <c r="H1066" s="653">
        <v>24</v>
      </c>
      <c r="I1066" s="654">
        <f t="shared" si="71"/>
        <v>17.52</v>
      </c>
      <c r="J1066" s="655">
        <f t="shared" si="71"/>
        <v>24</v>
      </c>
      <c r="K1066" s="652">
        <f t="shared" si="72"/>
        <v>17.52</v>
      </c>
      <c r="L1066" s="652"/>
    </row>
    <row r="1067" spans="1:12" x14ac:dyDescent="0.2">
      <c r="A1067" s="652" t="s">
        <v>471</v>
      </c>
      <c r="B1067" s="656" t="s">
        <v>333</v>
      </c>
      <c r="C1067" s="653"/>
      <c r="D1067" s="653"/>
      <c r="E1067" s="653">
        <f t="shared" si="69"/>
        <v>9.92</v>
      </c>
      <c r="F1067" s="653">
        <v>8</v>
      </c>
      <c r="G1067" s="653">
        <f t="shared" si="70"/>
        <v>24.09</v>
      </c>
      <c r="H1067" s="653">
        <v>33</v>
      </c>
      <c r="I1067" s="654">
        <f t="shared" si="71"/>
        <v>34.01</v>
      </c>
      <c r="J1067" s="655">
        <f t="shared" si="71"/>
        <v>41</v>
      </c>
      <c r="K1067" s="652">
        <f t="shared" si="72"/>
        <v>34.01</v>
      </c>
      <c r="L1067" s="652"/>
    </row>
    <row r="1068" spans="1:12" x14ac:dyDescent="0.2">
      <c r="A1068" s="652" t="s">
        <v>471</v>
      </c>
      <c r="B1068" s="656" t="s">
        <v>336</v>
      </c>
      <c r="C1068" s="653"/>
      <c r="D1068" s="653"/>
      <c r="E1068" s="653">
        <f t="shared" si="69"/>
        <v>49.6</v>
      </c>
      <c r="F1068" s="653">
        <v>40</v>
      </c>
      <c r="G1068" s="653">
        <f t="shared" si="70"/>
        <v>29.2</v>
      </c>
      <c r="H1068" s="653">
        <v>40</v>
      </c>
      <c r="I1068" s="654">
        <f t="shared" si="71"/>
        <v>78.8</v>
      </c>
      <c r="J1068" s="655">
        <f t="shared" si="71"/>
        <v>80</v>
      </c>
      <c r="K1068" s="652">
        <f t="shared" si="72"/>
        <v>78.8</v>
      </c>
      <c r="L1068" s="652"/>
    </row>
    <row r="1069" spans="1:12" x14ac:dyDescent="0.2">
      <c r="A1069" s="652" t="s">
        <v>471</v>
      </c>
      <c r="B1069" s="656" t="s">
        <v>337</v>
      </c>
      <c r="C1069" s="653"/>
      <c r="D1069" s="653"/>
      <c r="E1069" s="653">
        <f t="shared" si="69"/>
        <v>4.96</v>
      </c>
      <c r="F1069" s="653">
        <v>4</v>
      </c>
      <c r="G1069" s="653">
        <f t="shared" si="70"/>
        <v>2.92</v>
      </c>
      <c r="H1069" s="653">
        <v>4</v>
      </c>
      <c r="I1069" s="654">
        <f t="shared" si="71"/>
        <v>7.88</v>
      </c>
      <c r="J1069" s="655">
        <f t="shared" si="71"/>
        <v>8</v>
      </c>
      <c r="K1069" s="652">
        <f t="shared" si="72"/>
        <v>7.88</v>
      </c>
      <c r="L1069" s="652"/>
    </row>
    <row r="1070" spans="1:12" x14ac:dyDescent="0.2">
      <c r="A1070" s="652" t="s">
        <v>471</v>
      </c>
      <c r="B1070" s="656" t="s">
        <v>339</v>
      </c>
      <c r="C1070" s="653"/>
      <c r="D1070" s="653"/>
      <c r="E1070" s="653">
        <f t="shared" si="69"/>
        <v>2.48</v>
      </c>
      <c r="F1070" s="653">
        <v>2</v>
      </c>
      <c r="G1070" s="653">
        <f t="shared" si="70"/>
        <v>1.46</v>
      </c>
      <c r="H1070" s="653">
        <v>2</v>
      </c>
      <c r="I1070" s="654">
        <f t="shared" si="71"/>
        <v>3.94</v>
      </c>
      <c r="J1070" s="655">
        <f t="shared" si="71"/>
        <v>4</v>
      </c>
      <c r="K1070" s="652">
        <f t="shared" si="72"/>
        <v>3.94</v>
      </c>
      <c r="L1070" s="652"/>
    </row>
    <row r="1071" spans="1:12" x14ac:dyDescent="0.2">
      <c r="A1071" s="652" t="s">
        <v>471</v>
      </c>
      <c r="B1071" s="656" t="s">
        <v>341</v>
      </c>
      <c r="C1071" s="653"/>
      <c r="D1071" s="653"/>
      <c r="E1071" s="653">
        <f t="shared" si="69"/>
        <v>18.600000000000001</v>
      </c>
      <c r="F1071" s="653">
        <v>15</v>
      </c>
      <c r="G1071" s="653">
        <f t="shared" si="70"/>
        <v>10.95</v>
      </c>
      <c r="H1071" s="653">
        <v>15</v>
      </c>
      <c r="I1071" s="654">
        <f t="shared" si="71"/>
        <v>29.55</v>
      </c>
      <c r="J1071" s="655">
        <f t="shared" si="71"/>
        <v>30</v>
      </c>
      <c r="K1071" s="652">
        <f t="shared" si="72"/>
        <v>29.55</v>
      </c>
      <c r="L1071" s="652"/>
    </row>
    <row r="1072" spans="1:12" ht="24" x14ac:dyDescent="0.2">
      <c r="A1072" s="652" t="s">
        <v>471</v>
      </c>
      <c r="B1072" s="656" t="s">
        <v>342</v>
      </c>
      <c r="C1072" s="653"/>
      <c r="D1072" s="653"/>
      <c r="E1072" s="653">
        <f t="shared" si="69"/>
        <v>11.16</v>
      </c>
      <c r="F1072" s="653">
        <v>9</v>
      </c>
      <c r="G1072" s="653">
        <f t="shared" si="70"/>
        <v>6.57</v>
      </c>
      <c r="H1072" s="653">
        <v>9</v>
      </c>
      <c r="I1072" s="654">
        <f t="shared" si="71"/>
        <v>17.73</v>
      </c>
      <c r="J1072" s="655">
        <f t="shared" si="71"/>
        <v>18</v>
      </c>
      <c r="K1072" s="652">
        <f t="shared" si="72"/>
        <v>17.73</v>
      </c>
      <c r="L1072" s="652"/>
    </row>
    <row r="1073" spans="1:12" x14ac:dyDescent="0.2">
      <c r="A1073" s="652" t="s">
        <v>471</v>
      </c>
      <c r="B1073" s="656" t="s">
        <v>343</v>
      </c>
      <c r="C1073" s="653"/>
      <c r="D1073" s="653"/>
      <c r="E1073" s="653">
        <f t="shared" si="69"/>
        <v>7.4399999999999995</v>
      </c>
      <c r="F1073" s="653">
        <v>6</v>
      </c>
      <c r="G1073" s="653">
        <f t="shared" si="70"/>
        <v>4.38</v>
      </c>
      <c r="H1073" s="653">
        <v>6</v>
      </c>
      <c r="I1073" s="654">
        <f t="shared" si="71"/>
        <v>11.82</v>
      </c>
      <c r="J1073" s="655">
        <f t="shared" si="71"/>
        <v>12</v>
      </c>
      <c r="K1073" s="652">
        <f t="shared" si="72"/>
        <v>11.82</v>
      </c>
      <c r="L1073" s="652"/>
    </row>
    <row r="1074" spans="1:12" x14ac:dyDescent="0.2">
      <c r="A1074" s="652" t="s">
        <v>471</v>
      </c>
      <c r="B1074" s="656" t="s">
        <v>346</v>
      </c>
      <c r="C1074" s="653"/>
      <c r="D1074" s="653"/>
      <c r="E1074" s="653">
        <f t="shared" si="69"/>
        <v>0</v>
      </c>
      <c r="F1074" s="653"/>
      <c r="G1074" s="653">
        <f t="shared" si="70"/>
        <v>18.98</v>
      </c>
      <c r="H1074" s="653">
        <v>26</v>
      </c>
      <c r="I1074" s="654">
        <f t="shared" si="71"/>
        <v>18.98</v>
      </c>
      <c r="J1074" s="655">
        <f t="shared" si="71"/>
        <v>26</v>
      </c>
      <c r="K1074" s="652">
        <f t="shared" si="72"/>
        <v>18.98</v>
      </c>
      <c r="L1074" s="652"/>
    </row>
    <row r="1075" spans="1:12" x14ac:dyDescent="0.2">
      <c r="A1075" s="652" t="s">
        <v>471</v>
      </c>
      <c r="B1075" s="656" t="s">
        <v>317</v>
      </c>
      <c r="C1075" s="653"/>
      <c r="D1075" s="653"/>
      <c r="E1075" s="653">
        <f t="shared" si="69"/>
        <v>71.92</v>
      </c>
      <c r="F1075" s="653">
        <v>58</v>
      </c>
      <c r="G1075" s="653">
        <f t="shared" si="70"/>
        <v>42.339999999999996</v>
      </c>
      <c r="H1075" s="653">
        <v>58</v>
      </c>
      <c r="I1075" s="654">
        <f t="shared" si="71"/>
        <v>114.25999999999999</v>
      </c>
      <c r="J1075" s="655">
        <f t="shared" si="71"/>
        <v>116</v>
      </c>
      <c r="K1075" s="652">
        <f t="shared" si="72"/>
        <v>114.25999999999999</v>
      </c>
      <c r="L1075" s="652"/>
    </row>
    <row r="1076" spans="1:12" x14ac:dyDescent="0.2">
      <c r="A1076" s="652" t="s">
        <v>471</v>
      </c>
      <c r="B1076" s="656" t="s">
        <v>347</v>
      </c>
      <c r="C1076" s="653"/>
      <c r="D1076" s="653"/>
      <c r="E1076" s="653">
        <f t="shared" si="69"/>
        <v>40.92</v>
      </c>
      <c r="F1076" s="653">
        <v>33</v>
      </c>
      <c r="G1076" s="653">
        <f t="shared" si="70"/>
        <v>24.09</v>
      </c>
      <c r="H1076" s="653">
        <v>33</v>
      </c>
      <c r="I1076" s="654">
        <f t="shared" si="71"/>
        <v>65.010000000000005</v>
      </c>
      <c r="J1076" s="655">
        <f t="shared" si="71"/>
        <v>66</v>
      </c>
      <c r="K1076" s="652">
        <f t="shared" si="72"/>
        <v>65.010000000000005</v>
      </c>
      <c r="L1076" s="652"/>
    </row>
    <row r="1077" spans="1:12" x14ac:dyDescent="0.2">
      <c r="A1077" s="652" t="s">
        <v>471</v>
      </c>
      <c r="B1077" s="656" t="s">
        <v>312</v>
      </c>
      <c r="C1077" s="653"/>
      <c r="D1077" s="653"/>
      <c r="E1077" s="653">
        <f t="shared" si="69"/>
        <v>323.64</v>
      </c>
      <c r="F1077" s="653">
        <v>261</v>
      </c>
      <c r="G1077" s="653">
        <f t="shared" si="70"/>
        <v>190.53</v>
      </c>
      <c r="H1077" s="653">
        <v>261</v>
      </c>
      <c r="I1077" s="654">
        <f t="shared" si="71"/>
        <v>514.16999999999996</v>
      </c>
      <c r="J1077" s="655">
        <f t="shared" si="71"/>
        <v>522</v>
      </c>
      <c r="K1077" s="652">
        <f t="shared" si="72"/>
        <v>514.16999999999996</v>
      </c>
      <c r="L1077" s="652"/>
    </row>
    <row r="1078" spans="1:12" x14ac:dyDescent="0.2">
      <c r="A1078" s="652" t="s">
        <v>471</v>
      </c>
      <c r="B1078" s="656" t="s">
        <v>321</v>
      </c>
      <c r="C1078" s="653"/>
      <c r="D1078" s="653"/>
      <c r="E1078" s="653">
        <f t="shared" si="69"/>
        <v>189.72</v>
      </c>
      <c r="F1078" s="653">
        <v>153</v>
      </c>
      <c r="G1078" s="653">
        <f t="shared" si="70"/>
        <v>111.69</v>
      </c>
      <c r="H1078" s="653">
        <v>153</v>
      </c>
      <c r="I1078" s="654">
        <f t="shared" si="71"/>
        <v>301.40999999999997</v>
      </c>
      <c r="J1078" s="655">
        <f t="shared" si="71"/>
        <v>306</v>
      </c>
      <c r="K1078" s="652">
        <f t="shared" si="72"/>
        <v>301.40999999999997</v>
      </c>
      <c r="L1078" s="652"/>
    </row>
    <row r="1079" spans="1:12" x14ac:dyDescent="0.2">
      <c r="A1079" s="652" t="s">
        <v>471</v>
      </c>
      <c r="B1079" s="656" t="s">
        <v>375</v>
      </c>
      <c r="C1079" s="653"/>
      <c r="D1079" s="653"/>
      <c r="E1079" s="653">
        <f t="shared" si="69"/>
        <v>65.72</v>
      </c>
      <c r="F1079" s="653">
        <v>53</v>
      </c>
      <c r="G1079" s="653">
        <f t="shared" si="70"/>
        <v>38.69</v>
      </c>
      <c r="H1079" s="653">
        <v>53</v>
      </c>
      <c r="I1079" s="654">
        <f t="shared" si="71"/>
        <v>104.41</v>
      </c>
      <c r="J1079" s="655">
        <f t="shared" si="71"/>
        <v>106</v>
      </c>
      <c r="K1079" s="652">
        <f t="shared" si="72"/>
        <v>104.41</v>
      </c>
      <c r="L1079" s="652"/>
    </row>
    <row r="1080" spans="1:12" x14ac:dyDescent="0.2">
      <c r="A1080" s="652" t="s">
        <v>471</v>
      </c>
      <c r="B1080" s="656" t="s">
        <v>348</v>
      </c>
      <c r="C1080" s="653"/>
      <c r="D1080" s="653"/>
      <c r="E1080" s="653">
        <f t="shared" si="69"/>
        <v>16.12</v>
      </c>
      <c r="F1080" s="653">
        <v>13</v>
      </c>
      <c r="G1080" s="653">
        <f t="shared" si="70"/>
        <v>9.49</v>
      </c>
      <c r="H1080" s="653">
        <v>13</v>
      </c>
      <c r="I1080" s="654">
        <f t="shared" si="71"/>
        <v>25.61</v>
      </c>
      <c r="J1080" s="655">
        <f t="shared" si="71"/>
        <v>26</v>
      </c>
      <c r="K1080" s="652">
        <f t="shared" si="72"/>
        <v>25.61</v>
      </c>
      <c r="L1080" s="652"/>
    </row>
    <row r="1081" spans="1:12" x14ac:dyDescent="0.2">
      <c r="A1081" s="652" t="s">
        <v>471</v>
      </c>
      <c r="B1081" s="656" t="s">
        <v>349</v>
      </c>
      <c r="C1081" s="653"/>
      <c r="D1081" s="653"/>
      <c r="E1081" s="653">
        <f t="shared" si="69"/>
        <v>38.44</v>
      </c>
      <c r="F1081" s="653">
        <v>31</v>
      </c>
      <c r="G1081" s="653">
        <f t="shared" si="70"/>
        <v>0</v>
      </c>
      <c r="H1081" s="653"/>
      <c r="I1081" s="654">
        <f t="shared" si="71"/>
        <v>38.44</v>
      </c>
      <c r="J1081" s="655">
        <f t="shared" si="71"/>
        <v>31</v>
      </c>
      <c r="K1081" s="652">
        <f t="shared" si="72"/>
        <v>38.44</v>
      </c>
      <c r="L1081" s="652"/>
    </row>
    <row r="1082" spans="1:12" x14ac:dyDescent="0.2">
      <c r="A1082" s="652" t="s">
        <v>471</v>
      </c>
      <c r="B1082" s="656" t="s">
        <v>354</v>
      </c>
      <c r="C1082" s="653"/>
      <c r="D1082" s="653"/>
      <c r="E1082" s="653">
        <f t="shared" si="69"/>
        <v>22.32</v>
      </c>
      <c r="F1082" s="653">
        <v>18</v>
      </c>
      <c r="G1082" s="653">
        <f t="shared" si="70"/>
        <v>0</v>
      </c>
      <c r="H1082" s="653"/>
      <c r="I1082" s="654">
        <f t="shared" si="71"/>
        <v>22.32</v>
      </c>
      <c r="J1082" s="655">
        <f t="shared" si="71"/>
        <v>18</v>
      </c>
      <c r="K1082" s="652">
        <f t="shared" si="72"/>
        <v>22.32</v>
      </c>
      <c r="L1082" s="652"/>
    </row>
    <row r="1083" spans="1:12" x14ac:dyDescent="0.2">
      <c r="A1083" s="652" t="s">
        <v>471</v>
      </c>
      <c r="B1083" s="656" t="s">
        <v>377</v>
      </c>
      <c r="C1083" s="653"/>
      <c r="D1083" s="653"/>
      <c r="E1083" s="653">
        <f t="shared" si="69"/>
        <v>76.88</v>
      </c>
      <c r="F1083" s="653">
        <v>62</v>
      </c>
      <c r="G1083" s="653">
        <f t="shared" si="70"/>
        <v>0</v>
      </c>
      <c r="H1083" s="653"/>
      <c r="I1083" s="654">
        <f t="shared" si="71"/>
        <v>76.88</v>
      </c>
      <c r="J1083" s="655">
        <f t="shared" si="71"/>
        <v>62</v>
      </c>
      <c r="K1083" s="652">
        <f t="shared" si="72"/>
        <v>76.88</v>
      </c>
      <c r="L1083" s="652"/>
    </row>
    <row r="1084" spans="1:12" x14ac:dyDescent="0.2">
      <c r="A1084" s="652" t="s">
        <v>471</v>
      </c>
      <c r="B1084" s="656" t="s">
        <v>357</v>
      </c>
      <c r="C1084" s="653"/>
      <c r="D1084" s="653"/>
      <c r="E1084" s="653">
        <f t="shared" si="69"/>
        <v>236.84</v>
      </c>
      <c r="F1084" s="653">
        <v>191</v>
      </c>
      <c r="G1084" s="653">
        <f t="shared" si="70"/>
        <v>119.72</v>
      </c>
      <c r="H1084" s="653">
        <v>164</v>
      </c>
      <c r="I1084" s="654">
        <f t="shared" si="71"/>
        <v>356.56</v>
      </c>
      <c r="J1084" s="655">
        <f t="shared" si="71"/>
        <v>355</v>
      </c>
      <c r="K1084" s="652">
        <f t="shared" si="72"/>
        <v>356.56</v>
      </c>
      <c r="L1084" s="652"/>
    </row>
    <row r="1085" spans="1:12" x14ac:dyDescent="0.2">
      <c r="A1085" s="652" t="s">
        <v>471</v>
      </c>
      <c r="B1085" s="656" t="s">
        <v>360</v>
      </c>
      <c r="C1085" s="653"/>
      <c r="D1085" s="653"/>
      <c r="E1085" s="653">
        <f t="shared" si="69"/>
        <v>195.92</v>
      </c>
      <c r="F1085" s="653">
        <v>158</v>
      </c>
      <c r="G1085" s="653">
        <f t="shared" si="70"/>
        <v>113.14999999999999</v>
      </c>
      <c r="H1085" s="653">
        <v>155</v>
      </c>
      <c r="I1085" s="654">
        <f t="shared" si="71"/>
        <v>309.07</v>
      </c>
      <c r="J1085" s="655">
        <f t="shared" si="71"/>
        <v>313</v>
      </c>
      <c r="K1085" s="652">
        <f t="shared" si="72"/>
        <v>309.07</v>
      </c>
      <c r="L1085" s="652"/>
    </row>
    <row r="1086" spans="1:12" x14ac:dyDescent="0.2">
      <c r="A1086" s="652" t="s">
        <v>471</v>
      </c>
      <c r="B1086" s="656" t="s">
        <v>364</v>
      </c>
      <c r="C1086" s="653"/>
      <c r="D1086" s="653"/>
      <c r="E1086" s="653">
        <f t="shared" si="69"/>
        <v>2.48</v>
      </c>
      <c r="F1086" s="653">
        <v>2</v>
      </c>
      <c r="G1086" s="653">
        <f t="shared" si="70"/>
        <v>1.46</v>
      </c>
      <c r="H1086" s="653">
        <v>2</v>
      </c>
      <c r="I1086" s="654">
        <f t="shared" si="71"/>
        <v>3.94</v>
      </c>
      <c r="J1086" s="655">
        <f t="shared" si="71"/>
        <v>4</v>
      </c>
      <c r="K1086" s="652">
        <f t="shared" si="72"/>
        <v>3.94</v>
      </c>
      <c r="L1086" s="652"/>
    </row>
    <row r="1087" spans="1:12" x14ac:dyDescent="0.2">
      <c r="A1087" s="652" t="s">
        <v>471</v>
      </c>
      <c r="B1087" s="656" t="s">
        <v>367</v>
      </c>
      <c r="C1087" s="653"/>
      <c r="D1087" s="653"/>
      <c r="E1087" s="653">
        <f t="shared" si="69"/>
        <v>0</v>
      </c>
      <c r="F1087" s="653"/>
      <c r="G1087" s="653">
        <f t="shared" si="70"/>
        <v>120.45</v>
      </c>
      <c r="H1087" s="653">
        <v>165</v>
      </c>
      <c r="I1087" s="654">
        <f t="shared" si="71"/>
        <v>120.45</v>
      </c>
      <c r="J1087" s="655">
        <f t="shared" si="71"/>
        <v>165</v>
      </c>
      <c r="K1087" s="652">
        <f t="shared" si="72"/>
        <v>120.45</v>
      </c>
      <c r="L1087" s="652"/>
    </row>
    <row r="1088" spans="1:12" x14ac:dyDescent="0.2">
      <c r="A1088" s="652" t="s">
        <v>471</v>
      </c>
      <c r="B1088" s="656" t="s">
        <v>368</v>
      </c>
      <c r="C1088" s="653"/>
      <c r="D1088" s="653"/>
      <c r="E1088" s="653">
        <f t="shared" si="69"/>
        <v>137.63999999999999</v>
      </c>
      <c r="F1088" s="653">
        <v>111</v>
      </c>
      <c r="G1088" s="653">
        <f t="shared" si="70"/>
        <v>25.55</v>
      </c>
      <c r="H1088" s="653">
        <v>35</v>
      </c>
      <c r="I1088" s="654">
        <f t="shared" si="71"/>
        <v>163.19</v>
      </c>
      <c r="J1088" s="655">
        <f t="shared" si="71"/>
        <v>146</v>
      </c>
      <c r="K1088" s="652">
        <f t="shared" si="72"/>
        <v>163.19</v>
      </c>
      <c r="L1088" s="652"/>
    </row>
    <row r="1089" spans="1:12" x14ac:dyDescent="0.2">
      <c r="A1089" s="652" t="s">
        <v>471</v>
      </c>
      <c r="B1089" s="656" t="s">
        <v>372</v>
      </c>
      <c r="C1089" s="653"/>
      <c r="D1089" s="653"/>
      <c r="E1089" s="653">
        <f t="shared" si="69"/>
        <v>321.16000000000003</v>
      </c>
      <c r="F1089" s="653">
        <v>259</v>
      </c>
      <c r="G1089" s="653">
        <f t="shared" si="70"/>
        <v>0</v>
      </c>
      <c r="H1089" s="653"/>
      <c r="I1089" s="654">
        <f t="shared" si="71"/>
        <v>321.16000000000003</v>
      </c>
      <c r="J1089" s="655">
        <f t="shared" si="71"/>
        <v>259</v>
      </c>
      <c r="K1089" s="652">
        <f t="shared" si="72"/>
        <v>321.16000000000003</v>
      </c>
      <c r="L1089" s="652"/>
    </row>
    <row r="1090" spans="1:12" x14ac:dyDescent="0.2">
      <c r="A1090" s="652" t="s">
        <v>471</v>
      </c>
      <c r="B1090" s="656" t="s">
        <v>373</v>
      </c>
      <c r="C1090" s="653"/>
      <c r="D1090" s="653"/>
      <c r="E1090" s="653">
        <f t="shared" si="69"/>
        <v>478.64</v>
      </c>
      <c r="F1090" s="653">
        <v>386</v>
      </c>
      <c r="G1090" s="653">
        <f t="shared" si="70"/>
        <v>0</v>
      </c>
      <c r="H1090" s="653"/>
      <c r="I1090" s="654">
        <f t="shared" si="71"/>
        <v>478.64</v>
      </c>
      <c r="J1090" s="655">
        <f t="shared" si="71"/>
        <v>386</v>
      </c>
      <c r="K1090" s="652">
        <f t="shared" si="72"/>
        <v>478.64</v>
      </c>
      <c r="L1090" s="652"/>
    </row>
    <row r="1091" spans="1:12" x14ac:dyDescent="0.2">
      <c r="A1091" s="652" t="s">
        <v>672</v>
      </c>
      <c r="B1091" s="656" t="s">
        <v>312</v>
      </c>
      <c r="C1091" s="653"/>
      <c r="D1091" s="653"/>
      <c r="E1091" s="653">
        <f t="shared" si="69"/>
        <v>58.28</v>
      </c>
      <c r="F1091" s="653">
        <v>47</v>
      </c>
      <c r="G1091" s="653">
        <f t="shared" si="70"/>
        <v>0</v>
      </c>
      <c r="H1091" s="653"/>
      <c r="I1091" s="654">
        <f t="shared" si="71"/>
        <v>58.28</v>
      </c>
      <c r="J1091" s="655">
        <f t="shared" si="71"/>
        <v>47</v>
      </c>
      <c r="K1091" s="652">
        <f t="shared" si="72"/>
        <v>58.28</v>
      </c>
      <c r="L1091" s="652"/>
    </row>
    <row r="1092" spans="1:12" x14ac:dyDescent="0.2">
      <c r="A1092" s="652" t="s">
        <v>452</v>
      </c>
      <c r="B1092" s="656" t="s">
        <v>362</v>
      </c>
      <c r="C1092" s="653"/>
      <c r="D1092" s="653"/>
      <c r="E1092" s="653">
        <f t="shared" si="69"/>
        <v>156.24</v>
      </c>
      <c r="F1092" s="653">
        <v>126</v>
      </c>
      <c r="G1092" s="653">
        <f t="shared" si="70"/>
        <v>0</v>
      </c>
      <c r="H1092" s="653"/>
      <c r="I1092" s="654">
        <f t="shared" si="71"/>
        <v>156.24</v>
      </c>
      <c r="J1092" s="655">
        <f t="shared" si="71"/>
        <v>126</v>
      </c>
      <c r="K1092" s="652">
        <f t="shared" si="72"/>
        <v>156.24</v>
      </c>
      <c r="L1092" s="652"/>
    </row>
    <row r="1093" spans="1:12" x14ac:dyDescent="0.2">
      <c r="A1093" s="652" t="s">
        <v>648</v>
      </c>
      <c r="B1093" s="656" t="s">
        <v>325</v>
      </c>
      <c r="C1093" s="653"/>
      <c r="D1093" s="653"/>
      <c r="E1093" s="653">
        <f t="shared" si="69"/>
        <v>0</v>
      </c>
      <c r="F1093" s="653"/>
      <c r="G1093" s="653">
        <f t="shared" si="70"/>
        <v>47.449999999999996</v>
      </c>
      <c r="H1093" s="653">
        <v>65</v>
      </c>
      <c r="I1093" s="654">
        <f t="shared" si="71"/>
        <v>47.449999999999996</v>
      </c>
      <c r="J1093" s="655">
        <f t="shared" si="71"/>
        <v>65</v>
      </c>
      <c r="K1093" s="652">
        <f t="shared" si="72"/>
        <v>47.449999999999996</v>
      </c>
      <c r="L1093" s="652"/>
    </row>
    <row r="1094" spans="1:12" x14ac:dyDescent="0.2">
      <c r="A1094" s="652" t="s">
        <v>648</v>
      </c>
      <c r="B1094" s="656" t="s">
        <v>328</v>
      </c>
      <c r="C1094" s="653"/>
      <c r="D1094" s="653"/>
      <c r="E1094" s="653">
        <f t="shared" ref="E1094:E1157" si="73">F1094*1.24</f>
        <v>151.28</v>
      </c>
      <c r="F1094" s="653">
        <v>122</v>
      </c>
      <c r="G1094" s="653">
        <f t="shared" ref="G1094:G1157" si="74">H1094*0.73</f>
        <v>0</v>
      </c>
      <c r="H1094" s="653"/>
      <c r="I1094" s="654">
        <f t="shared" si="71"/>
        <v>151.28</v>
      </c>
      <c r="J1094" s="655">
        <f t="shared" si="71"/>
        <v>122</v>
      </c>
      <c r="K1094" s="652">
        <f t="shared" si="72"/>
        <v>151.28</v>
      </c>
      <c r="L1094" s="652"/>
    </row>
    <row r="1095" spans="1:12" x14ac:dyDescent="0.2">
      <c r="A1095" s="652" t="s">
        <v>648</v>
      </c>
      <c r="B1095" s="656" t="s">
        <v>329</v>
      </c>
      <c r="C1095" s="653"/>
      <c r="D1095" s="653"/>
      <c r="E1095" s="653">
        <f t="shared" si="73"/>
        <v>48.36</v>
      </c>
      <c r="F1095" s="653">
        <v>39</v>
      </c>
      <c r="G1095" s="653">
        <f t="shared" si="74"/>
        <v>28.47</v>
      </c>
      <c r="H1095" s="653">
        <v>39</v>
      </c>
      <c r="I1095" s="654">
        <f t="shared" si="71"/>
        <v>76.83</v>
      </c>
      <c r="J1095" s="655">
        <f t="shared" si="71"/>
        <v>78</v>
      </c>
      <c r="K1095" s="652">
        <f t="shared" si="72"/>
        <v>76.83</v>
      </c>
      <c r="L1095" s="652"/>
    </row>
    <row r="1096" spans="1:12" x14ac:dyDescent="0.2">
      <c r="A1096" s="652" t="s">
        <v>648</v>
      </c>
      <c r="B1096" s="656" t="s">
        <v>330</v>
      </c>
      <c r="C1096" s="653"/>
      <c r="D1096" s="653"/>
      <c r="E1096" s="653">
        <f t="shared" si="73"/>
        <v>86.8</v>
      </c>
      <c r="F1096" s="653">
        <v>70</v>
      </c>
      <c r="G1096" s="653">
        <f t="shared" si="74"/>
        <v>5.1099999999999994</v>
      </c>
      <c r="H1096" s="653">
        <v>7</v>
      </c>
      <c r="I1096" s="654">
        <f t="shared" si="71"/>
        <v>91.91</v>
      </c>
      <c r="J1096" s="655">
        <f t="shared" si="71"/>
        <v>77</v>
      </c>
      <c r="K1096" s="652">
        <f t="shared" si="72"/>
        <v>91.91</v>
      </c>
      <c r="L1096" s="652"/>
    </row>
    <row r="1097" spans="1:12" x14ac:dyDescent="0.2">
      <c r="A1097" s="652" t="s">
        <v>648</v>
      </c>
      <c r="B1097" s="656" t="s">
        <v>336</v>
      </c>
      <c r="C1097" s="653"/>
      <c r="D1097" s="653"/>
      <c r="E1097" s="653">
        <f t="shared" si="73"/>
        <v>28.52</v>
      </c>
      <c r="F1097" s="653">
        <v>23</v>
      </c>
      <c r="G1097" s="653">
        <f t="shared" si="74"/>
        <v>20.439999999999998</v>
      </c>
      <c r="H1097" s="653">
        <v>28</v>
      </c>
      <c r="I1097" s="654">
        <f t="shared" si="71"/>
        <v>48.959999999999994</v>
      </c>
      <c r="J1097" s="655">
        <f t="shared" si="71"/>
        <v>51</v>
      </c>
      <c r="K1097" s="652">
        <f t="shared" si="72"/>
        <v>48.959999999999994</v>
      </c>
      <c r="L1097" s="652"/>
    </row>
    <row r="1098" spans="1:12" x14ac:dyDescent="0.2">
      <c r="A1098" s="652" t="s">
        <v>648</v>
      </c>
      <c r="B1098" s="656" t="s">
        <v>338</v>
      </c>
      <c r="C1098" s="653"/>
      <c r="D1098" s="653"/>
      <c r="E1098" s="653">
        <f t="shared" si="73"/>
        <v>60.76</v>
      </c>
      <c r="F1098" s="653">
        <v>49</v>
      </c>
      <c r="G1098" s="653">
        <f t="shared" si="74"/>
        <v>25.55</v>
      </c>
      <c r="H1098" s="653">
        <v>35</v>
      </c>
      <c r="I1098" s="654">
        <f t="shared" si="71"/>
        <v>86.31</v>
      </c>
      <c r="J1098" s="655">
        <f t="shared" si="71"/>
        <v>84</v>
      </c>
      <c r="K1098" s="652">
        <f t="shared" si="72"/>
        <v>86.31</v>
      </c>
      <c r="L1098" s="652"/>
    </row>
    <row r="1099" spans="1:12" x14ac:dyDescent="0.2">
      <c r="A1099" s="652" t="s">
        <v>648</v>
      </c>
      <c r="B1099" s="656" t="s">
        <v>339</v>
      </c>
      <c r="C1099" s="653"/>
      <c r="D1099" s="653"/>
      <c r="E1099" s="653">
        <f t="shared" si="73"/>
        <v>84.32</v>
      </c>
      <c r="F1099" s="653">
        <v>68</v>
      </c>
      <c r="G1099" s="653">
        <f t="shared" si="74"/>
        <v>37.229999999999997</v>
      </c>
      <c r="H1099" s="653">
        <v>51</v>
      </c>
      <c r="I1099" s="654">
        <f t="shared" si="71"/>
        <v>121.54999999999998</v>
      </c>
      <c r="J1099" s="655">
        <f t="shared" si="71"/>
        <v>119</v>
      </c>
      <c r="K1099" s="652">
        <f t="shared" si="72"/>
        <v>121.54999999999998</v>
      </c>
      <c r="L1099" s="652"/>
    </row>
    <row r="1100" spans="1:12" ht="24" x14ac:dyDescent="0.2">
      <c r="A1100" s="652" t="s">
        <v>648</v>
      </c>
      <c r="B1100" s="656" t="s">
        <v>342</v>
      </c>
      <c r="C1100" s="653"/>
      <c r="D1100" s="653"/>
      <c r="E1100" s="653">
        <f t="shared" si="73"/>
        <v>24.8</v>
      </c>
      <c r="F1100" s="653">
        <v>20</v>
      </c>
      <c r="G1100" s="653">
        <f t="shared" si="74"/>
        <v>5.84</v>
      </c>
      <c r="H1100" s="653">
        <v>8</v>
      </c>
      <c r="I1100" s="654">
        <f t="shared" si="71"/>
        <v>30.64</v>
      </c>
      <c r="J1100" s="655">
        <f t="shared" si="71"/>
        <v>28</v>
      </c>
      <c r="K1100" s="652">
        <f t="shared" si="72"/>
        <v>30.64</v>
      </c>
      <c r="L1100" s="652"/>
    </row>
    <row r="1101" spans="1:12" x14ac:dyDescent="0.2">
      <c r="A1101" s="652" t="s">
        <v>648</v>
      </c>
      <c r="B1101" s="656" t="s">
        <v>315</v>
      </c>
      <c r="C1101" s="653"/>
      <c r="D1101" s="653"/>
      <c r="E1101" s="653">
        <f t="shared" si="73"/>
        <v>12.4</v>
      </c>
      <c r="F1101" s="653">
        <v>10</v>
      </c>
      <c r="G1101" s="653">
        <f t="shared" si="74"/>
        <v>7.3</v>
      </c>
      <c r="H1101" s="653">
        <v>10</v>
      </c>
      <c r="I1101" s="654">
        <f t="shared" si="71"/>
        <v>19.7</v>
      </c>
      <c r="J1101" s="655">
        <f t="shared" si="71"/>
        <v>20</v>
      </c>
      <c r="K1101" s="652">
        <f t="shared" si="72"/>
        <v>19.7</v>
      </c>
      <c r="L1101" s="652"/>
    </row>
    <row r="1102" spans="1:12" x14ac:dyDescent="0.2">
      <c r="A1102" s="652" t="s">
        <v>648</v>
      </c>
      <c r="B1102" s="656" t="s">
        <v>345</v>
      </c>
      <c r="C1102" s="653"/>
      <c r="D1102" s="653"/>
      <c r="E1102" s="653">
        <f t="shared" si="73"/>
        <v>22.32</v>
      </c>
      <c r="F1102" s="653">
        <v>18</v>
      </c>
      <c r="G1102" s="653">
        <f t="shared" si="74"/>
        <v>13.14</v>
      </c>
      <c r="H1102" s="653">
        <v>18</v>
      </c>
      <c r="I1102" s="654">
        <f t="shared" si="71"/>
        <v>35.46</v>
      </c>
      <c r="J1102" s="655">
        <f t="shared" si="71"/>
        <v>36</v>
      </c>
      <c r="K1102" s="652">
        <f t="shared" si="72"/>
        <v>35.46</v>
      </c>
      <c r="L1102" s="652"/>
    </row>
    <row r="1103" spans="1:12" x14ac:dyDescent="0.2">
      <c r="A1103" s="652" t="s">
        <v>648</v>
      </c>
      <c r="B1103" s="656" t="s">
        <v>346</v>
      </c>
      <c r="C1103" s="653"/>
      <c r="D1103" s="653"/>
      <c r="E1103" s="653">
        <f t="shared" si="73"/>
        <v>0</v>
      </c>
      <c r="F1103" s="653"/>
      <c r="G1103" s="653">
        <f t="shared" si="74"/>
        <v>55.48</v>
      </c>
      <c r="H1103" s="653">
        <v>76</v>
      </c>
      <c r="I1103" s="654">
        <f t="shared" si="71"/>
        <v>55.48</v>
      </c>
      <c r="J1103" s="655">
        <f t="shared" si="71"/>
        <v>76</v>
      </c>
      <c r="K1103" s="652">
        <f t="shared" si="72"/>
        <v>55.48</v>
      </c>
      <c r="L1103" s="652"/>
    </row>
    <row r="1104" spans="1:12" x14ac:dyDescent="0.2">
      <c r="A1104" s="652" t="s">
        <v>648</v>
      </c>
      <c r="B1104" s="656" t="s">
        <v>317</v>
      </c>
      <c r="C1104" s="653"/>
      <c r="D1104" s="653"/>
      <c r="E1104" s="653">
        <f t="shared" si="73"/>
        <v>151.28</v>
      </c>
      <c r="F1104" s="653">
        <v>122</v>
      </c>
      <c r="G1104" s="653">
        <f t="shared" si="74"/>
        <v>71.539999999999992</v>
      </c>
      <c r="H1104" s="653">
        <v>98</v>
      </c>
      <c r="I1104" s="654">
        <f t="shared" si="71"/>
        <v>222.82</v>
      </c>
      <c r="J1104" s="655">
        <f t="shared" si="71"/>
        <v>220</v>
      </c>
      <c r="K1104" s="652">
        <f t="shared" si="72"/>
        <v>222.82</v>
      </c>
      <c r="L1104" s="652"/>
    </row>
    <row r="1105" spans="1:12" x14ac:dyDescent="0.2">
      <c r="A1105" s="652" t="s">
        <v>648</v>
      </c>
      <c r="B1105" s="656" t="s">
        <v>347</v>
      </c>
      <c r="C1105" s="653"/>
      <c r="D1105" s="653"/>
      <c r="E1105" s="653">
        <f t="shared" si="73"/>
        <v>38.44</v>
      </c>
      <c r="F1105" s="653">
        <v>31</v>
      </c>
      <c r="G1105" s="653">
        <f t="shared" si="74"/>
        <v>0</v>
      </c>
      <c r="H1105" s="653"/>
      <c r="I1105" s="654">
        <f t="shared" si="71"/>
        <v>38.44</v>
      </c>
      <c r="J1105" s="655">
        <f t="shared" si="71"/>
        <v>31</v>
      </c>
      <c r="K1105" s="652">
        <f t="shared" si="72"/>
        <v>38.44</v>
      </c>
      <c r="L1105" s="652"/>
    </row>
    <row r="1106" spans="1:12" x14ac:dyDescent="0.2">
      <c r="A1106" s="652" t="s">
        <v>648</v>
      </c>
      <c r="B1106" s="656" t="s">
        <v>312</v>
      </c>
      <c r="C1106" s="653"/>
      <c r="D1106" s="653"/>
      <c r="E1106" s="653">
        <f t="shared" si="73"/>
        <v>316.2</v>
      </c>
      <c r="F1106" s="653">
        <v>255</v>
      </c>
      <c r="G1106" s="653">
        <f t="shared" si="74"/>
        <v>186.15</v>
      </c>
      <c r="H1106" s="653">
        <v>255</v>
      </c>
      <c r="I1106" s="654">
        <f t="shared" si="71"/>
        <v>502.35</v>
      </c>
      <c r="J1106" s="655">
        <f t="shared" si="71"/>
        <v>510</v>
      </c>
      <c r="K1106" s="652">
        <f t="shared" si="72"/>
        <v>502.35</v>
      </c>
      <c r="L1106" s="652"/>
    </row>
    <row r="1107" spans="1:12" x14ac:dyDescent="0.2">
      <c r="A1107" s="652" t="s">
        <v>648</v>
      </c>
      <c r="B1107" s="656" t="s">
        <v>321</v>
      </c>
      <c r="C1107" s="653"/>
      <c r="D1107" s="653"/>
      <c r="E1107" s="653">
        <f t="shared" si="73"/>
        <v>97.96</v>
      </c>
      <c r="F1107" s="653">
        <v>79</v>
      </c>
      <c r="G1107" s="653">
        <f t="shared" si="74"/>
        <v>0</v>
      </c>
      <c r="H1107" s="653"/>
      <c r="I1107" s="654">
        <f t="shared" si="71"/>
        <v>97.96</v>
      </c>
      <c r="J1107" s="655">
        <f t="shared" si="71"/>
        <v>79</v>
      </c>
      <c r="K1107" s="652">
        <f t="shared" si="72"/>
        <v>97.96</v>
      </c>
      <c r="L1107" s="652"/>
    </row>
    <row r="1108" spans="1:12" x14ac:dyDescent="0.2">
      <c r="A1108" s="652" t="s">
        <v>648</v>
      </c>
      <c r="B1108" s="656" t="s">
        <v>349</v>
      </c>
      <c r="C1108" s="653"/>
      <c r="D1108" s="653"/>
      <c r="E1108" s="653">
        <f t="shared" si="73"/>
        <v>143.84</v>
      </c>
      <c r="F1108" s="653">
        <v>116</v>
      </c>
      <c r="G1108" s="653">
        <f t="shared" si="74"/>
        <v>0</v>
      </c>
      <c r="H1108" s="653"/>
      <c r="I1108" s="654">
        <f t="shared" si="71"/>
        <v>143.84</v>
      </c>
      <c r="J1108" s="655">
        <f t="shared" si="71"/>
        <v>116</v>
      </c>
      <c r="K1108" s="652">
        <f t="shared" si="72"/>
        <v>143.84</v>
      </c>
      <c r="L1108" s="652"/>
    </row>
    <row r="1109" spans="1:12" x14ac:dyDescent="0.2">
      <c r="A1109" s="652" t="s">
        <v>648</v>
      </c>
      <c r="B1109" s="656" t="s">
        <v>352</v>
      </c>
      <c r="C1109" s="653"/>
      <c r="D1109" s="653"/>
      <c r="E1109" s="653">
        <f t="shared" si="73"/>
        <v>13.64</v>
      </c>
      <c r="F1109" s="653">
        <v>11</v>
      </c>
      <c r="G1109" s="653">
        <f t="shared" si="74"/>
        <v>8.0299999999999994</v>
      </c>
      <c r="H1109" s="653">
        <v>11</v>
      </c>
      <c r="I1109" s="654">
        <f t="shared" ref="I1109:J1172" si="75">C1109+E1109+G1109</f>
        <v>21.67</v>
      </c>
      <c r="J1109" s="655">
        <f t="shared" si="75"/>
        <v>22</v>
      </c>
      <c r="K1109" s="652">
        <f t="shared" si="72"/>
        <v>21.67</v>
      </c>
      <c r="L1109" s="652"/>
    </row>
    <row r="1110" spans="1:12" x14ac:dyDescent="0.2">
      <c r="A1110" s="652" t="s">
        <v>648</v>
      </c>
      <c r="B1110" s="656" t="s">
        <v>353</v>
      </c>
      <c r="C1110" s="653"/>
      <c r="D1110" s="653"/>
      <c r="E1110" s="653">
        <f t="shared" si="73"/>
        <v>8.68</v>
      </c>
      <c r="F1110" s="653">
        <v>7</v>
      </c>
      <c r="G1110" s="653">
        <f t="shared" si="74"/>
        <v>0</v>
      </c>
      <c r="H1110" s="653"/>
      <c r="I1110" s="654">
        <f t="shared" si="75"/>
        <v>8.68</v>
      </c>
      <c r="J1110" s="655">
        <f t="shared" si="75"/>
        <v>7</v>
      </c>
      <c r="K1110" s="652">
        <f t="shared" si="72"/>
        <v>8.68</v>
      </c>
      <c r="L1110" s="652"/>
    </row>
    <row r="1111" spans="1:12" x14ac:dyDescent="0.2">
      <c r="A1111" s="652" t="s">
        <v>648</v>
      </c>
      <c r="B1111" s="656" t="s">
        <v>377</v>
      </c>
      <c r="C1111" s="653"/>
      <c r="D1111" s="653"/>
      <c r="E1111" s="653">
        <f t="shared" si="73"/>
        <v>280.24</v>
      </c>
      <c r="F1111" s="653">
        <v>226</v>
      </c>
      <c r="G1111" s="653">
        <f t="shared" si="74"/>
        <v>164.98</v>
      </c>
      <c r="H1111" s="653">
        <v>226</v>
      </c>
      <c r="I1111" s="654">
        <f t="shared" si="75"/>
        <v>445.22</v>
      </c>
      <c r="J1111" s="655">
        <f t="shared" si="75"/>
        <v>452</v>
      </c>
      <c r="K1111" s="652">
        <f t="shared" si="72"/>
        <v>445.22</v>
      </c>
      <c r="L1111" s="652"/>
    </row>
    <row r="1112" spans="1:12" x14ac:dyDescent="0.2">
      <c r="A1112" s="652" t="s">
        <v>648</v>
      </c>
      <c r="B1112" s="656" t="s">
        <v>357</v>
      </c>
      <c r="C1112" s="653"/>
      <c r="D1112" s="653"/>
      <c r="E1112" s="653">
        <f t="shared" si="73"/>
        <v>89.28</v>
      </c>
      <c r="F1112" s="653">
        <v>72</v>
      </c>
      <c r="G1112" s="653">
        <f t="shared" si="74"/>
        <v>52.56</v>
      </c>
      <c r="H1112" s="653">
        <v>72</v>
      </c>
      <c r="I1112" s="654">
        <f t="shared" si="75"/>
        <v>141.84</v>
      </c>
      <c r="J1112" s="655">
        <f t="shared" si="75"/>
        <v>144</v>
      </c>
      <c r="K1112" s="652">
        <f t="shared" si="72"/>
        <v>141.84</v>
      </c>
      <c r="L1112" s="652"/>
    </row>
    <row r="1113" spans="1:12" x14ac:dyDescent="0.2">
      <c r="A1113" s="652" t="s">
        <v>648</v>
      </c>
      <c r="B1113" s="656" t="s">
        <v>359</v>
      </c>
      <c r="C1113" s="653"/>
      <c r="D1113" s="653"/>
      <c r="E1113" s="653">
        <f t="shared" si="73"/>
        <v>186</v>
      </c>
      <c r="F1113" s="653">
        <v>150</v>
      </c>
      <c r="G1113" s="653">
        <f t="shared" si="74"/>
        <v>109.5</v>
      </c>
      <c r="H1113" s="653">
        <v>150</v>
      </c>
      <c r="I1113" s="654">
        <f t="shared" si="75"/>
        <v>295.5</v>
      </c>
      <c r="J1113" s="655">
        <f t="shared" si="75"/>
        <v>300</v>
      </c>
      <c r="K1113" s="652">
        <f t="shared" si="72"/>
        <v>295.5</v>
      </c>
      <c r="L1113" s="652"/>
    </row>
    <row r="1114" spans="1:12" x14ac:dyDescent="0.2">
      <c r="A1114" s="652" t="s">
        <v>648</v>
      </c>
      <c r="B1114" s="656" t="s">
        <v>360</v>
      </c>
      <c r="C1114" s="653"/>
      <c r="D1114" s="653"/>
      <c r="E1114" s="653">
        <f t="shared" si="73"/>
        <v>398.04</v>
      </c>
      <c r="F1114" s="653">
        <v>321</v>
      </c>
      <c r="G1114" s="653">
        <f t="shared" si="74"/>
        <v>234.32999999999998</v>
      </c>
      <c r="H1114" s="653">
        <v>321</v>
      </c>
      <c r="I1114" s="654">
        <f t="shared" si="75"/>
        <v>632.37</v>
      </c>
      <c r="J1114" s="655">
        <f t="shared" si="75"/>
        <v>642</v>
      </c>
      <c r="K1114" s="652">
        <f t="shared" ref="K1114:K1177" si="76">I1114</f>
        <v>632.37</v>
      </c>
      <c r="L1114" s="652"/>
    </row>
    <row r="1115" spans="1:12" x14ac:dyDescent="0.2">
      <c r="A1115" s="652" t="s">
        <v>648</v>
      </c>
      <c r="B1115" s="656" t="s">
        <v>361</v>
      </c>
      <c r="C1115" s="653"/>
      <c r="D1115" s="653"/>
      <c r="E1115" s="653">
        <f t="shared" si="73"/>
        <v>122.76</v>
      </c>
      <c r="F1115" s="653">
        <v>99</v>
      </c>
      <c r="G1115" s="653">
        <f t="shared" si="74"/>
        <v>3.65</v>
      </c>
      <c r="H1115" s="653">
        <v>5</v>
      </c>
      <c r="I1115" s="654">
        <f t="shared" si="75"/>
        <v>126.41000000000001</v>
      </c>
      <c r="J1115" s="655">
        <f t="shared" si="75"/>
        <v>104</v>
      </c>
      <c r="K1115" s="652">
        <f t="shared" si="76"/>
        <v>126.41000000000001</v>
      </c>
      <c r="L1115" s="652"/>
    </row>
    <row r="1116" spans="1:12" x14ac:dyDescent="0.2">
      <c r="A1116" s="652" t="s">
        <v>648</v>
      </c>
      <c r="B1116" s="656" t="s">
        <v>362</v>
      </c>
      <c r="C1116" s="653"/>
      <c r="D1116" s="653"/>
      <c r="E1116" s="653">
        <f t="shared" si="73"/>
        <v>83.08</v>
      </c>
      <c r="F1116" s="653">
        <v>67</v>
      </c>
      <c r="G1116" s="653">
        <f t="shared" si="74"/>
        <v>48.91</v>
      </c>
      <c r="H1116" s="653">
        <v>67</v>
      </c>
      <c r="I1116" s="654">
        <f t="shared" si="75"/>
        <v>131.99</v>
      </c>
      <c r="J1116" s="655">
        <f t="shared" si="75"/>
        <v>134</v>
      </c>
      <c r="K1116" s="652">
        <f t="shared" si="76"/>
        <v>131.99</v>
      </c>
      <c r="L1116" s="652"/>
    </row>
    <row r="1117" spans="1:12" x14ac:dyDescent="0.2">
      <c r="A1117" s="652" t="s">
        <v>648</v>
      </c>
      <c r="B1117" s="656" t="s">
        <v>364</v>
      </c>
      <c r="C1117" s="653"/>
      <c r="D1117" s="653"/>
      <c r="E1117" s="653">
        <f t="shared" si="73"/>
        <v>2.48</v>
      </c>
      <c r="F1117" s="653">
        <v>2</v>
      </c>
      <c r="G1117" s="653">
        <f t="shared" si="74"/>
        <v>1.46</v>
      </c>
      <c r="H1117" s="653">
        <v>2</v>
      </c>
      <c r="I1117" s="654">
        <f t="shared" si="75"/>
        <v>3.94</v>
      </c>
      <c r="J1117" s="655">
        <f t="shared" si="75"/>
        <v>4</v>
      </c>
      <c r="K1117" s="652">
        <f t="shared" si="76"/>
        <v>3.94</v>
      </c>
      <c r="L1117" s="652"/>
    </row>
    <row r="1118" spans="1:12" x14ac:dyDescent="0.2">
      <c r="A1118" s="652" t="s">
        <v>648</v>
      </c>
      <c r="B1118" s="656" t="s">
        <v>367</v>
      </c>
      <c r="C1118" s="653"/>
      <c r="D1118" s="653"/>
      <c r="E1118" s="653">
        <f t="shared" si="73"/>
        <v>0</v>
      </c>
      <c r="F1118" s="653"/>
      <c r="G1118" s="653">
        <f t="shared" si="74"/>
        <v>89.06</v>
      </c>
      <c r="H1118" s="653">
        <v>122</v>
      </c>
      <c r="I1118" s="654">
        <f t="shared" si="75"/>
        <v>89.06</v>
      </c>
      <c r="J1118" s="655">
        <f t="shared" si="75"/>
        <v>122</v>
      </c>
      <c r="K1118" s="652">
        <f t="shared" si="76"/>
        <v>89.06</v>
      </c>
      <c r="L1118" s="652"/>
    </row>
    <row r="1119" spans="1:12" x14ac:dyDescent="0.2">
      <c r="A1119" s="652" t="s">
        <v>648</v>
      </c>
      <c r="B1119" s="656" t="s">
        <v>368</v>
      </c>
      <c r="C1119" s="653"/>
      <c r="D1119" s="653"/>
      <c r="E1119" s="653">
        <f t="shared" si="73"/>
        <v>209.56</v>
      </c>
      <c r="F1119" s="653">
        <v>169</v>
      </c>
      <c r="G1119" s="653">
        <f t="shared" si="74"/>
        <v>45.99</v>
      </c>
      <c r="H1119" s="653">
        <v>63</v>
      </c>
      <c r="I1119" s="654">
        <f t="shared" si="75"/>
        <v>255.55</v>
      </c>
      <c r="J1119" s="655">
        <f t="shared" si="75"/>
        <v>232</v>
      </c>
      <c r="K1119" s="652">
        <f t="shared" si="76"/>
        <v>255.55</v>
      </c>
      <c r="L1119" s="652"/>
    </row>
    <row r="1120" spans="1:12" x14ac:dyDescent="0.2">
      <c r="A1120" s="652" t="s">
        <v>648</v>
      </c>
      <c r="B1120" s="656" t="s">
        <v>369</v>
      </c>
      <c r="C1120" s="653"/>
      <c r="D1120" s="653"/>
      <c r="E1120" s="653">
        <f t="shared" si="73"/>
        <v>9.92</v>
      </c>
      <c r="F1120" s="653">
        <v>8</v>
      </c>
      <c r="G1120" s="653">
        <f t="shared" si="74"/>
        <v>5.84</v>
      </c>
      <c r="H1120" s="653">
        <v>8</v>
      </c>
      <c r="I1120" s="654">
        <f t="shared" si="75"/>
        <v>15.76</v>
      </c>
      <c r="J1120" s="655">
        <f t="shared" si="75"/>
        <v>16</v>
      </c>
      <c r="K1120" s="652">
        <f t="shared" si="76"/>
        <v>15.76</v>
      </c>
      <c r="L1120" s="652"/>
    </row>
    <row r="1121" spans="1:12" x14ac:dyDescent="0.2">
      <c r="A1121" s="652" t="s">
        <v>648</v>
      </c>
      <c r="B1121" s="656" t="s">
        <v>372</v>
      </c>
      <c r="C1121" s="653"/>
      <c r="D1121" s="653"/>
      <c r="E1121" s="653">
        <f t="shared" si="73"/>
        <v>204.6</v>
      </c>
      <c r="F1121" s="653">
        <v>165</v>
      </c>
      <c r="G1121" s="653">
        <f t="shared" si="74"/>
        <v>0</v>
      </c>
      <c r="H1121" s="653"/>
      <c r="I1121" s="654">
        <f t="shared" si="75"/>
        <v>204.6</v>
      </c>
      <c r="J1121" s="655">
        <f t="shared" si="75"/>
        <v>165</v>
      </c>
      <c r="K1121" s="652">
        <f t="shared" si="76"/>
        <v>204.6</v>
      </c>
      <c r="L1121" s="652"/>
    </row>
    <row r="1122" spans="1:12" x14ac:dyDescent="0.2">
      <c r="A1122" s="652" t="s">
        <v>648</v>
      </c>
      <c r="B1122" s="656" t="s">
        <v>373</v>
      </c>
      <c r="C1122" s="653"/>
      <c r="D1122" s="653"/>
      <c r="E1122" s="653">
        <f t="shared" si="73"/>
        <v>243.04</v>
      </c>
      <c r="F1122" s="653">
        <v>196</v>
      </c>
      <c r="G1122" s="653">
        <f t="shared" si="74"/>
        <v>0</v>
      </c>
      <c r="H1122" s="653"/>
      <c r="I1122" s="654">
        <f t="shared" si="75"/>
        <v>243.04</v>
      </c>
      <c r="J1122" s="655">
        <f t="shared" si="75"/>
        <v>196</v>
      </c>
      <c r="K1122" s="652">
        <f t="shared" si="76"/>
        <v>243.04</v>
      </c>
      <c r="L1122" s="652"/>
    </row>
    <row r="1123" spans="1:12" x14ac:dyDescent="0.2">
      <c r="A1123" s="652" t="s">
        <v>629</v>
      </c>
      <c r="B1123" s="656" t="s">
        <v>375</v>
      </c>
      <c r="C1123" s="653"/>
      <c r="D1123" s="653"/>
      <c r="E1123" s="653">
        <f t="shared" si="73"/>
        <v>236.84</v>
      </c>
      <c r="F1123" s="653">
        <v>191</v>
      </c>
      <c r="G1123" s="653">
        <f t="shared" si="74"/>
        <v>0</v>
      </c>
      <c r="H1123" s="653"/>
      <c r="I1123" s="654">
        <f t="shared" si="75"/>
        <v>236.84</v>
      </c>
      <c r="J1123" s="655">
        <f t="shared" si="75"/>
        <v>191</v>
      </c>
      <c r="K1123" s="652">
        <f t="shared" si="76"/>
        <v>236.84</v>
      </c>
      <c r="L1123" s="652"/>
    </row>
    <row r="1124" spans="1:12" x14ac:dyDescent="0.2">
      <c r="A1124" s="652" t="s">
        <v>447</v>
      </c>
      <c r="B1124" s="656" t="s">
        <v>359</v>
      </c>
      <c r="C1124" s="653"/>
      <c r="D1124" s="653"/>
      <c r="E1124" s="653">
        <f t="shared" si="73"/>
        <v>292.64</v>
      </c>
      <c r="F1124" s="653">
        <v>236</v>
      </c>
      <c r="G1124" s="653">
        <f t="shared" si="74"/>
        <v>171.54999999999998</v>
      </c>
      <c r="H1124" s="653">
        <v>235</v>
      </c>
      <c r="I1124" s="654">
        <f t="shared" si="75"/>
        <v>464.18999999999994</v>
      </c>
      <c r="J1124" s="655">
        <f t="shared" si="75"/>
        <v>471</v>
      </c>
      <c r="K1124" s="652">
        <f t="shared" si="76"/>
        <v>464.18999999999994</v>
      </c>
      <c r="L1124" s="652"/>
    </row>
    <row r="1125" spans="1:12" x14ac:dyDescent="0.2">
      <c r="A1125" s="652" t="s">
        <v>658</v>
      </c>
      <c r="B1125" s="656" t="s">
        <v>326</v>
      </c>
      <c r="C1125" s="653"/>
      <c r="D1125" s="653"/>
      <c r="E1125" s="653">
        <f t="shared" si="73"/>
        <v>0</v>
      </c>
      <c r="F1125" s="653"/>
      <c r="G1125" s="653">
        <f t="shared" si="74"/>
        <v>33.58</v>
      </c>
      <c r="H1125" s="653">
        <v>46</v>
      </c>
      <c r="I1125" s="654">
        <f t="shared" si="75"/>
        <v>33.58</v>
      </c>
      <c r="J1125" s="655">
        <f t="shared" si="75"/>
        <v>46</v>
      </c>
      <c r="K1125" s="652">
        <f t="shared" si="76"/>
        <v>33.58</v>
      </c>
      <c r="L1125" s="652"/>
    </row>
    <row r="1126" spans="1:12" x14ac:dyDescent="0.2">
      <c r="A1126" s="652" t="s">
        <v>658</v>
      </c>
      <c r="B1126" s="656" t="s">
        <v>336</v>
      </c>
      <c r="C1126" s="653"/>
      <c r="D1126" s="653"/>
      <c r="E1126" s="653">
        <f t="shared" si="73"/>
        <v>150.04</v>
      </c>
      <c r="F1126" s="653">
        <v>121</v>
      </c>
      <c r="G1126" s="653">
        <f t="shared" si="74"/>
        <v>0</v>
      </c>
      <c r="H1126" s="653"/>
      <c r="I1126" s="654">
        <f t="shared" si="75"/>
        <v>150.04</v>
      </c>
      <c r="J1126" s="655">
        <f t="shared" si="75"/>
        <v>121</v>
      </c>
      <c r="K1126" s="652">
        <f t="shared" si="76"/>
        <v>150.04</v>
      </c>
      <c r="L1126" s="652"/>
    </row>
    <row r="1127" spans="1:12" x14ac:dyDescent="0.2">
      <c r="A1127" s="652" t="s">
        <v>643</v>
      </c>
      <c r="B1127" s="656" t="s">
        <v>344</v>
      </c>
      <c r="C1127" s="653"/>
      <c r="D1127" s="653"/>
      <c r="E1127" s="653">
        <f t="shared" si="73"/>
        <v>9.92</v>
      </c>
      <c r="F1127" s="653">
        <v>8</v>
      </c>
      <c r="G1127" s="653">
        <f t="shared" si="74"/>
        <v>0</v>
      </c>
      <c r="H1127" s="653"/>
      <c r="I1127" s="654">
        <f t="shared" si="75"/>
        <v>9.92</v>
      </c>
      <c r="J1127" s="655">
        <f t="shared" si="75"/>
        <v>8</v>
      </c>
      <c r="K1127" s="652">
        <f t="shared" si="76"/>
        <v>9.92</v>
      </c>
      <c r="L1127" s="652"/>
    </row>
    <row r="1128" spans="1:12" x14ac:dyDescent="0.2">
      <c r="A1128" s="652" t="s">
        <v>643</v>
      </c>
      <c r="B1128" s="656" t="s">
        <v>317</v>
      </c>
      <c r="C1128" s="653"/>
      <c r="D1128" s="653"/>
      <c r="E1128" s="653">
        <f t="shared" si="73"/>
        <v>64.48</v>
      </c>
      <c r="F1128" s="653">
        <v>52</v>
      </c>
      <c r="G1128" s="653">
        <f t="shared" si="74"/>
        <v>0</v>
      </c>
      <c r="H1128" s="653"/>
      <c r="I1128" s="654">
        <f t="shared" si="75"/>
        <v>64.48</v>
      </c>
      <c r="J1128" s="655">
        <f t="shared" si="75"/>
        <v>52</v>
      </c>
      <c r="K1128" s="652">
        <f t="shared" si="76"/>
        <v>64.48</v>
      </c>
      <c r="L1128" s="652"/>
    </row>
    <row r="1129" spans="1:12" x14ac:dyDescent="0.2">
      <c r="A1129" s="652" t="s">
        <v>643</v>
      </c>
      <c r="B1129" s="656" t="s">
        <v>360</v>
      </c>
      <c r="C1129" s="653"/>
      <c r="D1129" s="653"/>
      <c r="E1129" s="653">
        <f t="shared" si="73"/>
        <v>265.36</v>
      </c>
      <c r="F1129" s="653">
        <v>214</v>
      </c>
      <c r="G1129" s="653">
        <f t="shared" si="74"/>
        <v>0</v>
      </c>
      <c r="H1129" s="653"/>
      <c r="I1129" s="654">
        <f t="shared" si="75"/>
        <v>265.36</v>
      </c>
      <c r="J1129" s="655">
        <f t="shared" si="75"/>
        <v>214</v>
      </c>
      <c r="K1129" s="652">
        <f t="shared" si="76"/>
        <v>265.36</v>
      </c>
      <c r="L1129" s="652"/>
    </row>
    <row r="1130" spans="1:12" x14ac:dyDescent="0.2">
      <c r="A1130" s="652" t="s">
        <v>399</v>
      </c>
      <c r="B1130" s="656" t="s">
        <v>328</v>
      </c>
      <c r="C1130" s="653"/>
      <c r="D1130" s="653"/>
      <c r="E1130" s="653">
        <f t="shared" si="73"/>
        <v>1.24</v>
      </c>
      <c r="F1130" s="653">
        <v>1</v>
      </c>
      <c r="G1130" s="653">
        <f t="shared" si="74"/>
        <v>0</v>
      </c>
      <c r="H1130" s="653"/>
      <c r="I1130" s="654">
        <f t="shared" si="75"/>
        <v>1.24</v>
      </c>
      <c r="J1130" s="655">
        <f t="shared" si="75"/>
        <v>1</v>
      </c>
      <c r="K1130" s="652">
        <f t="shared" si="76"/>
        <v>1.24</v>
      </c>
      <c r="L1130" s="652"/>
    </row>
    <row r="1131" spans="1:12" x14ac:dyDescent="0.2">
      <c r="A1131" s="652" t="s">
        <v>399</v>
      </c>
      <c r="B1131" s="656" t="s">
        <v>345</v>
      </c>
      <c r="C1131" s="653"/>
      <c r="D1131" s="653"/>
      <c r="E1131" s="653">
        <f t="shared" si="73"/>
        <v>13.64</v>
      </c>
      <c r="F1131" s="653">
        <v>11</v>
      </c>
      <c r="G1131" s="653">
        <f t="shared" si="74"/>
        <v>0</v>
      </c>
      <c r="H1131" s="653"/>
      <c r="I1131" s="654">
        <f t="shared" si="75"/>
        <v>13.64</v>
      </c>
      <c r="J1131" s="655">
        <f t="shared" si="75"/>
        <v>11</v>
      </c>
      <c r="K1131" s="652">
        <f t="shared" si="76"/>
        <v>13.64</v>
      </c>
      <c r="L1131" s="652"/>
    </row>
    <row r="1132" spans="1:12" x14ac:dyDescent="0.2">
      <c r="A1132" s="652" t="s">
        <v>399</v>
      </c>
      <c r="B1132" s="656" t="s">
        <v>317</v>
      </c>
      <c r="C1132" s="653"/>
      <c r="D1132" s="653"/>
      <c r="E1132" s="653">
        <f t="shared" si="73"/>
        <v>76.88</v>
      </c>
      <c r="F1132" s="653">
        <v>62</v>
      </c>
      <c r="G1132" s="653">
        <f t="shared" si="74"/>
        <v>0</v>
      </c>
      <c r="H1132" s="653"/>
      <c r="I1132" s="654">
        <f t="shared" si="75"/>
        <v>76.88</v>
      </c>
      <c r="J1132" s="655">
        <f t="shared" si="75"/>
        <v>62</v>
      </c>
      <c r="K1132" s="652">
        <f t="shared" si="76"/>
        <v>76.88</v>
      </c>
      <c r="L1132" s="652"/>
    </row>
    <row r="1133" spans="1:12" x14ac:dyDescent="0.2">
      <c r="A1133" s="652" t="s">
        <v>399</v>
      </c>
      <c r="B1133" s="656" t="s">
        <v>360</v>
      </c>
      <c r="C1133" s="653"/>
      <c r="D1133" s="653"/>
      <c r="E1133" s="653">
        <f t="shared" si="73"/>
        <v>89.28</v>
      </c>
      <c r="F1133" s="653">
        <v>72</v>
      </c>
      <c r="G1133" s="653">
        <f t="shared" si="74"/>
        <v>0</v>
      </c>
      <c r="H1133" s="653"/>
      <c r="I1133" s="654">
        <f t="shared" si="75"/>
        <v>89.28</v>
      </c>
      <c r="J1133" s="655">
        <f t="shared" si="75"/>
        <v>72</v>
      </c>
      <c r="K1133" s="652">
        <f t="shared" si="76"/>
        <v>89.28</v>
      </c>
      <c r="L1133" s="652"/>
    </row>
    <row r="1134" spans="1:12" x14ac:dyDescent="0.2">
      <c r="A1134" s="652" t="s">
        <v>484</v>
      </c>
      <c r="B1134" s="656" t="s">
        <v>333</v>
      </c>
      <c r="C1134" s="653"/>
      <c r="D1134" s="653"/>
      <c r="E1134" s="653">
        <f t="shared" si="73"/>
        <v>610.08000000000004</v>
      </c>
      <c r="F1134" s="653">
        <v>492</v>
      </c>
      <c r="G1134" s="653">
        <f t="shared" si="74"/>
        <v>359.15999999999997</v>
      </c>
      <c r="H1134" s="653">
        <v>492</v>
      </c>
      <c r="I1134" s="654">
        <f t="shared" si="75"/>
        <v>969.24</v>
      </c>
      <c r="J1134" s="655">
        <f t="shared" si="75"/>
        <v>984</v>
      </c>
      <c r="K1134" s="652">
        <f t="shared" si="76"/>
        <v>969.24</v>
      </c>
      <c r="L1134" s="652"/>
    </row>
    <row r="1135" spans="1:12" x14ac:dyDescent="0.2">
      <c r="A1135" s="652" t="s">
        <v>484</v>
      </c>
      <c r="B1135" s="656" t="s">
        <v>354</v>
      </c>
      <c r="C1135" s="653"/>
      <c r="D1135" s="653"/>
      <c r="E1135" s="653">
        <f t="shared" si="73"/>
        <v>43.4</v>
      </c>
      <c r="F1135" s="653">
        <v>35</v>
      </c>
      <c r="G1135" s="653">
        <f t="shared" si="74"/>
        <v>25.55</v>
      </c>
      <c r="H1135" s="653">
        <v>35</v>
      </c>
      <c r="I1135" s="654">
        <f t="shared" si="75"/>
        <v>68.95</v>
      </c>
      <c r="J1135" s="655">
        <f t="shared" si="75"/>
        <v>70</v>
      </c>
      <c r="K1135" s="652">
        <f t="shared" si="76"/>
        <v>68.95</v>
      </c>
      <c r="L1135" s="652"/>
    </row>
    <row r="1136" spans="1:12" x14ac:dyDescent="0.2">
      <c r="A1136" s="652" t="s">
        <v>440</v>
      </c>
      <c r="B1136" s="656" t="s">
        <v>328</v>
      </c>
      <c r="C1136" s="653"/>
      <c r="D1136" s="653"/>
      <c r="E1136" s="653">
        <f t="shared" si="73"/>
        <v>86.8</v>
      </c>
      <c r="F1136" s="653">
        <v>70</v>
      </c>
      <c r="G1136" s="653">
        <f t="shared" si="74"/>
        <v>42.339999999999996</v>
      </c>
      <c r="H1136" s="653">
        <v>58</v>
      </c>
      <c r="I1136" s="654">
        <f t="shared" si="75"/>
        <v>129.13999999999999</v>
      </c>
      <c r="J1136" s="655">
        <f t="shared" si="75"/>
        <v>128</v>
      </c>
      <c r="K1136" s="652">
        <f t="shared" si="76"/>
        <v>129.13999999999999</v>
      </c>
      <c r="L1136" s="652"/>
    </row>
    <row r="1137" spans="1:12" x14ac:dyDescent="0.2">
      <c r="A1137" s="652" t="s">
        <v>440</v>
      </c>
      <c r="B1137" s="656" t="s">
        <v>330</v>
      </c>
      <c r="C1137" s="653"/>
      <c r="D1137" s="653"/>
      <c r="E1137" s="653">
        <f t="shared" si="73"/>
        <v>64.48</v>
      </c>
      <c r="F1137" s="653">
        <v>52</v>
      </c>
      <c r="G1137" s="653">
        <f t="shared" si="74"/>
        <v>35.04</v>
      </c>
      <c r="H1137" s="653">
        <v>48</v>
      </c>
      <c r="I1137" s="654">
        <f t="shared" si="75"/>
        <v>99.52000000000001</v>
      </c>
      <c r="J1137" s="655">
        <f t="shared" si="75"/>
        <v>100</v>
      </c>
      <c r="K1137" s="652">
        <f t="shared" si="76"/>
        <v>99.52000000000001</v>
      </c>
      <c r="L1137" s="652"/>
    </row>
    <row r="1138" spans="1:12" x14ac:dyDescent="0.2">
      <c r="A1138" s="652" t="s">
        <v>440</v>
      </c>
      <c r="B1138" s="656" t="s">
        <v>368</v>
      </c>
      <c r="C1138" s="653"/>
      <c r="D1138" s="653"/>
      <c r="E1138" s="653">
        <f t="shared" si="73"/>
        <v>135.16</v>
      </c>
      <c r="F1138" s="653">
        <v>109</v>
      </c>
      <c r="G1138" s="653">
        <f t="shared" si="74"/>
        <v>79.569999999999993</v>
      </c>
      <c r="H1138" s="653">
        <v>109</v>
      </c>
      <c r="I1138" s="654">
        <f t="shared" si="75"/>
        <v>214.73</v>
      </c>
      <c r="J1138" s="655">
        <f t="shared" si="75"/>
        <v>218</v>
      </c>
      <c r="K1138" s="652">
        <f t="shared" si="76"/>
        <v>214.73</v>
      </c>
      <c r="L1138" s="652"/>
    </row>
    <row r="1139" spans="1:12" ht="24" x14ac:dyDescent="0.2">
      <c r="A1139" s="652" t="s">
        <v>440</v>
      </c>
      <c r="B1139" s="656" t="s">
        <v>370</v>
      </c>
      <c r="C1139" s="653"/>
      <c r="D1139" s="653"/>
      <c r="E1139" s="653">
        <f t="shared" si="73"/>
        <v>1.24</v>
      </c>
      <c r="F1139" s="653">
        <v>1</v>
      </c>
      <c r="G1139" s="653">
        <f t="shared" si="74"/>
        <v>0.73</v>
      </c>
      <c r="H1139" s="653">
        <v>1</v>
      </c>
      <c r="I1139" s="654">
        <f t="shared" si="75"/>
        <v>1.97</v>
      </c>
      <c r="J1139" s="655">
        <f t="shared" si="75"/>
        <v>2</v>
      </c>
      <c r="K1139" s="652">
        <f t="shared" si="76"/>
        <v>1.97</v>
      </c>
      <c r="L1139" s="652"/>
    </row>
    <row r="1140" spans="1:12" x14ac:dyDescent="0.2">
      <c r="A1140" s="652" t="s">
        <v>450</v>
      </c>
      <c r="B1140" s="656" t="s">
        <v>317</v>
      </c>
      <c r="C1140" s="653"/>
      <c r="D1140" s="653"/>
      <c r="E1140" s="653">
        <f t="shared" si="73"/>
        <v>76.88</v>
      </c>
      <c r="F1140" s="653">
        <v>62</v>
      </c>
      <c r="G1140" s="653">
        <f t="shared" si="74"/>
        <v>45.26</v>
      </c>
      <c r="H1140" s="653">
        <v>62</v>
      </c>
      <c r="I1140" s="654">
        <f t="shared" si="75"/>
        <v>122.13999999999999</v>
      </c>
      <c r="J1140" s="655">
        <f t="shared" si="75"/>
        <v>124</v>
      </c>
      <c r="K1140" s="652">
        <f t="shared" si="76"/>
        <v>122.13999999999999</v>
      </c>
      <c r="L1140" s="652"/>
    </row>
    <row r="1141" spans="1:12" x14ac:dyDescent="0.2">
      <c r="A1141" s="652" t="s">
        <v>508</v>
      </c>
      <c r="B1141" s="656" t="s">
        <v>328</v>
      </c>
      <c r="C1141" s="653"/>
      <c r="D1141" s="653"/>
      <c r="E1141" s="653">
        <f t="shared" si="73"/>
        <v>44.64</v>
      </c>
      <c r="F1141" s="653">
        <v>36</v>
      </c>
      <c r="G1141" s="653">
        <f t="shared" si="74"/>
        <v>0</v>
      </c>
      <c r="H1141" s="653"/>
      <c r="I1141" s="654">
        <f t="shared" si="75"/>
        <v>44.64</v>
      </c>
      <c r="J1141" s="655">
        <f t="shared" si="75"/>
        <v>36</v>
      </c>
      <c r="K1141" s="652">
        <f t="shared" si="76"/>
        <v>44.64</v>
      </c>
      <c r="L1141" s="652"/>
    </row>
    <row r="1142" spans="1:12" x14ac:dyDescent="0.2">
      <c r="A1142" s="652" t="s">
        <v>508</v>
      </c>
      <c r="B1142" s="656" t="s">
        <v>330</v>
      </c>
      <c r="C1142" s="653"/>
      <c r="D1142" s="653"/>
      <c r="E1142" s="653">
        <f t="shared" si="73"/>
        <v>158.72</v>
      </c>
      <c r="F1142" s="653">
        <v>128</v>
      </c>
      <c r="G1142" s="653">
        <f t="shared" si="74"/>
        <v>0</v>
      </c>
      <c r="H1142" s="653"/>
      <c r="I1142" s="654">
        <f t="shared" si="75"/>
        <v>158.72</v>
      </c>
      <c r="J1142" s="655">
        <f t="shared" si="75"/>
        <v>128</v>
      </c>
      <c r="K1142" s="652">
        <f t="shared" si="76"/>
        <v>158.72</v>
      </c>
      <c r="L1142" s="652"/>
    </row>
    <row r="1143" spans="1:12" x14ac:dyDescent="0.2">
      <c r="A1143" s="652" t="s">
        <v>508</v>
      </c>
      <c r="B1143" s="656" t="s">
        <v>345</v>
      </c>
      <c r="C1143" s="653"/>
      <c r="D1143" s="653"/>
      <c r="E1143" s="653">
        <f t="shared" si="73"/>
        <v>3.7199999999999998</v>
      </c>
      <c r="F1143" s="653">
        <v>3</v>
      </c>
      <c r="G1143" s="653">
        <f t="shared" si="74"/>
        <v>0</v>
      </c>
      <c r="H1143" s="653"/>
      <c r="I1143" s="654">
        <f t="shared" si="75"/>
        <v>3.7199999999999998</v>
      </c>
      <c r="J1143" s="655">
        <f t="shared" si="75"/>
        <v>3</v>
      </c>
      <c r="K1143" s="652">
        <f t="shared" si="76"/>
        <v>3.7199999999999998</v>
      </c>
      <c r="L1143" s="652"/>
    </row>
    <row r="1144" spans="1:12" x14ac:dyDescent="0.2">
      <c r="A1144" s="652" t="s">
        <v>508</v>
      </c>
      <c r="B1144" s="656" t="s">
        <v>347</v>
      </c>
      <c r="C1144" s="653"/>
      <c r="D1144" s="653"/>
      <c r="E1144" s="653">
        <f t="shared" si="73"/>
        <v>115.32</v>
      </c>
      <c r="F1144" s="653">
        <v>93</v>
      </c>
      <c r="G1144" s="653">
        <f t="shared" si="74"/>
        <v>0</v>
      </c>
      <c r="H1144" s="653"/>
      <c r="I1144" s="654">
        <f t="shared" si="75"/>
        <v>115.32</v>
      </c>
      <c r="J1144" s="655">
        <f t="shared" si="75"/>
        <v>93</v>
      </c>
      <c r="K1144" s="652">
        <f t="shared" si="76"/>
        <v>115.32</v>
      </c>
      <c r="L1144" s="652"/>
    </row>
    <row r="1145" spans="1:12" x14ac:dyDescent="0.2">
      <c r="A1145" s="652" t="s">
        <v>508</v>
      </c>
      <c r="B1145" s="656" t="s">
        <v>312</v>
      </c>
      <c r="C1145" s="653"/>
      <c r="D1145" s="653"/>
      <c r="E1145" s="653">
        <f t="shared" si="73"/>
        <v>13.64</v>
      </c>
      <c r="F1145" s="653">
        <v>11</v>
      </c>
      <c r="G1145" s="653">
        <f t="shared" si="74"/>
        <v>0</v>
      </c>
      <c r="H1145" s="653"/>
      <c r="I1145" s="654">
        <f t="shared" si="75"/>
        <v>13.64</v>
      </c>
      <c r="J1145" s="655">
        <f t="shared" si="75"/>
        <v>11</v>
      </c>
      <c r="K1145" s="652">
        <f t="shared" si="76"/>
        <v>13.64</v>
      </c>
      <c r="L1145" s="652"/>
    </row>
    <row r="1146" spans="1:12" x14ac:dyDescent="0.2">
      <c r="A1146" s="652" t="s">
        <v>508</v>
      </c>
      <c r="B1146" s="656" t="s">
        <v>375</v>
      </c>
      <c r="C1146" s="653"/>
      <c r="D1146" s="653"/>
      <c r="E1146" s="653">
        <f t="shared" si="73"/>
        <v>53.32</v>
      </c>
      <c r="F1146" s="653">
        <v>43</v>
      </c>
      <c r="G1146" s="653">
        <f t="shared" si="74"/>
        <v>0</v>
      </c>
      <c r="H1146" s="653"/>
      <c r="I1146" s="654">
        <f t="shared" si="75"/>
        <v>53.32</v>
      </c>
      <c r="J1146" s="655">
        <f t="shared" si="75"/>
        <v>43</v>
      </c>
      <c r="K1146" s="652">
        <f t="shared" si="76"/>
        <v>53.32</v>
      </c>
      <c r="L1146" s="652"/>
    </row>
    <row r="1147" spans="1:12" x14ac:dyDescent="0.2">
      <c r="A1147" s="652" t="s">
        <v>508</v>
      </c>
      <c r="B1147" s="656" t="s">
        <v>385</v>
      </c>
      <c r="C1147" s="653"/>
      <c r="D1147" s="653"/>
      <c r="E1147" s="653">
        <f t="shared" si="73"/>
        <v>18.600000000000001</v>
      </c>
      <c r="F1147" s="653">
        <v>15</v>
      </c>
      <c r="G1147" s="653">
        <f t="shared" si="74"/>
        <v>0</v>
      </c>
      <c r="H1147" s="653"/>
      <c r="I1147" s="654">
        <f t="shared" si="75"/>
        <v>18.600000000000001</v>
      </c>
      <c r="J1147" s="655">
        <f t="shared" si="75"/>
        <v>15</v>
      </c>
      <c r="K1147" s="652">
        <f t="shared" si="76"/>
        <v>18.600000000000001</v>
      </c>
      <c r="L1147" s="652"/>
    </row>
    <row r="1148" spans="1:12" x14ac:dyDescent="0.2">
      <c r="A1148" s="652" t="s">
        <v>508</v>
      </c>
      <c r="B1148" s="656" t="s">
        <v>351</v>
      </c>
      <c r="C1148" s="653"/>
      <c r="D1148" s="653"/>
      <c r="E1148" s="653">
        <f t="shared" si="73"/>
        <v>1.24</v>
      </c>
      <c r="F1148" s="653">
        <v>1</v>
      </c>
      <c r="G1148" s="653">
        <f t="shared" si="74"/>
        <v>0</v>
      </c>
      <c r="H1148" s="653"/>
      <c r="I1148" s="654">
        <f t="shared" si="75"/>
        <v>1.24</v>
      </c>
      <c r="J1148" s="655">
        <f t="shared" si="75"/>
        <v>1</v>
      </c>
      <c r="K1148" s="652">
        <f t="shared" si="76"/>
        <v>1.24</v>
      </c>
      <c r="L1148" s="652"/>
    </row>
    <row r="1149" spans="1:12" x14ac:dyDescent="0.2">
      <c r="A1149" s="652" t="s">
        <v>508</v>
      </c>
      <c r="B1149" s="656" t="s">
        <v>352</v>
      </c>
      <c r="C1149" s="653"/>
      <c r="D1149" s="653"/>
      <c r="E1149" s="653">
        <f t="shared" si="73"/>
        <v>1.24</v>
      </c>
      <c r="F1149" s="653">
        <v>1</v>
      </c>
      <c r="G1149" s="653">
        <f t="shared" si="74"/>
        <v>0</v>
      </c>
      <c r="H1149" s="653"/>
      <c r="I1149" s="654">
        <f t="shared" si="75"/>
        <v>1.24</v>
      </c>
      <c r="J1149" s="655">
        <f t="shared" si="75"/>
        <v>1</v>
      </c>
      <c r="K1149" s="652">
        <f t="shared" si="76"/>
        <v>1.24</v>
      </c>
      <c r="L1149" s="652"/>
    </row>
    <row r="1150" spans="1:12" x14ac:dyDescent="0.2">
      <c r="A1150" s="652" t="s">
        <v>508</v>
      </c>
      <c r="B1150" s="656" t="s">
        <v>377</v>
      </c>
      <c r="C1150" s="653"/>
      <c r="D1150" s="653"/>
      <c r="E1150" s="653">
        <f t="shared" si="73"/>
        <v>19.84</v>
      </c>
      <c r="F1150" s="653">
        <v>16</v>
      </c>
      <c r="G1150" s="653">
        <f t="shared" si="74"/>
        <v>0</v>
      </c>
      <c r="H1150" s="653"/>
      <c r="I1150" s="654">
        <f t="shared" si="75"/>
        <v>19.84</v>
      </c>
      <c r="J1150" s="655">
        <f t="shared" si="75"/>
        <v>16</v>
      </c>
      <c r="K1150" s="652">
        <f t="shared" si="76"/>
        <v>19.84</v>
      </c>
      <c r="L1150" s="652"/>
    </row>
    <row r="1151" spans="1:12" x14ac:dyDescent="0.2">
      <c r="A1151" s="652" t="s">
        <v>508</v>
      </c>
      <c r="B1151" s="656" t="s">
        <v>360</v>
      </c>
      <c r="C1151" s="653"/>
      <c r="D1151" s="653"/>
      <c r="E1151" s="653">
        <f t="shared" si="73"/>
        <v>21.08</v>
      </c>
      <c r="F1151" s="653">
        <v>17</v>
      </c>
      <c r="G1151" s="653">
        <f t="shared" si="74"/>
        <v>0</v>
      </c>
      <c r="H1151" s="653"/>
      <c r="I1151" s="654">
        <f t="shared" si="75"/>
        <v>21.08</v>
      </c>
      <c r="J1151" s="655">
        <f t="shared" si="75"/>
        <v>17</v>
      </c>
      <c r="K1151" s="652">
        <f t="shared" si="76"/>
        <v>21.08</v>
      </c>
      <c r="L1151" s="652"/>
    </row>
    <row r="1152" spans="1:12" x14ac:dyDescent="0.2">
      <c r="A1152" s="652" t="s">
        <v>508</v>
      </c>
      <c r="B1152" s="656" t="s">
        <v>362</v>
      </c>
      <c r="C1152" s="653"/>
      <c r="D1152" s="653"/>
      <c r="E1152" s="653">
        <f t="shared" si="73"/>
        <v>16.12</v>
      </c>
      <c r="F1152" s="653">
        <v>13</v>
      </c>
      <c r="G1152" s="653">
        <f t="shared" si="74"/>
        <v>9.49</v>
      </c>
      <c r="H1152" s="653">
        <v>13</v>
      </c>
      <c r="I1152" s="654">
        <f t="shared" si="75"/>
        <v>25.61</v>
      </c>
      <c r="J1152" s="655">
        <f t="shared" si="75"/>
        <v>26</v>
      </c>
      <c r="K1152" s="652">
        <f t="shared" si="76"/>
        <v>25.61</v>
      </c>
      <c r="L1152" s="652"/>
    </row>
    <row r="1153" spans="1:12" x14ac:dyDescent="0.2">
      <c r="A1153" s="652" t="s">
        <v>508</v>
      </c>
      <c r="B1153" s="656" t="s">
        <v>364</v>
      </c>
      <c r="C1153" s="653"/>
      <c r="D1153" s="653"/>
      <c r="E1153" s="653">
        <f t="shared" si="73"/>
        <v>1.24</v>
      </c>
      <c r="F1153" s="653">
        <v>1</v>
      </c>
      <c r="G1153" s="653">
        <f t="shared" si="74"/>
        <v>0</v>
      </c>
      <c r="H1153" s="653"/>
      <c r="I1153" s="654">
        <f t="shared" si="75"/>
        <v>1.24</v>
      </c>
      <c r="J1153" s="655">
        <f t="shared" si="75"/>
        <v>1</v>
      </c>
      <c r="K1153" s="652">
        <f t="shared" si="76"/>
        <v>1.24</v>
      </c>
      <c r="L1153" s="652"/>
    </row>
    <row r="1154" spans="1:12" x14ac:dyDescent="0.2">
      <c r="A1154" s="652" t="s">
        <v>508</v>
      </c>
      <c r="B1154" s="656" t="s">
        <v>368</v>
      </c>
      <c r="C1154" s="653"/>
      <c r="D1154" s="653"/>
      <c r="E1154" s="653">
        <f t="shared" si="73"/>
        <v>236.84</v>
      </c>
      <c r="F1154" s="653">
        <v>191</v>
      </c>
      <c r="G1154" s="653">
        <f t="shared" si="74"/>
        <v>0</v>
      </c>
      <c r="H1154" s="653"/>
      <c r="I1154" s="654">
        <f t="shared" si="75"/>
        <v>236.84</v>
      </c>
      <c r="J1154" s="655">
        <f t="shared" si="75"/>
        <v>191</v>
      </c>
      <c r="K1154" s="652">
        <f t="shared" si="76"/>
        <v>236.84</v>
      </c>
      <c r="L1154" s="652"/>
    </row>
    <row r="1155" spans="1:12" ht="24" x14ac:dyDescent="0.2">
      <c r="A1155" s="652" t="s">
        <v>508</v>
      </c>
      <c r="B1155" s="656" t="s">
        <v>370</v>
      </c>
      <c r="C1155" s="653"/>
      <c r="D1155" s="653"/>
      <c r="E1155" s="653">
        <f t="shared" si="73"/>
        <v>1.24</v>
      </c>
      <c r="F1155" s="653">
        <v>1</v>
      </c>
      <c r="G1155" s="653">
        <f t="shared" si="74"/>
        <v>0</v>
      </c>
      <c r="H1155" s="653"/>
      <c r="I1155" s="654">
        <f t="shared" si="75"/>
        <v>1.24</v>
      </c>
      <c r="J1155" s="655">
        <f t="shared" si="75"/>
        <v>1</v>
      </c>
      <c r="K1155" s="652">
        <f t="shared" si="76"/>
        <v>1.24</v>
      </c>
      <c r="L1155" s="652"/>
    </row>
    <row r="1156" spans="1:12" x14ac:dyDescent="0.2">
      <c r="A1156" s="652" t="s">
        <v>544</v>
      </c>
      <c r="B1156" s="656" t="s">
        <v>325</v>
      </c>
      <c r="C1156" s="653"/>
      <c r="D1156" s="653"/>
      <c r="E1156" s="653">
        <f t="shared" si="73"/>
        <v>0</v>
      </c>
      <c r="F1156" s="653"/>
      <c r="G1156" s="653">
        <f t="shared" si="74"/>
        <v>0.73</v>
      </c>
      <c r="H1156" s="653">
        <v>1</v>
      </c>
      <c r="I1156" s="654">
        <f t="shared" si="75"/>
        <v>0.73</v>
      </c>
      <c r="J1156" s="655">
        <f t="shared" si="75"/>
        <v>1</v>
      </c>
      <c r="K1156" s="652">
        <f t="shared" si="76"/>
        <v>0.73</v>
      </c>
      <c r="L1156" s="652"/>
    </row>
    <row r="1157" spans="1:12" x14ac:dyDescent="0.2">
      <c r="A1157" s="652" t="s">
        <v>544</v>
      </c>
      <c r="B1157" s="656" t="s">
        <v>390</v>
      </c>
      <c r="C1157" s="653"/>
      <c r="D1157" s="653"/>
      <c r="E1157" s="653">
        <f t="shared" si="73"/>
        <v>0</v>
      </c>
      <c r="F1157" s="653"/>
      <c r="G1157" s="653">
        <f t="shared" si="74"/>
        <v>427.05</v>
      </c>
      <c r="H1157" s="653">
        <v>585</v>
      </c>
      <c r="I1157" s="654">
        <f t="shared" si="75"/>
        <v>427.05</v>
      </c>
      <c r="J1157" s="655">
        <f t="shared" si="75"/>
        <v>585</v>
      </c>
      <c r="K1157" s="652">
        <f t="shared" si="76"/>
        <v>427.05</v>
      </c>
      <c r="L1157" s="652"/>
    </row>
    <row r="1158" spans="1:12" x14ac:dyDescent="0.2">
      <c r="A1158" s="652" t="s">
        <v>544</v>
      </c>
      <c r="B1158" s="656" t="s">
        <v>327</v>
      </c>
      <c r="C1158" s="653"/>
      <c r="D1158" s="653"/>
      <c r="E1158" s="653">
        <f t="shared" ref="E1158:E1221" si="77">F1158*1.24</f>
        <v>0</v>
      </c>
      <c r="F1158" s="653"/>
      <c r="G1158" s="653">
        <f t="shared" ref="G1158:G1221" si="78">H1158*0.73</f>
        <v>325.58</v>
      </c>
      <c r="H1158" s="653">
        <v>446</v>
      </c>
      <c r="I1158" s="654">
        <f t="shared" si="75"/>
        <v>325.58</v>
      </c>
      <c r="J1158" s="655">
        <f t="shared" si="75"/>
        <v>446</v>
      </c>
      <c r="K1158" s="652">
        <f t="shared" si="76"/>
        <v>325.58</v>
      </c>
      <c r="L1158" s="652"/>
    </row>
    <row r="1159" spans="1:12" x14ac:dyDescent="0.2">
      <c r="A1159" s="652" t="s">
        <v>544</v>
      </c>
      <c r="B1159" s="656" t="s">
        <v>487</v>
      </c>
      <c r="C1159" s="653"/>
      <c r="D1159" s="653"/>
      <c r="E1159" s="653">
        <f t="shared" si="77"/>
        <v>0</v>
      </c>
      <c r="F1159" s="653"/>
      <c r="G1159" s="653">
        <f t="shared" si="78"/>
        <v>78.84</v>
      </c>
      <c r="H1159" s="653">
        <v>108</v>
      </c>
      <c r="I1159" s="654">
        <f t="shared" si="75"/>
        <v>78.84</v>
      </c>
      <c r="J1159" s="655">
        <f t="shared" si="75"/>
        <v>108</v>
      </c>
      <c r="K1159" s="652">
        <f t="shared" si="76"/>
        <v>78.84</v>
      </c>
      <c r="L1159" s="652"/>
    </row>
    <row r="1160" spans="1:12" x14ac:dyDescent="0.2">
      <c r="A1160" s="652" t="s">
        <v>544</v>
      </c>
      <c r="B1160" s="656" t="s">
        <v>330</v>
      </c>
      <c r="C1160" s="653"/>
      <c r="D1160" s="653"/>
      <c r="E1160" s="653">
        <f t="shared" si="77"/>
        <v>132.68</v>
      </c>
      <c r="F1160" s="653">
        <v>107</v>
      </c>
      <c r="G1160" s="653">
        <f t="shared" si="78"/>
        <v>0</v>
      </c>
      <c r="H1160" s="653"/>
      <c r="I1160" s="654">
        <f t="shared" si="75"/>
        <v>132.68</v>
      </c>
      <c r="J1160" s="655">
        <f t="shared" si="75"/>
        <v>107</v>
      </c>
      <c r="K1160" s="652">
        <f t="shared" si="76"/>
        <v>132.68</v>
      </c>
      <c r="L1160" s="652"/>
    </row>
    <row r="1161" spans="1:12" x14ac:dyDescent="0.2">
      <c r="A1161" s="652" t="s">
        <v>544</v>
      </c>
      <c r="B1161" s="656" t="s">
        <v>331</v>
      </c>
      <c r="C1161" s="653"/>
      <c r="D1161" s="653"/>
      <c r="E1161" s="653">
        <f t="shared" si="77"/>
        <v>0</v>
      </c>
      <c r="F1161" s="653"/>
      <c r="G1161" s="653">
        <f t="shared" si="78"/>
        <v>156.22</v>
      </c>
      <c r="H1161" s="653">
        <v>214</v>
      </c>
      <c r="I1161" s="654">
        <f t="shared" si="75"/>
        <v>156.22</v>
      </c>
      <c r="J1161" s="655">
        <f t="shared" si="75"/>
        <v>214</v>
      </c>
      <c r="K1161" s="652">
        <f t="shared" si="76"/>
        <v>156.22</v>
      </c>
      <c r="L1161" s="652"/>
    </row>
    <row r="1162" spans="1:12" x14ac:dyDescent="0.2">
      <c r="A1162" s="652" t="s">
        <v>544</v>
      </c>
      <c r="B1162" s="656" t="s">
        <v>344</v>
      </c>
      <c r="C1162" s="653"/>
      <c r="D1162" s="653"/>
      <c r="E1162" s="653">
        <f t="shared" si="77"/>
        <v>9.92</v>
      </c>
      <c r="F1162" s="653">
        <v>8</v>
      </c>
      <c r="G1162" s="653">
        <f t="shared" si="78"/>
        <v>5.84</v>
      </c>
      <c r="H1162" s="653">
        <v>8</v>
      </c>
      <c r="I1162" s="654">
        <f t="shared" si="75"/>
        <v>15.76</v>
      </c>
      <c r="J1162" s="655">
        <f t="shared" si="75"/>
        <v>16</v>
      </c>
      <c r="K1162" s="652">
        <f t="shared" si="76"/>
        <v>15.76</v>
      </c>
      <c r="L1162" s="652"/>
    </row>
    <row r="1163" spans="1:12" x14ac:dyDescent="0.2">
      <c r="A1163" s="652" t="s">
        <v>544</v>
      </c>
      <c r="B1163" s="656" t="s">
        <v>346</v>
      </c>
      <c r="C1163" s="653"/>
      <c r="D1163" s="653"/>
      <c r="E1163" s="653">
        <f t="shared" si="77"/>
        <v>0</v>
      </c>
      <c r="F1163" s="653"/>
      <c r="G1163" s="653">
        <f t="shared" si="78"/>
        <v>220.46</v>
      </c>
      <c r="H1163" s="653">
        <v>302</v>
      </c>
      <c r="I1163" s="654">
        <f t="shared" si="75"/>
        <v>220.46</v>
      </c>
      <c r="J1163" s="655">
        <f t="shared" si="75"/>
        <v>302</v>
      </c>
      <c r="K1163" s="652">
        <f t="shared" si="76"/>
        <v>220.46</v>
      </c>
      <c r="L1163" s="652"/>
    </row>
    <row r="1164" spans="1:12" x14ac:dyDescent="0.2">
      <c r="A1164" s="652" t="s">
        <v>544</v>
      </c>
      <c r="B1164" s="656" t="s">
        <v>366</v>
      </c>
      <c r="C1164" s="653"/>
      <c r="D1164" s="653"/>
      <c r="E1164" s="653">
        <f t="shared" si="77"/>
        <v>34.72</v>
      </c>
      <c r="F1164" s="653">
        <v>28</v>
      </c>
      <c r="G1164" s="653">
        <f t="shared" si="78"/>
        <v>20.439999999999998</v>
      </c>
      <c r="H1164" s="653">
        <v>28</v>
      </c>
      <c r="I1164" s="654">
        <f t="shared" si="75"/>
        <v>55.16</v>
      </c>
      <c r="J1164" s="655">
        <f t="shared" si="75"/>
        <v>56</v>
      </c>
      <c r="K1164" s="652">
        <f t="shared" si="76"/>
        <v>55.16</v>
      </c>
      <c r="L1164" s="652"/>
    </row>
    <row r="1165" spans="1:12" ht="24" x14ac:dyDescent="0.2">
      <c r="A1165" s="652" t="s">
        <v>544</v>
      </c>
      <c r="B1165" s="656" t="s">
        <v>545</v>
      </c>
      <c r="C1165" s="653"/>
      <c r="D1165" s="653"/>
      <c r="E1165" s="653">
        <f t="shared" si="77"/>
        <v>57.04</v>
      </c>
      <c r="F1165" s="653">
        <v>46</v>
      </c>
      <c r="G1165" s="653">
        <f t="shared" si="78"/>
        <v>33.58</v>
      </c>
      <c r="H1165" s="653">
        <v>46</v>
      </c>
      <c r="I1165" s="654">
        <f t="shared" si="75"/>
        <v>90.62</v>
      </c>
      <c r="J1165" s="655">
        <f t="shared" si="75"/>
        <v>92</v>
      </c>
      <c r="K1165" s="652">
        <f t="shared" si="76"/>
        <v>90.62</v>
      </c>
      <c r="L1165" s="652"/>
    </row>
    <row r="1166" spans="1:12" x14ac:dyDescent="0.2">
      <c r="A1166" s="652" t="s">
        <v>667</v>
      </c>
      <c r="B1166" s="656" t="s">
        <v>325</v>
      </c>
      <c r="C1166" s="653"/>
      <c r="D1166" s="653"/>
      <c r="E1166" s="653">
        <f t="shared" si="77"/>
        <v>0</v>
      </c>
      <c r="F1166" s="653"/>
      <c r="G1166" s="653">
        <f t="shared" si="78"/>
        <v>445.3</v>
      </c>
      <c r="H1166" s="653">
        <v>610</v>
      </c>
      <c r="I1166" s="654">
        <f t="shared" si="75"/>
        <v>445.3</v>
      </c>
      <c r="J1166" s="655">
        <f t="shared" si="75"/>
        <v>610</v>
      </c>
      <c r="K1166" s="652">
        <f t="shared" si="76"/>
        <v>445.3</v>
      </c>
      <c r="L1166" s="652"/>
    </row>
    <row r="1167" spans="1:12" x14ac:dyDescent="0.2">
      <c r="A1167" s="652" t="s">
        <v>667</v>
      </c>
      <c r="B1167" s="656" t="s">
        <v>326</v>
      </c>
      <c r="C1167" s="653"/>
      <c r="D1167" s="653"/>
      <c r="E1167" s="653">
        <f t="shared" si="77"/>
        <v>0</v>
      </c>
      <c r="F1167" s="653"/>
      <c r="G1167" s="653">
        <f t="shared" si="78"/>
        <v>205.13</v>
      </c>
      <c r="H1167" s="653">
        <v>281</v>
      </c>
      <c r="I1167" s="654">
        <f t="shared" si="75"/>
        <v>205.13</v>
      </c>
      <c r="J1167" s="655">
        <f t="shared" si="75"/>
        <v>281</v>
      </c>
      <c r="K1167" s="652">
        <f t="shared" si="76"/>
        <v>205.13</v>
      </c>
      <c r="L1167" s="652"/>
    </row>
    <row r="1168" spans="1:12" x14ac:dyDescent="0.2">
      <c r="A1168" s="652" t="s">
        <v>667</v>
      </c>
      <c r="B1168" s="656" t="s">
        <v>328</v>
      </c>
      <c r="C1168" s="653"/>
      <c r="D1168" s="653"/>
      <c r="E1168" s="653">
        <f t="shared" si="77"/>
        <v>106.64</v>
      </c>
      <c r="F1168" s="653">
        <v>86</v>
      </c>
      <c r="G1168" s="653">
        <f t="shared" si="78"/>
        <v>0</v>
      </c>
      <c r="H1168" s="653"/>
      <c r="I1168" s="654">
        <f t="shared" si="75"/>
        <v>106.64</v>
      </c>
      <c r="J1168" s="655">
        <f t="shared" si="75"/>
        <v>86</v>
      </c>
      <c r="K1168" s="652">
        <f t="shared" si="76"/>
        <v>106.64</v>
      </c>
      <c r="L1168" s="652"/>
    </row>
    <row r="1169" spans="1:12" x14ac:dyDescent="0.2">
      <c r="A1169" s="652" t="s">
        <v>667</v>
      </c>
      <c r="B1169" s="656" t="s">
        <v>315</v>
      </c>
      <c r="C1169" s="653"/>
      <c r="D1169" s="653"/>
      <c r="E1169" s="653">
        <f t="shared" si="77"/>
        <v>117.8</v>
      </c>
      <c r="F1169" s="653">
        <v>95</v>
      </c>
      <c r="G1169" s="653">
        <f t="shared" si="78"/>
        <v>70.08</v>
      </c>
      <c r="H1169" s="653">
        <v>96</v>
      </c>
      <c r="I1169" s="654">
        <f t="shared" si="75"/>
        <v>187.88</v>
      </c>
      <c r="J1169" s="655">
        <f t="shared" si="75"/>
        <v>191</v>
      </c>
      <c r="K1169" s="652">
        <f t="shared" si="76"/>
        <v>187.88</v>
      </c>
      <c r="L1169" s="652"/>
    </row>
    <row r="1170" spans="1:12" x14ac:dyDescent="0.2">
      <c r="A1170" s="652" t="s">
        <v>667</v>
      </c>
      <c r="B1170" s="656" t="s">
        <v>312</v>
      </c>
      <c r="C1170" s="653"/>
      <c r="D1170" s="653"/>
      <c r="E1170" s="653">
        <f t="shared" si="77"/>
        <v>207.08</v>
      </c>
      <c r="F1170" s="653">
        <v>167</v>
      </c>
      <c r="G1170" s="653">
        <f t="shared" si="78"/>
        <v>120.45</v>
      </c>
      <c r="H1170" s="653">
        <v>165</v>
      </c>
      <c r="I1170" s="654">
        <f t="shared" si="75"/>
        <v>327.53000000000003</v>
      </c>
      <c r="J1170" s="655">
        <f t="shared" si="75"/>
        <v>332</v>
      </c>
      <c r="K1170" s="652">
        <f t="shared" si="76"/>
        <v>327.53000000000003</v>
      </c>
      <c r="L1170" s="652"/>
    </row>
    <row r="1171" spans="1:12" x14ac:dyDescent="0.2">
      <c r="A1171" s="652" t="s">
        <v>667</v>
      </c>
      <c r="B1171" s="656" t="s">
        <v>321</v>
      </c>
      <c r="C1171" s="653"/>
      <c r="D1171" s="653"/>
      <c r="E1171" s="653">
        <f t="shared" si="77"/>
        <v>43.4</v>
      </c>
      <c r="F1171" s="653">
        <v>35</v>
      </c>
      <c r="G1171" s="653">
        <f t="shared" si="78"/>
        <v>25.55</v>
      </c>
      <c r="H1171" s="653">
        <v>35</v>
      </c>
      <c r="I1171" s="654">
        <f t="shared" si="75"/>
        <v>68.95</v>
      </c>
      <c r="J1171" s="655">
        <f t="shared" si="75"/>
        <v>70</v>
      </c>
      <c r="K1171" s="652">
        <f t="shared" si="76"/>
        <v>68.95</v>
      </c>
      <c r="L1171" s="652"/>
    </row>
    <row r="1172" spans="1:12" x14ac:dyDescent="0.2">
      <c r="A1172" s="652" t="s">
        <v>667</v>
      </c>
      <c r="B1172" s="656" t="s">
        <v>357</v>
      </c>
      <c r="C1172" s="653"/>
      <c r="D1172" s="653"/>
      <c r="E1172" s="653">
        <f t="shared" si="77"/>
        <v>311.24</v>
      </c>
      <c r="F1172" s="653">
        <v>251</v>
      </c>
      <c r="G1172" s="653">
        <f t="shared" si="78"/>
        <v>65.7</v>
      </c>
      <c r="H1172" s="653">
        <v>90</v>
      </c>
      <c r="I1172" s="654">
        <f t="shared" si="75"/>
        <v>376.94</v>
      </c>
      <c r="J1172" s="655">
        <f t="shared" si="75"/>
        <v>341</v>
      </c>
      <c r="K1172" s="652">
        <f t="shared" si="76"/>
        <v>376.94</v>
      </c>
      <c r="L1172" s="652"/>
    </row>
    <row r="1173" spans="1:12" x14ac:dyDescent="0.2">
      <c r="A1173" s="652" t="s">
        <v>667</v>
      </c>
      <c r="B1173" s="656" t="s">
        <v>367</v>
      </c>
      <c r="C1173" s="653"/>
      <c r="D1173" s="653"/>
      <c r="E1173" s="653">
        <f t="shared" si="77"/>
        <v>0</v>
      </c>
      <c r="F1173" s="653"/>
      <c r="G1173" s="653">
        <f t="shared" si="78"/>
        <v>16.79</v>
      </c>
      <c r="H1173" s="653">
        <v>23</v>
      </c>
      <c r="I1173" s="654">
        <f t="shared" ref="I1173:J1236" si="79">C1173+E1173+G1173</f>
        <v>16.79</v>
      </c>
      <c r="J1173" s="655">
        <f t="shared" si="79"/>
        <v>23</v>
      </c>
      <c r="K1173" s="652">
        <f t="shared" si="76"/>
        <v>16.79</v>
      </c>
      <c r="L1173" s="652"/>
    </row>
    <row r="1174" spans="1:12" x14ac:dyDescent="0.2">
      <c r="A1174" s="652" t="s">
        <v>667</v>
      </c>
      <c r="B1174" s="656" t="s">
        <v>372</v>
      </c>
      <c r="C1174" s="653"/>
      <c r="D1174" s="653"/>
      <c r="E1174" s="653">
        <f t="shared" si="77"/>
        <v>895.28</v>
      </c>
      <c r="F1174" s="653">
        <v>722</v>
      </c>
      <c r="G1174" s="653">
        <f t="shared" si="78"/>
        <v>0</v>
      </c>
      <c r="H1174" s="653"/>
      <c r="I1174" s="654">
        <f t="shared" si="79"/>
        <v>895.28</v>
      </c>
      <c r="J1174" s="655">
        <f t="shared" si="79"/>
        <v>722</v>
      </c>
      <c r="K1174" s="652">
        <f t="shared" si="76"/>
        <v>895.28</v>
      </c>
      <c r="L1174" s="652"/>
    </row>
    <row r="1175" spans="1:12" x14ac:dyDescent="0.2">
      <c r="A1175" s="652" t="s">
        <v>667</v>
      </c>
      <c r="B1175" s="656" t="s">
        <v>373</v>
      </c>
      <c r="C1175" s="653"/>
      <c r="D1175" s="653"/>
      <c r="E1175" s="653">
        <f t="shared" si="77"/>
        <v>39.68</v>
      </c>
      <c r="F1175" s="653">
        <v>32</v>
      </c>
      <c r="G1175" s="653">
        <f t="shared" si="78"/>
        <v>0</v>
      </c>
      <c r="H1175" s="653"/>
      <c r="I1175" s="654">
        <f t="shared" si="79"/>
        <v>39.68</v>
      </c>
      <c r="J1175" s="655">
        <f t="shared" si="79"/>
        <v>32</v>
      </c>
      <c r="K1175" s="652">
        <f t="shared" si="76"/>
        <v>39.68</v>
      </c>
      <c r="L1175" s="652"/>
    </row>
    <row r="1176" spans="1:12" x14ac:dyDescent="0.2">
      <c r="A1176" s="652" t="s">
        <v>691</v>
      </c>
      <c r="B1176" s="656" t="s">
        <v>321</v>
      </c>
      <c r="C1176" s="653"/>
      <c r="D1176" s="653"/>
      <c r="E1176" s="653">
        <f t="shared" si="77"/>
        <v>94.24</v>
      </c>
      <c r="F1176" s="653">
        <v>76</v>
      </c>
      <c r="G1176" s="653">
        <f t="shared" si="78"/>
        <v>0</v>
      </c>
      <c r="H1176" s="653"/>
      <c r="I1176" s="654">
        <f t="shared" si="79"/>
        <v>94.24</v>
      </c>
      <c r="J1176" s="655">
        <f t="shared" si="79"/>
        <v>76</v>
      </c>
      <c r="K1176" s="652">
        <f t="shared" si="76"/>
        <v>94.24</v>
      </c>
      <c r="L1176" s="652"/>
    </row>
    <row r="1177" spans="1:12" x14ac:dyDescent="0.2">
      <c r="A1177" s="652" t="s">
        <v>467</v>
      </c>
      <c r="B1177" s="656" t="s">
        <v>315</v>
      </c>
      <c r="C1177" s="653"/>
      <c r="D1177" s="653"/>
      <c r="E1177" s="653">
        <f t="shared" si="77"/>
        <v>8.68</v>
      </c>
      <c r="F1177" s="653">
        <v>7</v>
      </c>
      <c r="G1177" s="653">
        <f t="shared" si="78"/>
        <v>5.1099999999999994</v>
      </c>
      <c r="H1177" s="653">
        <v>7</v>
      </c>
      <c r="I1177" s="654">
        <f t="shared" si="79"/>
        <v>13.79</v>
      </c>
      <c r="J1177" s="655">
        <f t="shared" si="79"/>
        <v>14</v>
      </c>
      <c r="K1177" s="652">
        <f t="shared" si="76"/>
        <v>13.79</v>
      </c>
      <c r="L1177" s="652"/>
    </row>
    <row r="1178" spans="1:12" x14ac:dyDescent="0.2">
      <c r="A1178" s="652" t="s">
        <v>467</v>
      </c>
      <c r="B1178" s="656" t="s">
        <v>312</v>
      </c>
      <c r="C1178" s="653"/>
      <c r="D1178" s="653"/>
      <c r="E1178" s="653">
        <f t="shared" si="77"/>
        <v>241.8</v>
      </c>
      <c r="F1178" s="653">
        <v>195</v>
      </c>
      <c r="G1178" s="653">
        <f t="shared" si="78"/>
        <v>142.35</v>
      </c>
      <c r="H1178" s="653">
        <v>195</v>
      </c>
      <c r="I1178" s="654">
        <f t="shared" si="79"/>
        <v>384.15</v>
      </c>
      <c r="J1178" s="655">
        <f t="shared" si="79"/>
        <v>390</v>
      </c>
      <c r="K1178" s="652">
        <f t="shared" ref="K1178:K1241" si="80">I1178</f>
        <v>384.15</v>
      </c>
      <c r="L1178" s="652"/>
    </row>
    <row r="1179" spans="1:12" x14ac:dyDescent="0.2">
      <c r="A1179" s="652" t="s">
        <v>534</v>
      </c>
      <c r="B1179" s="656" t="s">
        <v>372</v>
      </c>
      <c r="C1179" s="653"/>
      <c r="D1179" s="653"/>
      <c r="E1179" s="653">
        <f t="shared" si="77"/>
        <v>369.52</v>
      </c>
      <c r="F1179" s="653">
        <v>298</v>
      </c>
      <c r="G1179" s="653">
        <f t="shared" si="78"/>
        <v>0</v>
      </c>
      <c r="H1179" s="653"/>
      <c r="I1179" s="654">
        <f t="shared" si="79"/>
        <v>369.52</v>
      </c>
      <c r="J1179" s="655">
        <f t="shared" si="79"/>
        <v>298</v>
      </c>
      <c r="K1179" s="652">
        <f t="shared" si="80"/>
        <v>369.52</v>
      </c>
      <c r="L1179" s="652"/>
    </row>
    <row r="1180" spans="1:12" x14ac:dyDescent="0.2">
      <c r="A1180" s="652" t="s">
        <v>534</v>
      </c>
      <c r="B1180" s="656" t="s">
        <v>373</v>
      </c>
      <c r="C1180" s="653"/>
      <c r="D1180" s="653"/>
      <c r="E1180" s="653">
        <f t="shared" si="77"/>
        <v>239.32</v>
      </c>
      <c r="F1180" s="653">
        <v>193</v>
      </c>
      <c r="G1180" s="653">
        <f t="shared" si="78"/>
        <v>0</v>
      </c>
      <c r="H1180" s="653"/>
      <c r="I1180" s="654">
        <f t="shared" si="79"/>
        <v>239.32</v>
      </c>
      <c r="J1180" s="655">
        <f t="shared" si="79"/>
        <v>193</v>
      </c>
      <c r="K1180" s="652">
        <f t="shared" si="80"/>
        <v>239.32</v>
      </c>
      <c r="L1180" s="652"/>
    </row>
    <row r="1181" spans="1:12" x14ac:dyDescent="0.2">
      <c r="A1181" s="652" t="s">
        <v>571</v>
      </c>
      <c r="B1181" s="656" t="s">
        <v>357</v>
      </c>
      <c r="C1181" s="653"/>
      <c r="D1181" s="653"/>
      <c r="E1181" s="653">
        <f t="shared" si="77"/>
        <v>438.96</v>
      </c>
      <c r="F1181" s="653">
        <v>354</v>
      </c>
      <c r="G1181" s="653">
        <f t="shared" si="78"/>
        <v>0</v>
      </c>
      <c r="H1181" s="653"/>
      <c r="I1181" s="654">
        <f t="shared" si="79"/>
        <v>438.96</v>
      </c>
      <c r="J1181" s="655">
        <f t="shared" si="79"/>
        <v>354</v>
      </c>
      <c r="K1181" s="652">
        <f t="shared" si="80"/>
        <v>438.96</v>
      </c>
      <c r="L1181" s="652"/>
    </row>
    <row r="1182" spans="1:12" x14ac:dyDescent="0.2">
      <c r="A1182" s="652" t="s">
        <v>684</v>
      </c>
      <c r="B1182" s="656" t="s">
        <v>317</v>
      </c>
      <c r="C1182" s="653"/>
      <c r="D1182" s="653"/>
      <c r="E1182" s="653">
        <f t="shared" si="77"/>
        <v>64.48</v>
      </c>
      <c r="F1182" s="653">
        <v>52</v>
      </c>
      <c r="G1182" s="653">
        <f t="shared" si="78"/>
        <v>0</v>
      </c>
      <c r="H1182" s="653"/>
      <c r="I1182" s="654">
        <f t="shared" si="79"/>
        <v>64.48</v>
      </c>
      <c r="J1182" s="655">
        <f t="shared" si="79"/>
        <v>52</v>
      </c>
      <c r="K1182" s="652">
        <f t="shared" si="80"/>
        <v>64.48</v>
      </c>
      <c r="L1182" s="652"/>
    </row>
    <row r="1183" spans="1:12" x14ac:dyDescent="0.2">
      <c r="A1183" s="652" t="s">
        <v>684</v>
      </c>
      <c r="B1183" s="656" t="s">
        <v>360</v>
      </c>
      <c r="C1183" s="653"/>
      <c r="D1183" s="653"/>
      <c r="E1183" s="653">
        <f t="shared" si="77"/>
        <v>97.96</v>
      </c>
      <c r="F1183" s="653">
        <v>79</v>
      </c>
      <c r="G1183" s="653">
        <f t="shared" si="78"/>
        <v>0</v>
      </c>
      <c r="H1183" s="653"/>
      <c r="I1183" s="654">
        <f t="shared" si="79"/>
        <v>97.96</v>
      </c>
      <c r="J1183" s="655">
        <f t="shared" si="79"/>
        <v>79</v>
      </c>
      <c r="K1183" s="652">
        <f t="shared" si="80"/>
        <v>97.96</v>
      </c>
      <c r="L1183" s="652"/>
    </row>
    <row r="1184" spans="1:12" x14ac:dyDescent="0.2">
      <c r="A1184" s="652" t="s">
        <v>459</v>
      </c>
      <c r="B1184" s="656" t="s">
        <v>312</v>
      </c>
      <c r="C1184" s="653"/>
      <c r="D1184" s="653"/>
      <c r="E1184" s="653">
        <f t="shared" si="77"/>
        <v>114.08</v>
      </c>
      <c r="F1184" s="653">
        <v>92</v>
      </c>
      <c r="G1184" s="653">
        <f t="shared" si="78"/>
        <v>0</v>
      </c>
      <c r="H1184" s="653"/>
      <c r="I1184" s="654">
        <f t="shared" si="79"/>
        <v>114.08</v>
      </c>
      <c r="J1184" s="655">
        <f t="shared" si="79"/>
        <v>92</v>
      </c>
      <c r="K1184" s="652">
        <f t="shared" si="80"/>
        <v>114.08</v>
      </c>
      <c r="L1184" s="652"/>
    </row>
    <row r="1185" spans="1:12" x14ac:dyDescent="0.2">
      <c r="A1185" s="652" t="s">
        <v>541</v>
      </c>
      <c r="B1185" s="656" t="s">
        <v>326</v>
      </c>
      <c r="C1185" s="653"/>
      <c r="D1185" s="653"/>
      <c r="E1185" s="653">
        <f t="shared" si="77"/>
        <v>0</v>
      </c>
      <c r="F1185" s="653"/>
      <c r="G1185" s="653">
        <f t="shared" si="78"/>
        <v>234.32999999999998</v>
      </c>
      <c r="H1185" s="653">
        <v>321</v>
      </c>
      <c r="I1185" s="654">
        <f t="shared" si="79"/>
        <v>234.32999999999998</v>
      </c>
      <c r="J1185" s="655">
        <f t="shared" si="79"/>
        <v>321</v>
      </c>
      <c r="K1185" s="652">
        <f t="shared" si="80"/>
        <v>234.32999999999998</v>
      </c>
      <c r="L1185" s="652"/>
    </row>
    <row r="1186" spans="1:12" x14ac:dyDescent="0.2">
      <c r="A1186" s="652" t="s">
        <v>541</v>
      </c>
      <c r="B1186" s="656" t="s">
        <v>328</v>
      </c>
      <c r="C1186" s="653"/>
      <c r="D1186" s="653"/>
      <c r="E1186" s="653">
        <f t="shared" si="77"/>
        <v>205.84</v>
      </c>
      <c r="F1186" s="653">
        <v>166</v>
      </c>
      <c r="G1186" s="653">
        <f t="shared" si="78"/>
        <v>0</v>
      </c>
      <c r="H1186" s="653"/>
      <c r="I1186" s="654">
        <f t="shared" si="79"/>
        <v>205.84</v>
      </c>
      <c r="J1186" s="655">
        <f t="shared" si="79"/>
        <v>166</v>
      </c>
      <c r="K1186" s="652">
        <f t="shared" si="80"/>
        <v>205.84</v>
      </c>
      <c r="L1186" s="652"/>
    </row>
    <row r="1187" spans="1:12" x14ac:dyDescent="0.2">
      <c r="A1187" s="652" t="s">
        <v>541</v>
      </c>
      <c r="B1187" s="656" t="s">
        <v>331</v>
      </c>
      <c r="C1187" s="653"/>
      <c r="D1187" s="653"/>
      <c r="E1187" s="653">
        <f t="shared" si="77"/>
        <v>0</v>
      </c>
      <c r="F1187" s="653"/>
      <c r="G1187" s="653">
        <f t="shared" si="78"/>
        <v>16.79</v>
      </c>
      <c r="H1187" s="653">
        <v>23</v>
      </c>
      <c r="I1187" s="654">
        <f t="shared" si="79"/>
        <v>16.79</v>
      </c>
      <c r="J1187" s="655">
        <f t="shared" si="79"/>
        <v>23</v>
      </c>
      <c r="K1187" s="652">
        <f t="shared" si="80"/>
        <v>16.79</v>
      </c>
      <c r="L1187" s="652"/>
    </row>
    <row r="1188" spans="1:12" x14ac:dyDescent="0.2">
      <c r="A1188" s="652" t="s">
        <v>541</v>
      </c>
      <c r="B1188" s="656" t="s">
        <v>345</v>
      </c>
      <c r="C1188" s="653"/>
      <c r="D1188" s="653"/>
      <c r="E1188" s="653">
        <f t="shared" si="77"/>
        <v>65.72</v>
      </c>
      <c r="F1188" s="653">
        <v>53</v>
      </c>
      <c r="G1188" s="653">
        <f t="shared" si="78"/>
        <v>28.47</v>
      </c>
      <c r="H1188" s="653">
        <v>39</v>
      </c>
      <c r="I1188" s="654">
        <f t="shared" si="79"/>
        <v>94.19</v>
      </c>
      <c r="J1188" s="655">
        <f t="shared" si="79"/>
        <v>92</v>
      </c>
      <c r="K1188" s="652">
        <f t="shared" si="80"/>
        <v>94.19</v>
      </c>
      <c r="L1188" s="652"/>
    </row>
    <row r="1189" spans="1:12" x14ac:dyDescent="0.2">
      <c r="A1189" s="652" t="s">
        <v>541</v>
      </c>
      <c r="B1189" s="656" t="s">
        <v>346</v>
      </c>
      <c r="C1189" s="653"/>
      <c r="D1189" s="653"/>
      <c r="E1189" s="653">
        <f t="shared" si="77"/>
        <v>0</v>
      </c>
      <c r="F1189" s="653"/>
      <c r="G1189" s="653">
        <f t="shared" si="78"/>
        <v>23.36</v>
      </c>
      <c r="H1189" s="653">
        <v>32</v>
      </c>
      <c r="I1189" s="654">
        <f t="shared" si="79"/>
        <v>23.36</v>
      </c>
      <c r="J1189" s="655">
        <f t="shared" si="79"/>
        <v>32</v>
      </c>
      <c r="K1189" s="652">
        <f t="shared" si="80"/>
        <v>23.36</v>
      </c>
      <c r="L1189" s="652"/>
    </row>
    <row r="1190" spans="1:12" x14ac:dyDescent="0.2">
      <c r="A1190" s="652" t="s">
        <v>541</v>
      </c>
      <c r="B1190" s="656" t="s">
        <v>317</v>
      </c>
      <c r="C1190" s="653"/>
      <c r="D1190" s="653"/>
      <c r="E1190" s="653">
        <f t="shared" si="77"/>
        <v>89.28</v>
      </c>
      <c r="F1190" s="653">
        <v>72</v>
      </c>
      <c r="G1190" s="653">
        <f t="shared" si="78"/>
        <v>36.5</v>
      </c>
      <c r="H1190" s="653">
        <v>50</v>
      </c>
      <c r="I1190" s="654">
        <f t="shared" si="79"/>
        <v>125.78</v>
      </c>
      <c r="J1190" s="655">
        <f t="shared" si="79"/>
        <v>122</v>
      </c>
      <c r="K1190" s="652">
        <f t="shared" si="80"/>
        <v>125.78</v>
      </c>
      <c r="L1190" s="652"/>
    </row>
    <row r="1191" spans="1:12" x14ac:dyDescent="0.2">
      <c r="A1191" s="652" t="s">
        <v>541</v>
      </c>
      <c r="B1191" s="656" t="s">
        <v>312</v>
      </c>
      <c r="C1191" s="653"/>
      <c r="D1191" s="653"/>
      <c r="E1191" s="653">
        <f t="shared" si="77"/>
        <v>209.56</v>
      </c>
      <c r="F1191" s="653">
        <v>169</v>
      </c>
      <c r="G1191" s="653">
        <f t="shared" si="78"/>
        <v>123.36999999999999</v>
      </c>
      <c r="H1191" s="653">
        <v>169</v>
      </c>
      <c r="I1191" s="654">
        <f t="shared" si="79"/>
        <v>332.93</v>
      </c>
      <c r="J1191" s="655">
        <f t="shared" si="79"/>
        <v>338</v>
      </c>
      <c r="K1191" s="652">
        <f t="shared" si="80"/>
        <v>332.93</v>
      </c>
      <c r="L1191" s="652"/>
    </row>
    <row r="1192" spans="1:12" x14ac:dyDescent="0.2">
      <c r="A1192" s="652" t="s">
        <v>541</v>
      </c>
      <c r="B1192" s="656" t="s">
        <v>321</v>
      </c>
      <c r="C1192" s="653"/>
      <c r="D1192" s="653"/>
      <c r="E1192" s="653">
        <f t="shared" si="77"/>
        <v>135.16</v>
      </c>
      <c r="F1192" s="653">
        <v>109</v>
      </c>
      <c r="G1192" s="653">
        <f t="shared" si="78"/>
        <v>64.239999999999995</v>
      </c>
      <c r="H1192" s="653">
        <v>88</v>
      </c>
      <c r="I1192" s="654">
        <f t="shared" si="79"/>
        <v>199.39999999999998</v>
      </c>
      <c r="J1192" s="655">
        <f t="shared" si="79"/>
        <v>197</v>
      </c>
      <c r="K1192" s="652">
        <f t="shared" si="80"/>
        <v>199.39999999999998</v>
      </c>
      <c r="L1192" s="652"/>
    </row>
    <row r="1193" spans="1:12" x14ac:dyDescent="0.2">
      <c r="A1193" s="652" t="s">
        <v>541</v>
      </c>
      <c r="B1193" s="656" t="s">
        <v>357</v>
      </c>
      <c r="C1193" s="653"/>
      <c r="D1193" s="653"/>
      <c r="E1193" s="653">
        <f t="shared" si="77"/>
        <v>55.8</v>
      </c>
      <c r="F1193" s="653">
        <v>45</v>
      </c>
      <c r="G1193" s="653">
        <f t="shared" si="78"/>
        <v>32.85</v>
      </c>
      <c r="H1193" s="653">
        <v>45</v>
      </c>
      <c r="I1193" s="654">
        <f t="shared" si="79"/>
        <v>88.65</v>
      </c>
      <c r="J1193" s="655">
        <f t="shared" si="79"/>
        <v>90</v>
      </c>
      <c r="K1193" s="652">
        <f t="shared" si="80"/>
        <v>88.65</v>
      </c>
      <c r="L1193" s="652"/>
    </row>
    <row r="1194" spans="1:12" x14ac:dyDescent="0.2">
      <c r="A1194" s="652" t="s">
        <v>541</v>
      </c>
      <c r="B1194" s="656" t="s">
        <v>358</v>
      </c>
      <c r="C1194" s="653"/>
      <c r="D1194" s="653"/>
      <c r="E1194" s="653">
        <f t="shared" si="77"/>
        <v>34.72</v>
      </c>
      <c r="F1194" s="653">
        <v>28</v>
      </c>
      <c r="G1194" s="653">
        <f t="shared" si="78"/>
        <v>20.439999999999998</v>
      </c>
      <c r="H1194" s="653">
        <v>28</v>
      </c>
      <c r="I1194" s="654">
        <f t="shared" si="79"/>
        <v>55.16</v>
      </c>
      <c r="J1194" s="655">
        <f t="shared" si="79"/>
        <v>56</v>
      </c>
      <c r="K1194" s="652">
        <f t="shared" si="80"/>
        <v>55.16</v>
      </c>
      <c r="L1194" s="652"/>
    </row>
    <row r="1195" spans="1:12" x14ac:dyDescent="0.2">
      <c r="A1195" s="652" t="s">
        <v>541</v>
      </c>
      <c r="B1195" s="656" t="s">
        <v>360</v>
      </c>
      <c r="C1195" s="653"/>
      <c r="D1195" s="653"/>
      <c r="E1195" s="653">
        <f t="shared" si="77"/>
        <v>236.84</v>
      </c>
      <c r="F1195" s="653">
        <v>191</v>
      </c>
      <c r="G1195" s="653">
        <f t="shared" si="78"/>
        <v>91.25</v>
      </c>
      <c r="H1195" s="653">
        <v>125</v>
      </c>
      <c r="I1195" s="654">
        <f t="shared" si="79"/>
        <v>328.09000000000003</v>
      </c>
      <c r="J1195" s="655">
        <f t="shared" si="79"/>
        <v>316</v>
      </c>
      <c r="K1195" s="652">
        <f t="shared" si="80"/>
        <v>328.09000000000003</v>
      </c>
      <c r="L1195" s="652"/>
    </row>
    <row r="1196" spans="1:12" x14ac:dyDescent="0.2">
      <c r="A1196" s="652" t="s">
        <v>541</v>
      </c>
      <c r="B1196" s="656" t="s">
        <v>362</v>
      </c>
      <c r="C1196" s="653"/>
      <c r="D1196" s="653"/>
      <c r="E1196" s="653">
        <f t="shared" si="77"/>
        <v>163.68</v>
      </c>
      <c r="F1196" s="653">
        <v>132</v>
      </c>
      <c r="G1196" s="653">
        <f t="shared" si="78"/>
        <v>87.6</v>
      </c>
      <c r="H1196" s="653">
        <v>120</v>
      </c>
      <c r="I1196" s="654">
        <f t="shared" si="79"/>
        <v>251.28</v>
      </c>
      <c r="J1196" s="655">
        <f t="shared" si="79"/>
        <v>252</v>
      </c>
      <c r="K1196" s="652">
        <f t="shared" si="80"/>
        <v>251.28</v>
      </c>
      <c r="L1196" s="652"/>
    </row>
    <row r="1197" spans="1:12" x14ac:dyDescent="0.2">
      <c r="A1197" s="652" t="s">
        <v>541</v>
      </c>
      <c r="B1197" s="656" t="s">
        <v>367</v>
      </c>
      <c r="C1197" s="653"/>
      <c r="D1197" s="653"/>
      <c r="E1197" s="653">
        <f t="shared" si="77"/>
        <v>0</v>
      </c>
      <c r="F1197" s="653"/>
      <c r="G1197" s="653">
        <f t="shared" si="78"/>
        <v>251.85</v>
      </c>
      <c r="H1197" s="653">
        <v>345</v>
      </c>
      <c r="I1197" s="654">
        <f t="shared" si="79"/>
        <v>251.85</v>
      </c>
      <c r="J1197" s="655">
        <f t="shared" si="79"/>
        <v>345</v>
      </c>
      <c r="K1197" s="652">
        <f t="shared" si="80"/>
        <v>251.85</v>
      </c>
      <c r="L1197" s="652"/>
    </row>
    <row r="1198" spans="1:12" x14ac:dyDescent="0.2">
      <c r="A1198" s="652" t="s">
        <v>541</v>
      </c>
      <c r="B1198" s="656" t="s">
        <v>368</v>
      </c>
      <c r="C1198" s="653"/>
      <c r="D1198" s="653"/>
      <c r="E1198" s="653">
        <f t="shared" si="77"/>
        <v>31</v>
      </c>
      <c r="F1198" s="653">
        <v>25</v>
      </c>
      <c r="G1198" s="653">
        <f t="shared" si="78"/>
        <v>0</v>
      </c>
      <c r="H1198" s="653"/>
      <c r="I1198" s="654">
        <f t="shared" si="79"/>
        <v>31</v>
      </c>
      <c r="J1198" s="655">
        <f t="shared" si="79"/>
        <v>25</v>
      </c>
      <c r="K1198" s="652">
        <f t="shared" si="80"/>
        <v>31</v>
      </c>
      <c r="L1198" s="652"/>
    </row>
    <row r="1199" spans="1:12" ht="24" x14ac:dyDescent="0.2">
      <c r="A1199" s="652" t="s">
        <v>541</v>
      </c>
      <c r="B1199" s="656" t="s">
        <v>370</v>
      </c>
      <c r="C1199" s="653"/>
      <c r="D1199" s="653"/>
      <c r="E1199" s="653">
        <f t="shared" si="77"/>
        <v>0</v>
      </c>
      <c r="F1199" s="653"/>
      <c r="G1199" s="653">
        <f t="shared" si="78"/>
        <v>1.46</v>
      </c>
      <c r="H1199" s="653">
        <v>2</v>
      </c>
      <c r="I1199" s="654">
        <f t="shared" si="79"/>
        <v>1.46</v>
      </c>
      <c r="J1199" s="655">
        <f t="shared" si="79"/>
        <v>2</v>
      </c>
      <c r="K1199" s="652">
        <f t="shared" si="80"/>
        <v>1.46</v>
      </c>
      <c r="L1199" s="652"/>
    </row>
    <row r="1200" spans="1:12" x14ac:dyDescent="0.2">
      <c r="A1200" s="652" t="s">
        <v>646</v>
      </c>
      <c r="B1200" s="656" t="s">
        <v>328</v>
      </c>
      <c r="C1200" s="653"/>
      <c r="D1200" s="653"/>
      <c r="E1200" s="653">
        <f t="shared" si="77"/>
        <v>223.2</v>
      </c>
      <c r="F1200" s="653">
        <v>180</v>
      </c>
      <c r="G1200" s="653">
        <f t="shared" si="78"/>
        <v>0</v>
      </c>
      <c r="H1200" s="653"/>
      <c r="I1200" s="654">
        <f t="shared" si="79"/>
        <v>223.2</v>
      </c>
      <c r="J1200" s="655">
        <f t="shared" si="79"/>
        <v>180</v>
      </c>
      <c r="K1200" s="652">
        <f t="shared" si="80"/>
        <v>223.2</v>
      </c>
      <c r="L1200" s="652"/>
    </row>
    <row r="1201" spans="1:12" x14ac:dyDescent="0.2">
      <c r="A1201" s="652" t="s">
        <v>646</v>
      </c>
      <c r="B1201" s="656" t="s">
        <v>317</v>
      </c>
      <c r="C1201" s="653"/>
      <c r="D1201" s="653"/>
      <c r="E1201" s="653">
        <f t="shared" si="77"/>
        <v>90.52</v>
      </c>
      <c r="F1201" s="653">
        <v>73</v>
      </c>
      <c r="G1201" s="653">
        <f t="shared" si="78"/>
        <v>0</v>
      </c>
      <c r="H1201" s="653"/>
      <c r="I1201" s="654">
        <f t="shared" si="79"/>
        <v>90.52</v>
      </c>
      <c r="J1201" s="655">
        <f t="shared" si="79"/>
        <v>73</v>
      </c>
      <c r="K1201" s="652">
        <f t="shared" si="80"/>
        <v>90.52</v>
      </c>
      <c r="L1201" s="652"/>
    </row>
    <row r="1202" spans="1:12" x14ac:dyDescent="0.2">
      <c r="A1202" s="652" t="s">
        <v>646</v>
      </c>
      <c r="B1202" s="656" t="s">
        <v>360</v>
      </c>
      <c r="C1202" s="653"/>
      <c r="D1202" s="653"/>
      <c r="E1202" s="653">
        <f t="shared" si="77"/>
        <v>240.56</v>
      </c>
      <c r="F1202" s="653">
        <v>194</v>
      </c>
      <c r="G1202" s="653">
        <f t="shared" si="78"/>
        <v>0</v>
      </c>
      <c r="H1202" s="653"/>
      <c r="I1202" s="654">
        <f t="shared" si="79"/>
        <v>240.56</v>
      </c>
      <c r="J1202" s="655">
        <f t="shared" si="79"/>
        <v>194</v>
      </c>
      <c r="K1202" s="652">
        <f t="shared" si="80"/>
        <v>240.56</v>
      </c>
      <c r="L1202" s="652"/>
    </row>
    <row r="1203" spans="1:12" x14ac:dyDescent="0.2">
      <c r="A1203" s="652" t="s">
        <v>620</v>
      </c>
      <c r="B1203" s="656" t="s">
        <v>345</v>
      </c>
      <c r="C1203" s="653"/>
      <c r="D1203" s="653"/>
      <c r="E1203" s="653">
        <f t="shared" si="77"/>
        <v>21.08</v>
      </c>
      <c r="F1203" s="653">
        <v>17</v>
      </c>
      <c r="G1203" s="653">
        <f t="shared" si="78"/>
        <v>0</v>
      </c>
      <c r="H1203" s="653"/>
      <c r="I1203" s="654">
        <f t="shared" si="79"/>
        <v>21.08</v>
      </c>
      <c r="J1203" s="655">
        <f t="shared" si="79"/>
        <v>17</v>
      </c>
      <c r="K1203" s="652">
        <f t="shared" si="80"/>
        <v>21.08</v>
      </c>
      <c r="L1203" s="652"/>
    </row>
    <row r="1204" spans="1:12" x14ac:dyDescent="0.2">
      <c r="A1204" s="652" t="s">
        <v>620</v>
      </c>
      <c r="B1204" s="656" t="s">
        <v>317</v>
      </c>
      <c r="C1204" s="653"/>
      <c r="D1204" s="653"/>
      <c r="E1204" s="653">
        <f t="shared" si="77"/>
        <v>59.519999999999996</v>
      </c>
      <c r="F1204" s="653">
        <v>48</v>
      </c>
      <c r="G1204" s="653">
        <f t="shared" si="78"/>
        <v>0</v>
      </c>
      <c r="H1204" s="653"/>
      <c r="I1204" s="654">
        <f t="shared" si="79"/>
        <v>59.519999999999996</v>
      </c>
      <c r="J1204" s="655">
        <f t="shared" si="79"/>
        <v>48</v>
      </c>
      <c r="K1204" s="652">
        <f t="shared" si="80"/>
        <v>59.519999999999996</v>
      </c>
      <c r="L1204" s="652"/>
    </row>
    <row r="1205" spans="1:12" x14ac:dyDescent="0.2">
      <c r="A1205" s="652" t="s">
        <v>620</v>
      </c>
      <c r="B1205" s="656" t="s">
        <v>360</v>
      </c>
      <c r="C1205" s="653"/>
      <c r="D1205" s="653"/>
      <c r="E1205" s="653">
        <f t="shared" si="77"/>
        <v>122.76</v>
      </c>
      <c r="F1205" s="653">
        <v>99</v>
      </c>
      <c r="G1205" s="653">
        <f t="shared" si="78"/>
        <v>0</v>
      </c>
      <c r="H1205" s="653"/>
      <c r="I1205" s="654">
        <f t="shared" si="79"/>
        <v>122.76</v>
      </c>
      <c r="J1205" s="655">
        <f t="shared" si="79"/>
        <v>99</v>
      </c>
      <c r="K1205" s="652">
        <f t="shared" si="80"/>
        <v>122.76</v>
      </c>
      <c r="L1205" s="652"/>
    </row>
    <row r="1206" spans="1:12" x14ac:dyDescent="0.2">
      <c r="A1206" s="652" t="s">
        <v>514</v>
      </c>
      <c r="B1206" s="656" t="s">
        <v>317</v>
      </c>
      <c r="C1206" s="653"/>
      <c r="D1206" s="653"/>
      <c r="E1206" s="653">
        <f t="shared" si="77"/>
        <v>62</v>
      </c>
      <c r="F1206" s="653">
        <v>50</v>
      </c>
      <c r="G1206" s="653">
        <f t="shared" si="78"/>
        <v>0</v>
      </c>
      <c r="H1206" s="653"/>
      <c r="I1206" s="654">
        <f t="shared" si="79"/>
        <v>62</v>
      </c>
      <c r="J1206" s="655">
        <f t="shared" si="79"/>
        <v>50</v>
      </c>
      <c r="K1206" s="652">
        <f t="shared" si="80"/>
        <v>62</v>
      </c>
      <c r="L1206" s="652"/>
    </row>
    <row r="1207" spans="1:12" x14ac:dyDescent="0.2">
      <c r="A1207" s="652" t="s">
        <v>587</v>
      </c>
      <c r="B1207" s="656" t="s">
        <v>325</v>
      </c>
      <c r="C1207" s="653"/>
      <c r="D1207" s="653"/>
      <c r="E1207" s="653">
        <f t="shared" si="77"/>
        <v>3.7199999999999998</v>
      </c>
      <c r="F1207" s="653">
        <v>3</v>
      </c>
      <c r="G1207" s="653">
        <f t="shared" si="78"/>
        <v>0</v>
      </c>
      <c r="H1207" s="653"/>
      <c r="I1207" s="654">
        <f t="shared" si="79"/>
        <v>3.7199999999999998</v>
      </c>
      <c r="J1207" s="655">
        <f t="shared" si="79"/>
        <v>3</v>
      </c>
      <c r="K1207" s="652">
        <f t="shared" si="80"/>
        <v>3.7199999999999998</v>
      </c>
      <c r="L1207" s="652"/>
    </row>
    <row r="1208" spans="1:12" x14ac:dyDescent="0.2">
      <c r="A1208" s="652" t="s">
        <v>587</v>
      </c>
      <c r="B1208" s="656" t="s">
        <v>326</v>
      </c>
      <c r="C1208" s="653"/>
      <c r="D1208" s="653"/>
      <c r="E1208" s="653">
        <f t="shared" si="77"/>
        <v>39.68</v>
      </c>
      <c r="F1208" s="653">
        <v>32</v>
      </c>
      <c r="G1208" s="653">
        <f t="shared" si="78"/>
        <v>16.059999999999999</v>
      </c>
      <c r="H1208" s="653">
        <v>22</v>
      </c>
      <c r="I1208" s="654">
        <f t="shared" si="79"/>
        <v>55.739999999999995</v>
      </c>
      <c r="J1208" s="655">
        <f t="shared" si="79"/>
        <v>54</v>
      </c>
      <c r="K1208" s="652">
        <f t="shared" si="80"/>
        <v>55.739999999999995</v>
      </c>
      <c r="L1208" s="652"/>
    </row>
    <row r="1209" spans="1:12" x14ac:dyDescent="0.2">
      <c r="A1209" s="652" t="s">
        <v>587</v>
      </c>
      <c r="B1209" s="656" t="s">
        <v>328</v>
      </c>
      <c r="C1209" s="653"/>
      <c r="D1209" s="653"/>
      <c r="E1209" s="653">
        <f t="shared" si="77"/>
        <v>21.08</v>
      </c>
      <c r="F1209" s="653">
        <v>17</v>
      </c>
      <c r="G1209" s="653">
        <f t="shared" si="78"/>
        <v>0</v>
      </c>
      <c r="H1209" s="653"/>
      <c r="I1209" s="654">
        <f t="shared" si="79"/>
        <v>21.08</v>
      </c>
      <c r="J1209" s="655">
        <f t="shared" si="79"/>
        <v>17</v>
      </c>
      <c r="K1209" s="652">
        <f t="shared" si="80"/>
        <v>21.08</v>
      </c>
      <c r="L1209" s="652"/>
    </row>
    <row r="1210" spans="1:12" x14ac:dyDescent="0.2">
      <c r="A1210" s="652" t="s">
        <v>587</v>
      </c>
      <c r="B1210" s="656" t="s">
        <v>426</v>
      </c>
      <c r="C1210" s="653"/>
      <c r="D1210" s="653"/>
      <c r="E1210" s="653">
        <f t="shared" si="77"/>
        <v>14.879999999999999</v>
      </c>
      <c r="F1210" s="653">
        <v>12</v>
      </c>
      <c r="G1210" s="653">
        <f t="shared" si="78"/>
        <v>8.76</v>
      </c>
      <c r="H1210" s="653">
        <v>12</v>
      </c>
      <c r="I1210" s="654">
        <f t="shared" si="79"/>
        <v>23.64</v>
      </c>
      <c r="J1210" s="655">
        <f t="shared" si="79"/>
        <v>24</v>
      </c>
      <c r="K1210" s="652">
        <f t="shared" si="80"/>
        <v>23.64</v>
      </c>
      <c r="L1210" s="652"/>
    </row>
    <row r="1211" spans="1:12" x14ac:dyDescent="0.2">
      <c r="A1211" s="652" t="s">
        <v>587</v>
      </c>
      <c r="B1211" s="656" t="s">
        <v>404</v>
      </c>
      <c r="C1211" s="653">
        <f>D1211*3.74</f>
        <v>430.1</v>
      </c>
      <c r="D1211" s="653">
        <v>115</v>
      </c>
      <c r="E1211" s="653">
        <f t="shared" si="77"/>
        <v>0</v>
      </c>
      <c r="F1211" s="653"/>
      <c r="G1211" s="653">
        <f t="shared" si="78"/>
        <v>0</v>
      </c>
      <c r="H1211" s="653"/>
      <c r="I1211" s="654">
        <f t="shared" si="79"/>
        <v>430.1</v>
      </c>
      <c r="J1211" s="655">
        <f t="shared" si="79"/>
        <v>115</v>
      </c>
      <c r="K1211" s="652">
        <f t="shared" si="80"/>
        <v>430.1</v>
      </c>
      <c r="L1211" s="652"/>
    </row>
    <row r="1212" spans="1:12" x14ac:dyDescent="0.2">
      <c r="A1212" s="652" t="s">
        <v>587</v>
      </c>
      <c r="B1212" s="656" t="s">
        <v>336</v>
      </c>
      <c r="C1212" s="653"/>
      <c r="D1212" s="653"/>
      <c r="E1212" s="653">
        <f t="shared" si="77"/>
        <v>2.48</v>
      </c>
      <c r="F1212" s="653">
        <v>2</v>
      </c>
      <c r="G1212" s="653">
        <f t="shared" si="78"/>
        <v>1.46</v>
      </c>
      <c r="H1212" s="653">
        <v>2</v>
      </c>
      <c r="I1212" s="654">
        <f t="shared" si="79"/>
        <v>3.94</v>
      </c>
      <c r="J1212" s="655">
        <f t="shared" si="79"/>
        <v>4</v>
      </c>
      <c r="K1212" s="652">
        <f t="shared" si="80"/>
        <v>3.94</v>
      </c>
      <c r="L1212" s="652"/>
    </row>
    <row r="1213" spans="1:12" x14ac:dyDescent="0.2">
      <c r="A1213" s="652" t="s">
        <v>587</v>
      </c>
      <c r="B1213" s="656" t="s">
        <v>312</v>
      </c>
      <c r="C1213" s="653"/>
      <c r="D1213" s="653"/>
      <c r="E1213" s="653">
        <f t="shared" si="77"/>
        <v>18.600000000000001</v>
      </c>
      <c r="F1213" s="653">
        <v>15</v>
      </c>
      <c r="G1213" s="653">
        <f t="shared" si="78"/>
        <v>0</v>
      </c>
      <c r="H1213" s="653"/>
      <c r="I1213" s="654">
        <f t="shared" si="79"/>
        <v>18.600000000000001</v>
      </c>
      <c r="J1213" s="655">
        <f t="shared" si="79"/>
        <v>15</v>
      </c>
      <c r="K1213" s="652">
        <f t="shared" si="80"/>
        <v>18.600000000000001</v>
      </c>
      <c r="L1213" s="652"/>
    </row>
    <row r="1214" spans="1:12" x14ac:dyDescent="0.2">
      <c r="A1214" s="652" t="s">
        <v>587</v>
      </c>
      <c r="B1214" s="656" t="s">
        <v>321</v>
      </c>
      <c r="C1214" s="653"/>
      <c r="D1214" s="653"/>
      <c r="E1214" s="653">
        <f t="shared" si="77"/>
        <v>11.16</v>
      </c>
      <c r="F1214" s="653">
        <v>9</v>
      </c>
      <c r="G1214" s="653">
        <f t="shared" si="78"/>
        <v>6.57</v>
      </c>
      <c r="H1214" s="653">
        <v>9</v>
      </c>
      <c r="I1214" s="654">
        <f t="shared" si="79"/>
        <v>17.73</v>
      </c>
      <c r="J1214" s="655">
        <f t="shared" si="79"/>
        <v>18</v>
      </c>
      <c r="K1214" s="652">
        <f t="shared" si="80"/>
        <v>17.73</v>
      </c>
      <c r="L1214" s="652"/>
    </row>
    <row r="1215" spans="1:12" x14ac:dyDescent="0.2">
      <c r="A1215" s="652" t="s">
        <v>587</v>
      </c>
      <c r="B1215" s="656" t="s">
        <v>353</v>
      </c>
      <c r="C1215" s="653"/>
      <c r="D1215" s="653"/>
      <c r="E1215" s="653">
        <f t="shared" si="77"/>
        <v>7.4399999999999995</v>
      </c>
      <c r="F1215" s="653">
        <v>6</v>
      </c>
      <c r="G1215" s="653">
        <f t="shared" si="78"/>
        <v>0</v>
      </c>
      <c r="H1215" s="653"/>
      <c r="I1215" s="654">
        <f t="shared" si="79"/>
        <v>7.4399999999999995</v>
      </c>
      <c r="J1215" s="655">
        <f t="shared" si="79"/>
        <v>6</v>
      </c>
      <c r="K1215" s="652">
        <f t="shared" si="80"/>
        <v>7.4399999999999995</v>
      </c>
      <c r="L1215" s="652"/>
    </row>
    <row r="1216" spans="1:12" x14ac:dyDescent="0.2">
      <c r="A1216" s="652" t="s">
        <v>587</v>
      </c>
      <c r="B1216" s="656" t="s">
        <v>357</v>
      </c>
      <c r="C1216" s="653"/>
      <c r="D1216" s="653"/>
      <c r="E1216" s="653">
        <f t="shared" si="77"/>
        <v>4.96</v>
      </c>
      <c r="F1216" s="653">
        <v>4</v>
      </c>
      <c r="G1216" s="653">
        <f t="shared" si="78"/>
        <v>0</v>
      </c>
      <c r="H1216" s="653"/>
      <c r="I1216" s="654">
        <f t="shared" si="79"/>
        <v>4.96</v>
      </c>
      <c r="J1216" s="655">
        <f t="shared" si="79"/>
        <v>4</v>
      </c>
      <c r="K1216" s="652">
        <f t="shared" si="80"/>
        <v>4.96</v>
      </c>
      <c r="L1216" s="652"/>
    </row>
    <row r="1217" spans="1:12" x14ac:dyDescent="0.2">
      <c r="A1217" s="652" t="s">
        <v>587</v>
      </c>
      <c r="B1217" s="656" t="s">
        <v>359</v>
      </c>
      <c r="C1217" s="653"/>
      <c r="D1217" s="653"/>
      <c r="E1217" s="653">
        <f t="shared" si="77"/>
        <v>40.92</v>
      </c>
      <c r="F1217" s="653">
        <v>33</v>
      </c>
      <c r="G1217" s="653">
        <f t="shared" si="78"/>
        <v>0</v>
      </c>
      <c r="H1217" s="653"/>
      <c r="I1217" s="654">
        <f t="shared" si="79"/>
        <v>40.92</v>
      </c>
      <c r="J1217" s="655">
        <f t="shared" si="79"/>
        <v>33</v>
      </c>
      <c r="K1217" s="652">
        <f t="shared" si="80"/>
        <v>40.92</v>
      </c>
      <c r="L1217" s="652"/>
    </row>
    <row r="1218" spans="1:12" x14ac:dyDescent="0.2">
      <c r="A1218" s="652" t="s">
        <v>587</v>
      </c>
      <c r="B1218" s="656" t="s">
        <v>360</v>
      </c>
      <c r="C1218" s="653"/>
      <c r="D1218" s="653"/>
      <c r="E1218" s="653">
        <f t="shared" si="77"/>
        <v>4.96</v>
      </c>
      <c r="F1218" s="653">
        <v>4</v>
      </c>
      <c r="G1218" s="653">
        <f t="shared" si="78"/>
        <v>0</v>
      </c>
      <c r="H1218" s="653"/>
      <c r="I1218" s="654">
        <f t="shared" si="79"/>
        <v>4.96</v>
      </c>
      <c r="J1218" s="655">
        <f t="shared" si="79"/>
        <v>4</v>
      </c>
      <c r="K1218" s="652">
        <f t="shared" si="80"/>
        <v>4.96</v>
      </c>
      <c r="L1218" s="652"/>
    </row>
    <row r="1219" spans="1:12" x14ac:dyDescent="0.2">
      <c r="A1219" s="652" t="s">
        <v>587</v>
      </c>
      <c r="B1219" s="656" t="s">
        <v>362</v>
      </c>
      <c r="C1219" s="653"/>
      <c r="D1219" s="653"/>
      <c r="E1219" s="653">
        <f t="shared" si="77"/>
        <v>9.92</v>
      </c>
      <c r="F1219" s="653">
        <v>8</v>
      </c>
      <c r="G1219" s="653">
        <f t="shared" si="78"/>
        <v>0</v>
      </c>
      <c r="H1219" s="653"/>
      <c r="I1219" s="654">
        <f t="shared" si="79"/>
        <v>9.92</v>
      </c>
      <c r="J1219" s="655">
        <f t="shared" si="79"/>
        <v>8</v>
      </c>
      <c r="K1219" s="652">
        <f t="shared" si="80"/>
        <v>9.92</v>
      </c>
      <c r="L1219" s="652"/>
    </row>
    <row r="1220" spans="1:12" x14ac:dyDescent="0.2">
      <c r="A1220" s="652" t="s">
        <v>587</v>
      </c>
      <c r="B1220" s="656" t="s">
        <v>367</v>
      </c>
      <c r="C1220" s="653"/>
      <c r="D1220" s="653"/>
      <c r="E1220" s="653">
        <f t="shared" si="77"/>
        <v>6.2</v>
      </c>
      <c r="F1220" s="653">
        <v>5</v>
      </c>
      <c r="G1220" s="653">
        <f t="shared" si="78"/>
        <v>3.65</v>
      </c>
      <c r="H1220" s="653">
        <v>5</v>
      </c>
      <c r="I1220" s="654">
        <f t="shared" si="79"/>
        <v>9.85</v>
      </c>
      <c r="J1220" s="655">
        <f t="shared" si="79"/>
        <v>10</v>
      </c>
      <c r="K1220" s="652">
        <f t="shared" si="80"/>
        <v>9.85</v>
      </c>
      <c r="L1220" s="652"/>
    </row>
    <row r="1221" spans="1:12" x14ac:dyDescent="0.2">
      <c r="A1221" s="652" t="s">
        <v>587</v>
      </c>
      <c r="B1221" s="656" t="s">
        <v>368</v>
      </c>
      <c r="C1221" s="653"/>
      <c r="D1221" s="653"/>
      <c r="E1221" s="653">
        <f t="shared" si="77"/>
        <v>2.48</v>
      </c>
      <c r="F1221" s="653">
        <v>2</v>
      </c>
      <c r="G1221" s="653">
        <f t="shared" si="78"/>
        <v>1.46</v>
      </c>
      <c r="H1221" s="653">
        <v>2</v>
      </c>
      <c r="I1221" s="654">
        <f t="shared" si="79"/>
        <v>3.94</v>
      </c>
      <c r="J1221" s="655">
        <f t="shared" si="79"/>
        <v>4</v>
      </c>
      <c r="K1221" s="652">
        <f t="shared" si="80"/>
        <v>3.94</v>
      </c>
      <c r="L1221" s="652"/>
    </row>
    <row r="1222" spans="1:12" x14ac:dyDescent="0.2">
      <c r="A1222" s="652" t="s">
        <v>587</v>
      </c>
      <c r="B1222" s="656" t="s">
        <v>372</v>
      </c>
      <c r="C1222" s="653"/>
      <c r="D1222" s="653"/>
      <c r="E1222" s="653">
        <f t="shared" ref="E1222:E1285" si="81">F1222*1.24</f>
        <v>327.36</v>
      </c>
      <c r="F1222" s="653">
        <v>264</v>
      </c>
      <c r="G1222" s="653">
        <f t="shared" ref="G1222:G1285" si="82">H1222*0.73</f>
        <v>0</v>
      </c>
      <c r="H1222" s="653"/>
      <c r="I1222" s="654">
        <f t="shared" si="79"/>
        <v>327.36</v>
      </c>
      <c r="J1222" s="655">
        <f t="shared" si="79"/>
        <v>264</v>
      </c>
      <c r="K1222" s="652">
        <f t="shared" si="80"/>
        <v>327.36</v>
      </c>
      <c r="L1222" s="652"/>
    </row>
    <row r="1223" spans="1:12" x14ac:dyDescent="0.2">
      <c r="A1223" s="652" t="s">
        <v>587</v>
      </c>
      <c r="B1223" s="656" t="s">
        <v>373</v>
      </c>
      <c r="C1223" s="653"/>
      <c r="D1223" s="653"/>
      <c r="E1223" s="653">
        <f t="shared" si="81"/>
        <v>1075.08</v>
      </c>
      <c r="F1223" s="653">
        <v>867</v>
      </c>
      <c r="G1223" s="653">
        <f t="shared" si="82"/>
        <v>0</v>
      </c>
      <c r="H1223" s="653"/>
      <c r="I1223" s="654">
        <f t="shared" si="79"/>
        <v>1075.08</v>
      </c>
      <c r="J1223" s="655">
        <f t="shared" si="79"/>
        <v>867</v>
      </c>
      <c r="K1223" s="652">
        <f t="shared" si="80"/>
        <v>1075.08</v>
      </c>
      <c r="L1223" s="652"/>
    </row>
    <row r="1224" spans="1:12" x14ac:dyDescent="0.2">
      <c r="A1224" s="652" t="s">
        <v>425</v>
      </c>
      <c r="B1224" s="656" t="s">
        <v>426</v>
      </c>
      <c r="C1224" s="653"/>
      <c r="D1224" s="653"/>
      <c r="E1224" s="653">
        <f t="shared" si="81"/>
        <v>0</v>
      </c>
      <c r="F1224" s="653"/>
      <c r="G1224" s="653">
        <f t="shared" si="82"/>
        <v>40.15</v>
      </c>
      <c r="H1224" s="653">
        <v>55</v>
      </c>
      <c r="I1224" s="654">
        <f t="shared" si="79"/>
        <v>40.15</v>
      </c>
      <c r="J1224" s="655">
        <f t="shared" si="79"/>
        <v>55</v>
      </c>
      <c r="K1224" s="652">
        <f t="shared" si="80"/>
        <v>40.15</v>
      </c>
      <c r="L1224" s="652"/>
    </row>
    <row r="1225" spans="1:12" x14ac:dyDescent="0.2">
      <c r="A1225" s="652" t="s">
        <v>425</v>
      </c>
      <c r="B1225" s="656" t="s">
        <v>362</v>
      </c>
      <c r="C1225" s="653"/>
      <c r="D1225" s="653"/>
      <c r="E1225" s="653">
        <f t="shared" si="81"/>
        <v>107.88</v>
      </c>
      <c r="F1225" s="653">
        <v>87</v>
      </c>
      <c r="G1225" s="653">
        <f t="shared" si="82"/>
        <v>64.239999999999995</v>
      </c>
      <c r="H1225" s="653">
        <v>88</v>
      </c>
      <c r="I1225" s="654">
        <f t="shared" si="79"/>
        <v>172.12</v>
      </c>
      <c r="J1225" s="655">
        <f t="shared" si="79"/>
        <v>175</v>
      </c>
      <c r="K1225" s="652">
        <f t="shared" si="80"/>
        <v>172.12</v>
      </c>
      <c r="L1225" s="652"/>
    </row>
    <row r="1226" spans="1:12" x14ac:dyDescent="0.2">
      <c r="A1226" s="652" t="s">
        <v>446</v>
      </c>
      <c r="B1226" s="656" t="s">
        <v>362</v>
      </c>
      <c r="C1226" s="653"/>
      <c r="D1226" s="653"/>
      <c r="E1226" s="653">
        <f t="shared" si="81"/>
        <v>307.52</v>
      </c>
      <c r="F1226" s="653">
        <v>248</v>
      </c>
      <c r="G1226" s="653">
        <f t="shared" si="82"/>
        <v>0</v>
      </c>
      <c r="H1226" s="653"/>
      <c r="I1226" s="654">
        <f t="shared" si="79"/>
        <v>307.52</v>
      </c>
      <c r="J1226" s="655">
        <f t="shared" si="79"/>
        <v>248</v>
      </c>
      <c r="K1226" s="652">
        <f t="shared" si="80"/>
        <v>307.52</v>
      </c>
      <c r="L1226" s="652"/>
    </row>
    <row r="1227" spans="1:12" x14ac:dyDescent="0.2">
      <c r="A1227" s="652" t="s">
        <v>594</v>
      </c>
      <c r="B1227" s="656" t="s">
        <v>312</v>
      </c>
      <c r="C1227" s="653"/>
      <c r="D1227" s="653"/>
      <c r="E1227" s="653">
        <f t="shared" si="81"/>
        <v>230.64</v>
      </c>
      <c r="F1227" s="653">
        <v>186</v>
      </c>
      <c r="G1227" s="653">
        <f t="shared" si="82"/>
        <v>0</v>
      </c>
      <c r="H1227" s="653"/>
      <c r="I1227" s="654">
        <f t="shared" si="79"/>
        <v>230.64</v>
      </c>
      <c r="J1227" s="655">
        <f t="shared" si="79"/>
        <v>186</v>
      </c>
      <c r="K1227" s="652">
        <f t="shared" si="80"/>
        <v>230.64</v>
      </c>
      <c r="L1227" s="652"/>
    </row>
    <row r="1228" spans="1:12" x14ac:dyDescent="0.2">
      <c r="A1228" s="652" t="s">
        <v>688</v>
      </c>
      <c r="B1228" s="656" t="s">
        <v>325</v>
      </c>
      <c r="C1228" s="653"/>
      <c r="D1228" s="653"/>
      <c r="E1228" s="653">
        <f t="shared" si="81"/>
        <v>152.52000000000001</v>
      </c>
      <c r="F1228" s="653">
        <v>123</v>
      </c>
      <c r="G1228" s="653">
        <f t="shared" si="82"/>
        <v>59.86</v>
      </c>
      <c r="H1228" s="653">
        <v>82</v>
      </c>
      <c r="I1228" s="654">
        <f t="shared" si="79"/>
        <v>212.38</v>
      </c>
      <c r="J1228" s="655">
        <f t="shared" si="79"/>
        <v>205</v>
      </c>
      <c r="K1228" s="652">
        <f t="shared" si="80"/>
        <v>212.38</v>
      </c>
      <c r="L1228" s="652"/>
    </row>
    <row r="1229" spans="1:12" x14ac:dyDescent="0.2">
      <c r="A1229" s="652" t="s">
        <v>688</v>
      </c>
      <c r="B1229" s="656" t="s">
        <v>326</v>
      </c>
      <c r="C1229" s="653"/>
      <c r="D1229" s="653"/>
      <c r="E1229" s="653">
        <f t="shared" si="81"/>
        <v>1.24</v>
      </c>
      <c r="F1229" s="653">
        <v>1</v>
      </c>
      <c r="G1229" s="653">
        <f t="shared" si="82"/>
        <v>682.55</v>
      </c>
      <c r="H1229" s="653">
        <v>935</v>
      </c>
      <c r="I1229" s="654">
        <f t="shared" si="79"/>
        <v>683.79</v>
      </c>
      <c r="J1229" s="655">
        <f t="shared" si="79"/>
        <v>936</v>
      </c>
      <c r="K1229" s="652">
        <f t="shared" si="80"/>
        <v>683.79</v>
      </c>
      <c r="L1229" s="652"/>
    </row>
    <row r="1230" spans="1:12" x14ac:dyDescent="0.2">
      <c r="A1230" s="652" t="s">
        <v>688</v>
      </c>
      <c r="B1230" s="656" t="s">
        <v>327</v>
      </c>
      <c r="C1230" s="653"/>
      <c r="D1230" s="653"/>
      <c r="E1230" s="653">
        <f t="shared" si="81"/>
        <v>0</v>
      </c>
      <c r="F1230" s="653"/>
      <c r="G1230" s="653">
        <f t="shared" si="82"/>
        <v>177.39</v>
      </c>
      <c r="H1230" s="653">
        <v>243</v>
      </c>
      <c r="I1230" s="654">
        <f t="shared" si="79"/>
        <v>177.39</v>
      </c>
      <c r="J1230" s="655">
        <f t="shared" si="79"/>
        <v>243</v>
      </c>
      <c r="K1230" s="652">
        <f t="shared" si="80"/>
        <v>177.39</v>
      </c>
      <c r="L1230" s="652"/>
    </row>
    <row r="1231" spans="1:12" x14ac:dyDescent="0.2">
      <c r="A1231" s="652" t="s">
        <v>688</v>
      </c>
      <c r="B1231" s="656" t="s">
        <v>328</v>
      </c>
      <c r="C1231" s="653"/>
      <c r="D1231" s="653"/>
      <c r="E1231" s="653">
        <f t="shared" si="81"/>
        <v>326.12</v>
      </c>
      <c r="F1231" s="653">
        <v>263</v>
      </c>
      <c r="G1231" s="653">
        <f t="shared" si="82"/>
        <v>0</v>
      </c>
      <c r="H1231" s="653"/>
      <c r="I1231" s="654">
        <f t="shared" si="79"/>
        <v>326.12</v>
      </c>
      <c r="J1231" s="655">
        <f t="shared" si="79"/>
        <v>263</v>
      </c>
      <c r="K1231" s="652">
        <f t="shared" si="80"/>
        <v>326.12</v>
      </c>
      <c r="L1231" s="652"/>
    </row>
    <row r="1232" spans="1:12" x14ac:dyDescent="0.2">
      <c r="A1232" s="652" t="s">
        <v>688</v>
      </c>
      <c r="B1232" s="656" t="s">
        <v>329</v>
      </c>
      <c r="C1232" s="653"/>
      <c r="D1232" s="653"/>
      <c r="E1232" s="653">
        <f t="shared" si="81"/>
        <v>162.44</v>
      </c>
      <c r="F1232" s="653">
        <v>131</v>
      </c>
      <c r="G1232" s="653">
        <f t="shared" si="82"/>
        <v>95.63</v>
      </c>
      <c r="H1232" s="653">
        <v>131</v>
      </c>
      <c r="I1232" s="654">
        <f t="shared" si="79"/>
        <v>258.07</v>
      </c>
      <c r="J1232" s="655">
        <f t="shared" si="79"/>
        <v>262</v>
      </c>
      <c r="K1232" s="652">
        <f t="shared" si="80"/>
        <v>258.07</v>
      </c>
      <c r="L1232" s="652"/>
    </row>
    <row r="1233" spans="1:12" x14ac:dyDescent="0.2">
      <c r="A1233" s="652" t="s">
        <v>688</v>
      </c>
      <c r="B1233" s="656" t="s">
        <v>330</v>
      </c>
      <c r="C1233" s="653"/>
      <c r="D1233" s="653"/>
      <c r="E1233" s="653">
        <f t="shared" si="81"/>
        <v>140.12</v>
      </c>
      <c r="F1233" s="653">
        <v>113</v>
      </c>
      <c r="G1233" s="653">
        <f t="shared" si="82"/>
        <v>0</v>
      </c>
      <c r="H1233" s="653"/>
      <c r="I1233" s="654">
        <f t="shared" si="79"/>
        <v>140.12</v>
      </c>
      <c r="J1233" s="655">
        <f t="shared" si="79"/>
        <v>113</v>
      </c>
      <c r="K1233" s="652">
        <f t="shared" si="80"/>
        <v>140.12</v>
      </c>
      <c r="L1233" s="652"/>
    </row>
    <row r="1234" spans="1:12" x14ac:dyDescent="0.2">
      <c r="A1234" s="652" t="s">
        <v>688</v>
      </c>
      <c r="B1234" s="656" t="s">
        <v>331</v>
      </c>
      <c r="C1234" s="653"/>
      <c r="D1234" s="653"/>
      <c r="E1234" s="653">
        <f t="shared" si="81"/>
        <v>0</v>
      </c>
      <c r="F1234" s="653"/>
      <c r="G1234" s="653">
        <f t="shared" si="82"/>
        <v>8.76</v>
      </c>
      <c r="H1234" s="653">
        <v>12</v>
      </c>
      <c r="I1234" s="654">
        <f t="shared" si="79"/>
        <v>8.76</v>
      </c>
      <c r="J1234" s="655">
        <f t="shared" si="79"/>
        <v>12</v>
      </c>
      <c r="K1234" s="652">
        <f t="shared" si="80"/>
        <v>8.76</v>
      </c>
      <c r="L1234" s="652"/>
    </row>
    <row r="1235" spans="1:12" x14ac:dyDescent="0.2">
      <c r="A1235" s="652" t="s">
        <v>688</v>
      </c>
      <c r="B1235" s="656" t="s">
        <v>404</v>
      </c>
      <c r="C1235" s="653">
        <f>D1235*3.74</f>
        <v>2905.98</v>
      </c>
      <c r="D1235" s="653">
        <v>777</v>
      </c>
      <c r="E1235" s="653">
        <f t="shared" si="81"/>
        <v>0</v>
      </c>
      <c r="F1235" s="653"/>
      <c r="G1235" s="653">
        <f t="shared" si="82"/>
        <v>0</v>
      </c>
      <c r="H1235" s="653"/>
      <c r="I1235" s="654">
        <f t="shared" si="79"/>
        <v>2905.98</v>
      </c>
      <c r="J1235" s="655">
        <f t="shared" si="79"/>
        <v>777</v>
      </c>
      <c r="K1235" s="652">
        <f t="shared" si="80"/>
        <v>2905.98</v>
      </c>
      <c r="L1235" s="652"/>
    </row>
    <row r="1236" spans="1:12" x14ac:dyDescent="0.2">
      <c r="A1236" s="652" t="s">
        <v>688</v>
      </c>
      <c r="B1236" s="656" t="s">
        <v>338</v>
      </c>
      <c r="C1236" s="653"/>
      <c r="D1236" s="653"/>
      <c r="E1236" s="653">
        <f t="shared" si="81"/>
        <v>50.839999999999996</v>
      </c>
      <c r="F1236" s="653">
        <v>41</v>
      </c>
      <c r="G1236" s="653">
        <f t="shared" si="82"/>
        <v>29.93</v>
      </c>
      <c r="H1236" s="653">
        <v>41</v>
      </c>
      <c r="I1236" s="654">
        <f t="shared" si="79"/>
        <v>80.77</v>
      </c>
      <c r="J1236" s="655">
        <f t="shared" si="79"/>
        <v>82</v>
      </c>
      <c r="K1236" s="652">
        <f t="shared" si="80"/>
        <v>80.77</v>
      </c>
      <c r="L1236" s="652"/>
    </row>
    <row r="1237" spans="1:12" x14ac:dyDescent="0.2">
      <c r="A1237" s="652" t="s">
        <v>688</v>
      </c>
      <c r="B1237" s="656" t="s">
        <v>339</v>
      </c>
      <c r="C1237" s="653"/>
      <c r="D1237" s="653"/>
      <c r="E1237" s="653">
        <f t="shared" si="81"/>
        <v>1.24</v>
      </c>
      <c r="F1237" s="653">
        <v>1</v>
      </c>
      <c r="G1237" s="653">
        <f t="shared" si="82"/>
        <v>0.73</v>
      </c>
      <c r="H1237" s="653">
        <v>1</v>
      </c>
      <c r="I1237" s="654">
        <f t="shared" ref="I1237:J1300" si="83">C1237+E1237+G1237</f>
        <v>1.97</v>
      </c>
      <c r="J1237" s="655">
        <f t="shared" si="83"/>
        <v>2</v>
      </c>
      <c r="K1237" s="652">
        <f t="shared" si="80"/>
        <v>1.97</v>
      </c>
      <c r="L1237" s="652"/>
    </row>
    <row r="1238" spans="1:12" x14ac:dyDescent="0.2">
      <c r="A1238" s="652" t="s">
        <v>688</v>
      </c>
      <c r="B1238" s="656" t="s">
        <v>315</v>
      </c>
      <c r="C1238" s="653"/>
      <c r="D1238" s="653"/>
      <c r="E1238" s="653">
        <f t="shared" si="81"/>
        <v>22.32</v>
      </c>
      <c r="F1238" s="653">
        <v>18</v>
      </c>
      <c r="G1238" s="653">
        <f t="shared" si="82"/>
        <v>13.14</v>
      </c>
      <c r="H1238" s="653">
        <v>18</v>
      </c>
      <c r="I1238" s="654">
        <f t="shared" si="83"/>
        <v>35.46</v>
      </c>
      <c r="J1238" s="655">
        <f t="shared" si="83"/>
        <v>36</v>
      </c>
      <c r="K1238" s="652">
        <f t="shared" si="80"/>
        <v>35.46</v>
      </c>
      <c r="L1238" s="652"/>
    </row>
    <row r="1239" spans="1:12" x14ac:dyDescent="0.2">
      <c r="A1239" s="652" t="s">
        <v>688</v>
      </c>
      <c r="B1239" s="656" t="s">
        <v>345</v>
      </c>
      <c r="C1239" s="653"/>
      <c r="D1239" s="653"/>
      <c r="E1239" s="653">
        <f t="shared" si="81"/>
        <v>52.08</v>
      </c>
      <c r="F1239" s="653">
        <v>42</v>
      </c>
      <c r="G1239" s="653">
        <f t="shared" si="82"/>
        <v>0</v>
      </c>
      <c r="H1239" s="653"/>
      <c r="I1239" s="654">
        <f t="shared" si="83"/>
        <v>52.08</v>
      </c>
      <c r="J1239" s="655">
        <f t="shared" si="83"/>
        <v>42</v>
      </c>
      <c r="K1239" s="652">
        <f t="shared" si="80"/>
        <v>52.08</v>
      </c>
      <c r="L1239" s="652"/>
    </row>
    <row r="1240" spans="1:12" x14ac:dyDescent="0.2">
      <c r="A1240" s="652" t="s">
        <v>688</v>
      </c>
      <c r="B1240" s="656" t="s">
        <v>346</v>
      </c>
      <c r="C1240" s="653"/>
      <c r="D1240" s="653"/>
      <c r="E1240" s="653">
        <f t="shared" si="81"/>
        <v>0</v>
      </c>
      <c r="F1240" s="653"/>
      <c r="G1240" s="653">
        <f t="shared" si="82"/>
        <v>48.18</v>
      </c>
      <c r="H1240" s="653">
        <v>66</v>
      </c>
      <c r="I1240" s="654">
        <f t="shared" si="83"/>
        <v>48.18</v>
      </c>
      <c r="J1240" s="655">
        <f t="shared" si="83"/>
        <v>66</v>
      </c>
      <c r="K1240" s="652">
        <f t="shared" si="80"/>
        <v>48.18</v>
      </c>
      <c r="L1240" s="652"/>
    </row>
    <row r="1241" spans="1:12" x14ac:dyDescent="0.2">
      <c r="A1241" s="652" t="s">
        <v>688</v>
      </c>
      <c r="B1241" s="656" t="s">
        <v>317</v>
      </c>
      <c r="C1241" s="653"/>
      <c r="D1241" s="653"/>
      <c r="E1241" s="653">
        <f t="shared" si="81"/>
        <v>204.6</v>
      </c>
      <c r="F1241" s="653">
        <v>165</v>
      </c>
      <c r="G1241" s="653">
        <f t="shared" si="82"/>
        <v>14.6</v>
      </c>
      <c r="H1241" s="653">
        <v>20</v>
      </c>
      <c r="I1241" s="654">
        <f t="shared" si="83"/>
        <v>219.2</v>
      </c>
      <c r="J1241" s="655">
        <f t="shared" si="83"/>
        <v>185</v>
      </c>
      <c r="K1241" s="652">
        <f t="shared" si="80"/>
        <v>219.2</v>
      </c>
      <c r="L1241" s="652"/>
    </row>
    <row r="1242" spans="1:12" x14ac:dyDescent="0.2">
      <c r="A1242" s="652" t="s">
        <v>688</v>
      </c>
      <c r="B1242" s="656" t="s">
        <v>312</v>
      </c>
      <c r="C1242" s="653"/>
      <c r="D1242" s="653"/>
      <c r="E1242" s="653">
        <f t="shared" si="81"/>
        <v>332.32</v>
      </c>
      <c r="F1242" s="653">
        <v>268</v>
      </c>
      <c r="G1242" s="653">
        <f t="shared" si="82"/>
        <v>195.64</v>
      </c>
      <c r="H1242" s="653">
        <v>268</v>
      </c>
      <c r="I1242" s="654">
        <f t="shared" si="83"/>
        <v>527.96</v>
      </c>
      <c r="J1242" s="655">
        <f t="shared" si="83"/>
        <v>536</v>
      </c>
      <c r="K1242" s="652">
        <f t="shared" ref="K1242:K1305" si="84">I1242</f>
        <v>527.96</v>
      </c>
      <c r="L1242" s="652"/>
    </row>
    <row r="1243" spans="1:12" x14ac:dyDescent="0.2">
      <c r="A1243" s="652" t="s">
        <v>688</v>
      </c>
      <c r="B1243" s="656" t="s">
        <v>321</v>
      </c>
      <c r="C1243" s="653"/>
      <c r="D1243" s="653"/>
      <c r="E1243" s="653">
        <f t="shared" si="81"/>
        <v>312.48</v>
      </c>
      <c r="F1243" s="653">
        <v>252</v>
      </c>
      <c r="G1243" s="653">
        <f t="shared" si="82"/>
        <v>58.4</v>
      </c>
      <c r="H1243" s="653">
        <v>80</v>
      </c>
      <c r="I1243" s="654">
        <f t="shared" si="83"/>
        <v>370.88</v>
      </c>
      <c r="J1243" s="655">
        <f t="shared" si="83"/>
        <v>332</v>
      </c>
      <c r="K1243" s="652">
        <f t="shared" si="84"/>
        <v>370.88</v>
      </c>
      <c r="L1243" s="652"/>
    </row>
    <row r="1244" spans="1:12" x14ac:dyDescent="0.2">
      <c r="A1244" s="652" t="s">
        <v>688</v>
      </c>
      <c r="B1244" s="656" t="s">
        <v>375</v>
      </c>
      <c r="C1244" s="653"/>
      <c r="D1244" s="653"/>
      <c r="E1244" s="653">
        <f t="shared" si="81"/>
        <v>88.04</v>
      </c>
      <c r="F1244" s="653">
        <v>71</v>
      </c>
      <c r="G1244" s="653">
        <f t="shared" si="82"/>
        <v>0</v>
      </c>
      <c r="H1244" s="653"/>
      <c r="I1244" s="654">
        <f t="shared" si="83"/>
        <v>88.04</v>
      </c>
      <c r="J1244" s="655">
        <f t="shared" si="83"/>
        <v>71</v>
      </c>
      <c r="K1244" s="652">
        <f t="shared" si="84"/>
        <v>88.04</v>
      </c>
      <c r="L1244" s="652"/>
    </row>
    <row r="1245" spans="1:12" x14ac:dyDescent="0.2">
      <c r="A1245" s="652" t="s">
        <v>688</v>
      </c>
      <c r="B1245" s="656" t="s">
        <v>357</v>
      </c>
      <c r="C1245" s="653"/>
      <c r="D1245" s="653"/>
      <c r="E1245" s="653">
        <f t="shared" si="81"/>
        <v>248</v>
      </c>
      <c r="F1245" s="653">
        <v>200</v>
      </c>
      <c r="G1245" s="653">
        <f t="shared" si="82"/>
        <v>138.69999999999999</v>
      </c>
      <c r="H1245" s="653">
        <v>190</v>
      </c>
      <c r="I1245" s="654">
        <f t="shared" si="83"/>
        <v>386.7</v>
      </c>
      <c r="J1245" s="655">
        <f t="shared" si="83"/>
        <v>390</v>
      </c>
      <c r="K1245" s="652">
        <f t="shared" si="84"/>
        <v>386.7</v>
      </c>
      <c r="L1245" s="652"/>
    </row>
    <row r="1246" spans="1:12" x14ac:dyDescent="0.2">
      <c r="A1246" s="652" t="s">
        <v>688</v>
      </c>
      <c r="B1246" s="656" t="s">
        <v>359</v>
      </c>
      <c r="C1246" s="653"/>
      <c r="D1246" s="653"/>
      <c r="E1246" s="653">
        <f t="shared" si="81"/>
        <v>76.88</v>
      </c>
      <c r="F1246" s="653">
        <v>62</v>
      </c>
      <c r="G1246" s="653">
        <f t="shared" si="82"/>
        <v>44.53</v>
      </c>
      <c r="H1246" s="653">
        <v>61</v>
      </c>
      <c r="I1246" s="654">
        <f t="shared" si="83"/>
        <v>121.41</v>
      </c>
      <c r="J1246" s="655">
        <f t="shared" si="83"/>
        <v>123</v>
      </c>
      <c r="K1246" s="652">
        <f t="shared" si="84"/>
        <v>121.41</v>
      </c>
      <c r="L1246" s="652"/>
    </row>
    <row r="1247" spans="1:12" x14ac:dyDescent="0.2">
      <c r="A1247" s="652" t="s">
        <v>688</v>
      </c>
      <c r="B1247" s="656" t="s">
        <v>360</v>
      </c>
      <c r="C1247" s="653"/>
      <c r="D1247" s="653"/>
      <c r="E1247" s="653">
        <f t="shared" si="81"/>
        <v>275.27999999999997</v>
      </c>
      <c r="F1247" s="653">
        <v>222</v>
      </c>
      <c r="G1247" s="653">
        <f t="shared" si="82"/>
        <v>0</v>
      </c>
      <c r="H1247" s="653"/>
      <c r="I1247" s="654">
        <f t="shared" si="83"/>
        <v>275.27999999999997</v>
      </c>
      <c r="J1247" s="655">
        <f t="shared" si="83"/>
        <v>222</v>
      </c>
      <c r="K1247" s="652">
        <f t="shared" si="84"/>
        <v>275.27999999999997</v>
      </c>
      <c r="L1247" s="652"/>
    </row>
    <row r="1248" spans="1:12" x14ac:dyDescent="0.2">
      <c r="A1248" s="652" t="s">
        <v>688</v>
      </c>
      <c r="B1248" s="656" t="s">
        <v>362</v>
      </c>
      <c r="C1248" s="653"/>
      <c r="D1248" s="653"/>
      <c r="E1248" s="653">
        <f t="shared" si="81"/>
        <v>224.44</v>
      </c>
      <c r="F1248" s="653">
        <v>181</v>
      </c>
      <c r="G1248" s="653">
        <f t="shared" si="82"/>
        <v>0</v>
      </c>
      <c r="H1248" s="653"/>
      <c r="I1248" s="654">
        <f t="shared" si="83"/>
        <v>224.44</v>
      </c>
      <c r="J1248" s="655">
        <f t="shared" si="83"/>
        <v>181</v>
      </c>
      <c r="K1248" s="652">
        <f t="shared" si="84"/>
        <v>224.44</v>
      </c>
      <c r="L1248" s="652"/>
    </row>
    <row r="1249" spans="1:12" x14ac:dyDescent="0.2">
      <c r="A1249" s="652" t="s">
        <v>688</v>
      </c>
      <c r="B1249" s="656" t="s">
        <v>368</v>
      </c>
      <c r="C1249" s="653"/>
      <c r="D1249" s="653"/>
      <c r="E1249" s="653">
        <f t="shared" si="81"/>
        <v>64.48</v>
      </c>
      <c r="F1249" s="653">
        <v>52</v>
      </c>
      <c r="G1249" s="653">
        <f t="shared" si="82"/>
        <v>0</v>
      </c>
      <c r="H1249" s="653"/>
      <c r="I1249" s="654">
        <f t="shared" si="83"/>
        <v>64.48</v>
      </c>
      <c r="J1249" s="655">
        <f t="shared" si="83"/>
        <v>52</v>
      </c>
      <c r="K1249" s="652">
        <f t="shared" si="84"/>
        <v>64.48</v>
      </c>
      <c r="L1249" s="652"/>
    </row>
    <row r="1250" spans="1:12" x14ac:dyDescent="0.2">
      <c r="A1250" s="652" t="s">
        <v>688</v>
      </c>
      <c r="B1250" s="656" t="s">
        <v>372</v>
      </c>
      <c r="C1250" s="653"/>
      <c r="D1250" s="653"/>
      <c r="E1250" s="653">
        <f t="shared" si="81"/>
        <v>229.4</v>
      </c>
      <c r="F1250" s="653">
        <v>185</v>
      </c>
      <c r="G1250" s="653">
        <f t="shared" si="82"/>
        <v>0</v>
      </c>
      <c r="H1250" s="653"/>
      <c r="I1250" s="654">
        <f t="shared" si="83"/>
        <v>229.4</v>
      </c>
      <c r="J1250" s="655">
        <f t="shared" si="83"/>
        <v>185</v>
      </c>
      <c r="K1250" s="652">
        <f t="shared" si="84"/>
        <v>229.4</v>
      </c>
      <c r="L1250" s="652"/>
    </row>
    <row r="1251" spans="1:12" x14ac:dyDescent="0.2">
      <c r="A1251" s="652" t="s">
        <v>688</v>
      </c>
      <c r="B1251" s="656" t="s">
        <v>373</v>
      </c>
      <c r="C1251" s="653"/>
      <c r="D1251" s="653"/>
      <c r="E1251" s="653">
        <f t="shared" si="81"/>
        <v>207.08</v>
      </c>
      <c r="F1251" s="653">
        <v>167</v>
      </c>
      <c r="G1251" s="653">
        <f t="shared" si="82"/>
        <v>0</v>
      </c>
      <c r="H1251" s="653"/>
      <c r="I1251" s="654">
        <f t="shared" si="83"/>
        <v>207.08</v>
      </c>
      <c r="J1251" s="655">
        <f t="shared" si="83"/>
        <v>167</v>
      </c>
      <c r="K1251" s="652">
        <f t="shared" si="84"/>
        <v>207.08</v>
      </c>
      <c r="L1251" s="652"/>
    </row>
    <row r="1252" spans="1:12" x14ac:dyDescent="0.2">
      <c r="A1252" s="652" t="s">
        <v>600</v>
      </c>
      <c r="B1252" s="656" t="s">
        <v>326</v>
      </c>
      <c r="C1252" s="653"/>
      <c r="D1252" s="653"/>
      <c r="E1252" s="653">
        <f t="shared" si="81"/>
        <v>0</v>
      </c>
      <c r="F1252" s="653"/>
      <c r="G1252" s="653">
        <f t="shared" si="82"/>
        <v>202.94</v>
      </c>
      <c r="H1252" s="653">
        <v>278</v>
      </c>
      <c r="I1252" s="654">
        <f t="shared" si="83"/>
        <v>202.94</v>
      </c>
      <c r="J1252" s="655">
        <f t="shared" si="83"/>
        <v>278</v>
      </c>
      <c r="K1252" s="652">
        <f t="shared" si="84"/>
        <v>202.94</v>
      </c>
      <c r="L1252" s="652"/>
    </row>
    <row r="1253" spans="1:12" x14ac:dyDescent="0.2">
      <c r="A1253" s="652" t="s">
        <v>600</v>
      </c>
      <c r="B1253" s="656" t="s">
        <v>336</v>
      </c>
      <c r="C1253" s="653"/>
      <c r="D1253" s="653"/>
      <c r="E1253" s="653">
        <f t="shared" si="81"/>
        <v>135.16</v>
      </c>
      <c r="F1253" s="653">
        <v>109</v>
      </c>
      <c r="G1253" s="653">
        <f t="shared" si="82"/>
        <v>80.3</v>
      </c>
      <c r="H1253" s="653">
        <v>110</v>
      </c>
      <c r="I1253" s="654">
        <f t="shared" si="83"/>
        <v>215.45999999999998</v>
      </c>
      <c r="J1253" s="655">
        <f t="shared" si="83"/>
        <v>219</v>
      </c>
      <c r="K1253" s="652">
        <f t="shared" si="84"/>
        <v>215.45999999999998</v>
      </c>
      <c r="L1253" s="652"/>
    </row>
    <row r="1254" spans="1:12" x14ac:dyDescent="0.2">
      <c r="A1254" s="652" t="s">
        <v>600</v>
      </c>
      <c r="B1254" s="656" t="s">
        <v>315</v>
      </c>
      <c r="C1254" s="653"/>
      <c r="D1254" s="653"/>
      <c r="E1254" s="653">
        <f t="shared" si="81"/>
        <v>7.4399999999999995</v>
      </c>
      <c r="F1254" s="653">
        <v>6</v>
      </c>
      <c r="G1254" s="653">
        <f t="shared" si="82"/>
        <v>0</v>
      </c>
      <c r="H1254" s="653"/>
      <c r="I1254" s="654">
        <f t="shared" si="83"/>
        <v>7.4399999999999995</v>
      </c>
      <c r="J1254" s="655">
        <f t="shared" si="83"/>
        <v>6</v>
      </c>
      <c r="K1254" s="652">
        <f t="shared" si="84"/>
        <v>7.4399999999999995</v>
      </c>
      <c r="L1254" s="652"/>
    </row>
    <row r="1255" spans="1:12" x14ac:dyDescent="0.2">
      <c r="A1255" s="652" t="s">
        <v>600</v>
      </c>
      <c r="B1255" s="656" t="s">
        <v>345</v>
      </c>
      <c r="C1255" s="653"/>
      <c r="D1255" s="653"/>
      <c r="E1255" s="653">
        <f t="shared" si="81"/>
        <v>26.04</v>
      </c>
      <c r="F1255" s="653">
        <v>21</v>
      </c>
      <c r="G1255" s="653">
        <f t="shared" si="82"/>
        <v>2.92</v>
      </c>
      <c r="H1255" s="653">
        <v>4</v>
      </c>
      <c r="I1255" s="654">
        <f t="shared" si="83"/>
        <v>28.96</v>
      </c>
      <c r="J1255" s="655">
        <f t="shared" si="83"/>
        <v>25</v>
      </c>
      <c r="K1255" s="652">
        <f t="shared" si="84"/>
        <v>28.96</v>
      </c>
      <c r="L1255" s="652"/>
    </row>
    <row r="1256" spans="1:12" x14ac:dyDescent="0.2">
      <c r="A1256" s="652" t="s">
        <v>600</v>
      </c>
      <c r="B1256" s="656" t="s">
        <v>317</v>
      </c>
      <c r="C1256" s="653"/>
      <c r="D1256" s="653"/>
      <c r="E1256" s="653">
        <f t="shared" si="81"/>
        <v>63.24</v>
      </c>
      <c r="F1256" s="653">
        <v>51</v>
      </c>
      <c r="G1256" s="653">
        <f t="shared" si="82"/>
        <v>5.1099999999999994</v>
      </c>
      <c r="H1256" s="653">
        <v>7</v>
      </c>
      <c r="I1256" s="654">
        <f t="shared" si="83"/>
        <v>68.349999999999994</v>
      </c>
      <c r="J1256" s="655">
        <f t="shared" si="83"/>
        <v>58</v>
      </c>
      <c r="K1256" s="652">
        <f t="shared" si="84"/>
        <v>68.349999999999994</v>
      </c>
      <c r="L1256" s="652"/>
    </row>
    <row r="1257" spans="1:12" x14ac:dyDescent="0.2">
      <c r="A1257" s="652" t="s">
        <v>600</v>
      </c>
      <c r="B1257" s="656" t="s">
        <v>312</v>
      </c>
      <c r="C1257" s="653"/>
      <c r="D1257" s="653"/>
      <c r="E1257" s="653">
        <f t="shared" si="81"/>
        <v>287.68</v>
      </c>
      <c r="F1257" s="653">
        <v>232</v>
      </c>
      <c r="G1257" s="653">
        <f t="shared" si="82"/>
        <v>0</v>
      </c>
      <c r="H1257" s="653"/>
      <c r="I1257" s="654">
        <f t="shared" si="83"/>
        <v>287.68</v>
      </c>
      <c r="J1257" s="655">
        <f t="shared" si="83"/>
        <v>232</v>
      </c>
      <c r="K1257" s="652">
        <f t="shared" si="84"/>
        <v>287.68</v>
      </c>
      <c r="L1257" s="652"/>
    </row>
    <row r="1258" spans="1:12" x14ac:dyDescent="0.2">
      <c r="A1258" s="652" t="s">
        <v>600</v>
      </c>
      <c r="B1258" s="656" t="s">
        <v>321</v>
      </c>
      <c r="C1258" s="653"/>
      <c r="D1258" s="653"/>
      <c r="E1258" s="653">
        <f t="shared" si="81"/>
        <v>117.8</v>
      </c>
      <c r="F1258" s="653">
        <v>95</v>
      </c>
      <c r="G1258" s="653">
        <f t="shared" si="82"/>
        <v>0</v>
      </c>
      <c r="H1258" s="653"/>
      <c r="I1258" s="654">
        <f t="shared" si="83"/>
        <v>117.8</v>
      </c>
      <c r="J1258" s="655">
        <f t="shared" si="83"/>
        <v>95</v>
      </c>
      <c r="K1258" s="652">
        <f t="shared" si="84"/>
        <v>117.8</v>
      </c>
      <c r="L1258" s="652"/>
    </row>
    <row r="1259" spans="1:12" x14ac:dyDescent="0.2">
      <c r="A1259" s="652" t="s">
        <v>600</v>
      </c>
      <c r="B1259" s="656" t="s">
        <v>375</v>
      </c>
      <c r="C1259" s="653"/>
      <c r="D1259" s="653"/>
      <c r="E1259" s="653">
        <f t="shared" si="81"/>
        <v>45.88</v>
      </c>
      <c r="F1259" s="653">
        <v>37</v>
      </c>
      <c r="G1259" s="653">
        <f t="shared" si="82"/>
        <v>0</v>
      </c>
      <c r="H1259" s="653"/>
      <c r="I1259" s="654">
        <f t="shared" si="83"/>
        <v>45.88</v>
      </c>
      <c r="J1259" s="655">
        <f t="shared" si="83"/>
        <v>37</v>
      </c>
      <c r="K1259" s="652">
        <f t="shared" si="84"/>
        <v>45.88</v>
      </c>
      <c r="L1259" s="652"/>
    </row>
    <row r="1260" spans="1:12" x14ac:dyDescent="0.2">
      <c r="A1260" s="652" t="s">
        <v>600</v>
      </c>
      <c r="B1260" s="656" t="s">
        <v>357</v>
      </c>
      <c r="C1260" s="653"/>
      <c r="D1260" s="653"/>
      <c r="E1260" s="653">
        <f t="shared" si="81"/>
        <v>156.24</v>
      </c>
      <c r="F1260" s="653">
        <v>126</v>
      </c>
      <c r="G1260" s="653">
        <f t="shared" si="82"/>
        <v>0</v>
      </c>
      <c r="H1260" s="653"/>
      <c r="I1260" s="654">
        <f t="shared" si="83"/>
        <v>156.24</v>
      </c>
      <c r="J1260" s="655">
        <f t="shared" si="83"/>
        <v>126</v>
      </c>
      <c r="K1260" s="652">
        <f t="shared" si="84"/>
        <v>156.24</v>
      </c>
      <c r="L1260" s="652"/>
    </row>
    <row r="1261" spans="1:12" x14ac:dyDescent="0.2">
      <c r="A1261" s="652" t="s">
        <v>600</v>
      </c>
      <c r="B1261" s="656" t="s">
        <v>359</v>
      </c>
      <c r="C1261" s="653"/>
      <c r="D1261" s="653"/>
      <c r="E1261" s="653">
        <f t="shared" si="81"/>
        <v>137.63999999999999</v>
      </c>
      <c r="F1261" s="653">
        <v>111</v>
      </c>
      <c r="G1261" s="653">
        <f t="shared" si="82"/>
        <v>0</v>
      </c>
      <c r="H1261" s="653"/>
      <c r="I1261" s="654">
        <f t="shared" si="83"/>
        <v>137.63999999999999</v>
      </c>
      <c r="J1261" s="655">
        <f t="shared" si="83"/>
        <v>111</v>
      </c>
      <c r="K1261" s="652">
        <f t="shared" si="84"/>
        <v>137.63999999999999</v>
      </c>
      <c r="L1261" s="652"/>
    </row>
    <row r="1262" spans="1:12" x14ac:dyDescent="0.2">
      <c r="A1262" s="652" t="s">
        <v>600</v>
      </c>
      <c r="B1262" s="656" t="s">
        <v>360</v>
      </c>
      <c r="C1262" s="653"/>
      <c r="D1262" s="653"/>
      <c r="E1262" s="653">
        <f t="shared" si="81"/>
        <v>132.68</v>
      </c>
      <c r="F1262" s="653">
        <v>107</v>
      </c>
      <c r="G1262" s="653">
        <f t="shared" si="82"/>
        <v>16.059999999999999</v>
      </c>
      <c r="H1262" s="653">
        <v>22</v>
      </c>
      <c r="I1262" s="654">
        <f t="shared" si="83"/>
        <v>148.74</v>
      </c>
      <c r="J1262" s="655">
        <f t="shared" si="83"/>
        <v>129</v>
      </c>
      <c r="K1262" s="652">
        <f t="shared" si="84"/>
        <v>148.74</v>
      </c>
      <c r="L1262" s="652"/>
    </row>
    <row r="1263" spans="1:12" x14ac:dyDescent="0.2">
      <c r="A1263" s="652" t="s">
        <v>600</v>
      </c>
      <c r="B1263" s="656" t="s">
        <v>364</v>
      </c>
      <c r="C1263" s="653"/>
      <c r="D1263" s="653"/>
      <c r="E1263" s="653">
        <f t="shared" si="81"/>
        <v>0</v>
      </c>
      <c r="F1263" s="653"/>
      <c r="G1263" s="653">
        <f t="shared" si="82"/>
        <v>0.73</v>
      </c>
      <c r="H1263" s="653">
        <v>1</v>
      </c>
      <c r="I1263" s="654">
        <f t="shared" si="83"/>
        <v>0.73</v>
      </c>
      <c r="J1263" s="655">
        <f t="shared" si="83"/>
        <v>1</v>
      </c>
      <c r="K1263" s="652">
        <f t="shared" si="84"/>
        <v>0.73</v>
      </c>
      <c r="L1263" s="652"/>
    </row>
    <row r="1264" spans="1:12" x14ac:dyDescent="0.2">
      <c r="A1264" s="652" t="s">
        <v>600</v>
      </c>
      <c r="B1264" s="656" t="s">
        <v>367</v>
      </c>
      <c r="C1264" s="653"/>
      <c r="D1264" s="653"/>
      <c r="E1264" s="653">
        <f t="shared" si="81"/>
        <v>0</v>
      </c>
      <c r="F1264" s="653"/>
      <c r="G1264" s="653">
        <f t="shared" si="82"/>
        <v>64.97</v>
      </c>
      <c r="H1264" s="653">
        <v>89</v>
      </c>
      <c r="I1264" s="654">
        <f t="shared" si="83"/>
        <v>64.97</v>
      </c>
      <c r="J1264" s="655">
        <f t="shared" si="83"/>
        <v>89</v>
      </c>
      <c r="K1264" s="652">
        <f t="shared" si="84"/>
        <v>64.97</v>
      </c>
      <c r="L1264" s="652"/>
    </row>
    <row r="1265" spans="1:12" x14ac:dyDescent="0.2">
      <c r="A1265" s="652" t="s">
        <v>600</v>
      </c>
      <c r="B1265" s="656" t="s">
        <v>368</v>
      </c>
      <c r="C1265" s="653"/>
      <c r="D1265" s="653"/>
      <c r="E1265" s="653">
        <f t="shared" si="81"/>
        <v>0</v>
      </c>
      <c r="F1265" s="653"/>
      <c r="G1265" s="653">
        <f t="shared" si="82"/>
        <v>17.52</v>
      </c>
      <c r="H1265" s="653">
        <v>24</v>
      </c>
      <c r="I1265" s="654">
        <f t="shared" si="83"/>
        <v>17.52</v>
      </c>
      <c r="J1265" s="655">
        <f t="shared" si="83"/>
        <v>24</v>
      </c>
      <c r="K1265" s="652">
        <f t="shared" si="84"/>
        <v>17.52</v>
      </c>
      <c r="L1265" s="652"/>
    </row>
    <row r="1266" spans="1:12" x14ac:dyDescent="0.2">
      <c r="A1266" s="652" t="s">
        <v>692</v>
      </c>
      <c r="B1266" s="656" t="s">
        <v>357</v>
      </c>
      <c r="C1266" s="653"/>
      <c r="D1266" s="653"/>
      <c r="E1266" s="653">
        <f t="shared" si="81"/>
        <v>7.4399999999999995</v>
      </c>
      <c r="F1266" s="653">
        <v>6</v>
      </c>
      <c r="G1266" s="653">
        <f t="shared" si="82"/>
        <v>0</v>
      </c>
      <c r="H1266" s="653"/>
      <c r="I1266" s="654">
        <f t="shared" si="83"/>
        <v>7.4399999999999995</v>
      </c>
      <c r="J1266" s="655">
        <f t="shared" si="83"/>
        <v>6</v>
      </c>
      <c r="K1266" s="652">
        <f t="shared" si="84"/>
        <v>7.4399999999999995</v>
      </c>
      <c r="L1266" s="652"/>
    </row>
    <row r="1267" spans="1:12" x14ac:dyDescent="0.2">
      <c r="A1267" s="652" t="s">
        <v>692</v>
      </c>
      <c r="B1267" s="656" t="s">
        <v>359</v>
      </c>
      <c r="C1267" s="653"/>
      <c r="D1267" s="653"/>
      <c r="E1267" s="653">
        <f t="shared" si="81"/>
        <v>2.48</v>
      </c>
      <c r="F1267" s="653">
        <v>2</v>
      </c>
      <c r="G1267" s="653">
        <f t="shared" si="82"/>
        <v>0</v>
      </c>
      <c r="H1267" s="653"/>
      <c r="I1267" s="654">
        <f t="shared" si="83"/>
        <v>2.48</v>
      </c>
      <c r="J1267" s="655">
        <f t="shared" si="83"/>
        <v>2</v>
      </c>
      <c r="K1267" s="652">
        <f t="shared" si="84"/>
        <v>2.48</v>
      </c>
      <c r="L1267" s="652"/>
    </row>
    <row r="1268" spans="1:12" x14ac:dyDescent="0.2">
      <c r="A1268" s="652" t="s">
        <v>596</v>
      </c>
      <c r="B1268" s="656" t="s">
        <v>312</v>
      </c>
      <c r="C1268" s="653"/>
      <c r="D1268" s="653"/>
      <c r="E1268" s="653">
        <f t="shared" si="81"/>
        <v>194.68</v>
      </c>
      <c r="F1268" s="653">
        <v>157</v>
      </c>
      <c r="G1268" s="653">
        <f t="shared" si="82"/>
        <v>0</v>
      </c>
      <c r="H1268" s="653"/>
      <c r="I1268" s="654">
        <f t="shared" si="83"/>
        <v>194.68</v>
      </c>
      <c r="J1268" s="655">
        <f t="shared" si="83"/>
        <v>157</v>
      </c>
      <c r="K1268" s="652">
        <f t="shared" si="84"/>
        <v>194.68</v>
      </c>
      <c r="L1268" s="652"/>
    </row>
    <row r="1269" spans="1:12" x14ac:dyDescent="0.2">
      <c r="A1269" s="652" t="s">
        <v>580</v>
      </c>
      <c r="B1269" s="656" t="s">
        <v>362</v>
      </c>
      <c r="C1269" s="653"/>
      <c r="D1269" s="653"/>
      <c r="E1269" s="653">
        <f t="shared" si="81"/>
        <v>282.71999999999997</v>
      </c>
      <c r="F1269" s="653">
        <v>228</v>
      </c>
      <c r="G1269" s="653">
        <f t="shared" si="82"/>
        <v>0</v>
      </c>
      <c r="H1269" s="653"/>
      <c r="I1269" s="654">
        <f t="shared" si="83"/>
        <v>282.71999999999997</v>
      </c>
      <c r="J1269" s="655">
        <f t="shared" si="83"/>
        <v>228</v>
      </c>
      <c r="K1269" s="652">
        <f t="shared" si="84"/>
        <v>282.71999999999997</v>
      </c>
      <c r="L1269" s="652"/>
    </row>
    <row r="1270" spans="1:12" x14ac:dyDescent="0.2">
      <c r="A1270" s="652" t="s">
        <v>2150</v>
      </c>
      <c r="B1270" s="656" t="s">
        <v>321</v>
      </c>
      <c r="C1270" s="653"/>
      <c r="D1270" s="653"/>
      <c r="E1270" s="653">
        <f t="shared" si="81"/>
        <v>37.200000000000003</v>
      </c>
      <c r="F1270" s="653">
        <v>30</v>
      </c>
      <c r="G1270" s="653">
        <f t="shared" si="82"/>
        <v>21.9</v>
      </c>
      <c r="H1270" s="653">
        <v>30</v>
      </c>
      <c r="I1270" s="654">
        <f t="shared" si="83"/>
        <v>59.1</v>
      </c>
      <c r="J1270" s="655">
        <f t="shared" si="83"/>
        <v>60</v>
      </c>
      <c r="K1270" s="652">
        <f t="shared" si="84"/>
        <v>59.1</v>
      </c>
      <c r="L1270" s="652"/>
    </row>
    <row r="1271" spans="1:12" x14ac:dyDescent="0.2">
      <c r="A1271" s="652" t="s">
        <v>689</v>
      </c>
      <c r="B1271" s="656" t="s">
        <v>317</v>
      </c>
      <c r="C1271" s="653"/>
      <c r="D1271" s="653"/>
      <c r="E1271" s="653">
        <f t="shared" si="81"/>
        <v>18.600000000000001</v>
      </c>
      <c r="F1271" s="653">
        <v>15</v>
      </c>
      <c r="G1271" s="653">
        <f t="shared" si="82"/>
        <v>0</v>
      </c>
      <c r="H1271" s="653"/>
      <c r="I1271" s="654">
        <f t="shared" si="83"/>
        <v>18.600000000000001</v>
      </c>
      <c r="J1271" s="655">
        <f t="shared" si="83"/>
        <v>15</v>
      </c>
      <c r="K1271" s="652">
        <f t="shared" si="84"/>
        <v>18.600000000000001</v>
      </c>
      <c r="L1271" s="652"/>
    </row>
    <row r="1272" spans="1:12" x14ac:dyDescent="0.2">
      <c r="A1272" s="652" t="s">
        <v>584</v>
      </c>
      <c r="B1272" s="656" t="s">
        <v>321</v>
      </c>
      <c r="C1272" s="653"/>
      <c r="D1272" s="653"/>
      <c r="E1272" s="653">
        <f t="shared" si="81"/>
        <v>93</v>
      </c>
      <c r="F1272" s="653">
        <v>75</v>
      </c>
      <c r="G1272" s="653">
        <f t="shared" si="82"/>
        <v>0</v>
      </c>
      <c r="H1272" s="653"/>
      <c r="I1272" s="654">
        <f t="shared" si="83"/>
        <v>93</v>
      </c>
      <c r="J1272" s="655">
        <f t="shared" si="83"/>
        <v>75</v>
      </c>
      <c r="K1272" s="652">
        <f t="shared" si="84"/>
        <v>93</v>
      </c>
      <c r="L1272" s="652"/>
    </row>
    <row r="1273" spans="1:12" x14ac:dyDescent="0.2">
      <c r="A1273" s="652" t="s">
        <v>520</v>
      </c>
      <c r="B1273" s="656" t="s">
        <v>325</v>
      </c>
      <c r="C1273" s="653"/>
      <c r="D1273" s="653"/>
      <c r="E1273" s="653">
        <f t="shared" si="81"/>
        <v>1.24</v>
      </c>
      <c r="F1273" s="653">
        <v>1</v>
      </c>
      <c r="G1273" s="653">
        <f t="shared" si="82"/>
        <v>0</v>
      </c>
      <c r="H1273" s="653"/>
      <c r="I1273" s="654">
        <f t="shared" si="83"/>
        <v>1.24</v>
      </c>
      <c r="J1273" s="655">
        <f t="shared" si="83"/>
        <v>1</v>
      </c>
      <c r="K1273" s="652">
        <f t="shared" si="84"/>
        <v>1.24</v>
      </c>
      <c r="L1273" s="652"/>
    </row>
    <row r="1274" spans="1:12" x14ac:dyDescent="0.2">
      <c r="A1274" s="652" t="s">
        <v>520</v>
      </c>
      <c r="B1274" s="656" t="s">
        <v>326</v>
      </c>
      <c r="C1274" s="653"/>
      <c r="D1274" s="653"/>
      <c r="E1274" s="653">
        <f t="shared" si="81"/>
        <v>0</v>
      </c>
      <c r="F1274" s="653"/>
      <c r="G1274" s="653">
        <f t="shared" si="82"/>
        <v>336.53</v>
      </c>
      <c r="H1274" s="653">
        <v>461</v>
      </c>
      <c r="I1274" s="654">
        <f t="shared" si="83"/>
        <v>336.53</v>
      </c>
      <c r="J1274" s="655">
        <f t="shared" si="83"/>
        <v>461</v>
      </c>
      <c r="K1274" s="652">
        <f t="shared" si="84"/>
        <v>336.53</v>
      </c>
      <c r="L1274" s="652"/>
    </row>
    <row r="1275" spans="1:12" x14ac:dyDescent="0.2">
      <c r="A1275" s="652" t="s">
        <v>520</v>
      </c>
      <c r="B1275" s="656" t="s">
        <v>390</v>
      </c>
      <c r="C1275" s="653"/>
      <c r="D1275" s="653"/>
      <c r="E1275" s="653">
        <f t="shared" si="81"/>
        <v>0</v>
      </c>
      <c r="F1275" s="653"/>
      <c r="G1275" s="653">
        <f t="shared" si="82"/>
        <v>169.35999999999999</v>
      </c>
      <c r="H1275" s="653">
        <v>232</v>
      </c>
      <c r="I1275" s="654">
        <f t="shared" si="83"/>
        <v>169.35999999999999</v>
      </c>
      <c r="J1275" s="655">
        <f t="shared" si="83"/>
        <v>232</v>
      </c>
      <c r="K1275" s="652">
        <f t="shared" si="84"/>
        <v>169.35999999999999</v>
      </c>
      <c r="L1275" s="652"/>
    </row>
    <row r="1276" spans="1:12" x14ac:dyDescent="0.2">
      <c r="A1276" s="652" t="s">
        <v>520</v>
      </c>
      <c r="B1276" s="656" t="s">
        <v>327</v>
      </c>
      <c r="C1276" s="653"/>
      <c r="D1276" s="653"/>
      <c r="E1276" s="653">
        <f t="shared" si="81"/>
        <v>0</v>
      </c>
      <c r="F1276" s="653"/>
      <c r="G1276" s="653">
        <f t="shared" si="82"/>
        <v>932.20999999999992</v>
      </c>
      <c r="H1276" s="653">
        <v>1277</v>
      </c>
      <c r="I1276" s="654">
        <f t="shared" si="83"/>
        <v>932.20999999999992</v>
      </c>
      <c r="J1276" s="655">
        <f t="shared" si="83"/>
        <v>1277</v>
      </c>
      <c r="K1276" s="652">
        <f t="shared" si="84"/>
        <v>932.20999999999992</v>
      </c>
      <c r="L1276" s="652"/>
    </row>
    <row r="1277" spans="1:12" x14ac:dyDescent="0.2">
      <c r="A1277" s="652" t="s">
        <v>520</v>
      </c>
      <c r="B1277" s="656" t="s">
        <v>328</v>
      </c>
      <c r="C1277" s="653"/>
      <c r="D1277" s="653"/>
      <c r="E1277" s="653">
        <f t="shared" si="81"/>
        <v>932.48</v>
      </c>
      <c r="F1277" s="653">
        <v>752</v>
      </c>
      <c r="G1277" s="653">
        <f t="shared" si="82"/>
        <v>0.73</v>
      </c>
      <c r="H1277" s="653">
        <v>1</v>
      </c>
      <c r="I1277" s="654">
        <f t="shared" si="83"/>
        <v>933.21</v>
      </c>
      <c r="J1277" s="655">
        <f t="shared" si="83"/>
        <v>753</v>
      </c>
      <c r="K1277" s="652">
        <f t="shared" si="84"/>
        <v>933.21</v>
      </c>
      <c r="L1277" s="652"/>
    </row>
    <row r="1278" spans="1:12" x14ac:dyDescent="0.2">
      <c r="A1278" s="652" t="s">
        <v>520</v>
      </c>
      <c r="B1278" s="656" t="s">
        <v>487</v>
      </c>
      <c r="C1278" s="653"/>
      <c r="D1278" s="653"/>
      <c r="E1278" s="653">
        <f t="shared" si="81"/>
        <v>57.04</v>
      </c>
      <c r="F1278" s="653">
        <v>46</v>
      </c>
      <c r="G1278" s="653">
        <f t="shared" si="82"/>
        <v>169.35999999999999</v>
      </c>
      <c r="H1278" s="653">
        <v>232</v>
      </c>
      <c r="I1278" s="654">
        <f t="shared" si="83"/>
        <v>226.39999999999998</v>
      </c>
      <c r="J1278" s="655">
        <f t="shared" si="83"/>
        <v>278</v>
      </c>
      <c r="K1278" s="652">
        <f t="shared" si="84"/>
        <v>226.39999999999998</v>
      </c>
      <c r="L1278" s="652"/>
    </row>
    <row r="1279" spans="1:12" x14ac:dyDescent="0.2">
      <c r="A1279" s="652" t="s">
        <v>520</v>
      </c>
      <c r="B1279" s="656" t="s">
        <v>393</v>
      </c>
      <c r="C1279" s="653"/>
      <c r="D1279" s="653"/>
      <c r="E1279" s="653">
        <f t="shared" si="81"/>
        <v>0</v>
      </c>
      <c r="F1279" s="653"/>
      <c r="G1279" s="653">
        <f t="shared" si="82"/>
        <v>37.96</v>
      </c>
      <c r="H1279" s="653">
        <v>52</v>
      </c>
      <c r="I1279" s="654">
        <f t="shared" si="83"/>
        <v>37.96</v>
      </c>
      <c r="J1279" s="655">
        <f t="shared" si="83"/>
        <v>52</v>
      </c>
      <c r="K1279" s="652">
        <f t="shared" si="84"/>
        <v>37.96</v>
      </c>
      <c r="L1279" s="652"/>
    </row>
    <row r="1280" spans="1:12" x14ac:dyDescent="0.2">
      <c r="A1280" s="652" t="s">
        <v>520</v>
      </c>
      <c r="B1280" s="656" t="s">
        <v>329</v>
      </c>
      <c r="C1280" s="653"/>
      <c r="D1280" s="653"/>
      <c r="E1280" s="653">
        <f t="shared" si="81"/>
        <v>306.27999999999997</v>
      </c>
      <c r="F1280" s="653">
        <v>247</v>
      </c>
      <c r="G1280" s="653">
        <f t="shared" si="82"/>
        <v>180.31</v>
      </c>
      <c r="H1280" s="653">
        <v>247</v>
      </c>
      <c r="I1280" s="654">
        <f t="shared" si="83"/>
        <v>486.59</v>
      </c>
      <c r="J1280" s="655">
        <f t="shared" si="83"/>
        <v>494</v>
      </c>
      <c r="K1280" s="652">
        <f t="shared" si="84"/>
        <v>486.59</v>
      </c>
      <c r="L1280" s="652"/>
    </row>
    <row r="1281" spans="1:12" x14ac:dyDescent="0.2">
      <c r="A1281" s="652" t="s">
        <v>520</v>
      </c>
      <c r="B1281" s="656" t="s">
        <v>426</v>
      </c>
      <c r="C1281" s="653"/>
      <c r="D1281" s="653"/>
      <c r="E1281" s="653">
        <f t="shared" si="81"/>
        <v>104.16</v>
      </c>
      <c r="F1281" s="653">
        <v>84</v>
      </c>
      <c r="G1281" s="653">
        <f t="shared" si="82"/>
        <v>61.32</v>
      </c>
      <c r="H1281" s="653">
        <v>84</v>
      </c>
      <c r="I1281" s="654">
        <f t="shared" si="83"/>
        <v>165.48</v>
      </c>
      <c r="J1281" s="655">
        <f t="shared" si="83"/>
        <v>168</v>
      </c>
      <c r="K1281" s="652">
        <f t="shared" si="84"/>
        <v>165.48</v>
      </c>
      <c r="L1281" s="652"/>
    </row>
    <row r="1282" spans="1:12" x14ac:dyDescent="0.2">
      <c r="A1282" s="652" t="s">
        <v>520</v>
      </c>
      <c r="B1282" s="656" t="s">
        <v>330</v>
      </c>
      <c r="C1282" s="653"/>
      <c r="D1282" s="653"/>
      <c r="E1282" s="653">
        <f t="shared" si="81"/>
        <v>141.35999999999999</v>
      </c>
      <c r="F1282" s="653">
        <v>114</v>
      </c>
      <c r="G1282" s="653">
        <f t="shared" si="82"/>
        <v>0</v>
      </c>
      <c r="H1282" s="653"/>
      <c r="I1282" s="654">
        <f t="shared" si="83"/>
        <v>141.35999999999999</v>
      </c>
      <c r="J1282" s="655">
        <f t="shared" si="83"/>
        <v>114</v>
      </c>
      <c r="K1282" s="652">
        <f t="shared" si="84"/>
        <v>141.35999999999999</v>
      </c>
      <c r="L1282" s="652"/>
    </row>
    <row r="1283" spans="1:12" x14ac:dyDescent="0.2">
      <c r="A1283" s="652" t="s">
        <v>520</v>
      </c>
      <c r="B1283" s="656" t="s">
        <v>331</v>
      </c>
      <c r="C1283" s="653"/>
      <c r="D1283" s="653"/>
      <c r="E1283" s="653">
        <f t="shared" si="81"/>
        <v>0</v>
      </c>
      <c r="F1283" s="653"/>
      <c r="G1283" s="653">
        <f t="shared" si="82"/>
        <v>178.85</v>
      </c>
      <c r="H1283" s="653">
        <v>245</v>
      </c>
      <c r="I1283" s="654">
        <f t="shared" si="83"/>
        <v>178.85</v>
      </c>
      <c r="J1283" s="655">
        <f t="shared" si="83"/>
        <v>245</v>
      </c>
      <c r="K1283" s="652">
        <f t="shared" si="84"/>
        <v>178.85</v>
      </c>
      <c r="L1283" s="652"/>
    </row>
    <row r="1284" spans="1:12" x14ac:dyDescent="0.2">
      <c r="A1284" s="652" t="s">
        <v>520</v>
      </c>
      <c r="B1284" s="656" t="s">
        <v>333</v>
      </c>
      <c r="C1284" s="653"/>
      <c r="D1284" s="653"/>
      <c r="E1284" s="653">
        <f t="shared" si="81"/>
        <v>135.16</v>
      </c>
      <c r="F1284" s="653">
        <v>109</v>
      </c>
      <c r="G1284" s="653">
        <f t="shared" si="82"/>
        <v>78.84</v>
      </c>
      <c r="H1284" s="653">
        <v>108</v>
      </c>
      <c r="I1284" s="654">
        <f t="shared" si="83"/>
        <v>214</v>
      </c>
      <c r="J1284" s="655">
        <f t="shared" si="83"/>
        <v>217</v>
      </c>
      <c r="K1284" s="652">
        <f t="shared" si="84"/>
        <v>214</v>
      </c>
      <c r="L1284" s="652"/>
    </row>
    <row r="1285" spans="1:12" x14ac:dyDescent="0.2">
      <c r="A1285" s="652" t="s">
        <v>520</v>
      </c>
      <c r="B1285" s="656" t="s">
        <v>404</v>
      </c>
      <c r="C1285" s="653">
        <f>D1285*3.74</f>
        <v>815.32</v>
      </c>
      <c r="D1285" s="653">
        <v>218</v>
      </c>
      <c r="E1285" s="653">
        <f t="shared" si="81"/>
        <v>3.7199999999999998</v>
      </c>
      <c r="F1285" s="653">
        <v>3</v>
      </c>
      <c r="G1285" s="653">
        <f t="shared" si="82"/>
        <v>4.38</v>
      </c>
      <c r="H1285" s="653">
        <v>6</v>
      </c>
      <c r="I1285" s="654">
        <f t="shared" si="83"/>
        <v>823.42000000000007</v>
      </c>
      <c r="J1285" s="655">
        <f t="shared" si="83"/>
        <v>227</v>
      </c>
      <c r="K1285" s="652">
        <f t="shared" si="84"/>
        <v>823.42000000000007</v>
      </c>
      <c r="L1285" s="652"/>
    </row>
    <row r="1286" spans="1:12" x14ac:dyDescent="0.2">
      <c r="A1286" s="652" t="s">
        <v>520</v>
      </c>
      <c r="B1286" s="656" t="s">
        <v>391</v>
      </c>
      <c r="C1286" s="653"/>
      <c r="D1286" s="653"/>
      <c r="E1286" s="653">
        <f t="shared" ref="E1286:E1349" si="85">F1286*1.24</f>
        <v>1957.96</v>
      </c>
      <c r="F1286" s="653">
        <v>1579</v>
      </c>
      <c r="G1286" s="653">
        <f t="shared" ref="G1286:G1349" si="86">H1286*0.73</f>
        <v>1152.67</v>
      </c>
      <c r="H1286" s="653">
        <v>1579</v>
      </c>
      <c r="I1286" s="654">
        <f t="shared" si="83"/>
        <v>3110.63</v>
      </c>
      <c r="J1286" s="655">
        <f t="shared" si="83"/>
        <v>3158</v>
      </c>
      <c r="K1286" s="652">
        <f t="shared" si="84"/>
        <v>3110.63</v>
      </c>
      <c r="L1286" s="652"/>
    </row>
    <row r="1287" spans="1:12" x14ac:dyDescent="0.2">
      <c r="A1287" s="652" t="s">
        <v>520</v>
      </c>
      <c r="B1287" s="656" t="s">
        <v>334</v>
      </c>
      <c r="C1287" s="653"/>
      <c r="D1287" s="653"/>
      <c r="E1287" s="653">
        <f t="shared" si="85"/>
        <v>248</v>
      </c>
      <c r="F1287" s="653">
        <v>200</v>
      </c>
      <c r="G1287" s="653">
        <f t="shared" si="86"/>
        <v>286.89</v>
      </c>
      <c r="H1287" s="653">
        <v>393</v>
      </c>
      <c r="I1287" s="654">
        <f t="shared" si="83"/>
        <v>534.89</v>
      </c>
      <c r="J1287" s="655">
        <f t="shared" si="83"/>
        <v>593</v>
      </c>
      <c r="K1287" s="652">
        <f t="shared" si="84"/>
        <v>534.89</v>
      </c>
      <c r="L1287" s="652"/>
    </row>
    <row r="1288" spans="1:12" x14ac:dyDescent="0.2">
      <c r="A1288" s="652" t="s">
        <v>520</v>
      </c>
      <c r="B1288" s="656" t="s">
        <v>488</v>
      </c>
      <c r="C1288" s="653"/>
      <c r="D1288" s="653"/>
      <c r="E1288" s="653">
        <f t="shared" si="85"/>
        <v>239.32</v>
      </c>
      <c r="F1288" s="653">
        <v>193</v>
      </c>
      <c r="G1288" s="653">
        <f t="shared" si="86"/>
        <v>76.649999999999991</v>
      </c>
      <c r="H1288" s="653">
        <v>105</v>
      </c>
      <c r="I1288" s="654">
        <f t="shared" si="83"/>
        <v>315.96999999999997</v>
      </c>
      <c r="J1288" s="655">
        <f t="shared" si="83"/>
        <v>298</v>
      </c>
      <c r="K1288" s="652">
        <f t="shared" si="84"/>
        <v>315.96999999999997</v>
      </c>
      <c r="L1288" s="652"/>
    </row>
    <row r="1289" spans="1:12" x14ac:dyDescent="0.2">
      <c r="A1289" s="652" t="s">
        <v>520</v>
      </c>
      <c r="B1289" s="656" t="s">
        <v>336</v>
      </c>
      <c r="C1289" s="653"/>
      <c r="D1289" s="653"/>
      <c r="E1289" s="653">
        <f t="shared" si="85"/>
        <v>571.64</v>
      </c>
      <c r="F1289" s="653">
        <v>461</v>
      </c>
      <c r="G1289" s="653">
        <f t="shared" si="86"/>
        <v>415.37</v>
      </c>
      <c r="H1289" s="653">
        <v>569</v>
      </c>
      <c r="I1289" s="654">
        <f t="shared" si="83"/>
        <v>987.01</v>
      </c>
      <c r="J1289" s="655">
        <f t="shared" si="83"/>
        <v>1030</v>
      </c>
      <c r="K1289" s="652">
        <f t="shared" si="84"/>
        <v>987.01</v>
      </c>
      <c r="L1289" s="652"/>
    </row>
    <row r="1290" spans="1:12" x14ac:dyDescent="0.2">
      <c r="A1290" s="652" t="s">
        <v>520</v>
      </c>
      <c r="B1290" s="656" t="s">
        <v>521</v>
      </c>
      <c r="C1290" s="653"/>
      <c r="D1290" s="653"/>
      <c r="E1290" s="653">
        <f t="shared" si="85"/>
        <v>11.16</v>
      </c>
      <c r="F1290" s="653">
        <v>9</v>
      </c>
      <c r="G1290" s="653">
        <f t="shared" si="86"/>
        <v>9.49</v>
      </c>
      <c r="H1290" s="653">
        <v>13</v>
      </c>
      <c r="I1290" s="654">
        <f t="shared" si="83"/>
        <v>20.65</v>
      </c>
      <c r="J1290" s="655">
        <f t="shared" si="83"/>
        <v>22</v>
      </c>
      <c r="K1290" s="652">
        <f t="shared" si="84"/>
        <v>20.65</v>
      </c>
      <c r="L1290" s="652"/>
    </row>
    <row r="1291" spans="1:12" x14ac:dyDescent="0.2">
      <c r="A1291" s="652" t="s">
        <v>520</v>
      </c>
      <c r="B1291" s="656" t="s">
        <v>337</v>
      </c>
      <c r="C1291" s="653"/>
      <c r="D1291" s="653"/>
      <c r="E1291" s="653">
        <f t="shared" si="85"/>
        <v>136.4</v>
      </c>
      <c r="F1291" s="653">
        <v>110</v>
      </c>
      <c r="G1291" s="653">
        <f t="shared" si="86"/>
        <v>81.759999999999991</v>
      </c>
      <c r="H1291" s="653">
        <v>112</v>
      </c>
      <c r="I1291" s="654">
        <f t="shared" si="83"/>
        <v>218.16</v>
      </c>
      <c r="J1291" s="655">
        <f t="shared" si="83"/>
        <v>222</v>
      </c>
      <c r="K1291" s="652">
        <f t="shared" si="84"/>
        <v>218.16</v>
      </c>
      <c r="L1291" s="652"/>
    </row>
    <row r="1292" spans="1:12" x14ac:dyDescent="0.2">
      <c r="A1292" s="652" t="s">
        <v>520</v>
      </c>
      <c r="B1292" s="656" t="s">
        <v>338</v>
      </c>
      <c r="C1292" s="653"/>
      <c r="D1292" s="653"/>
      <c r="E1292" s="653">
        <f t="shared" si="85"/>
        <v>138.88</v>
      </c>
      <c r="F1292" s="653">
        <v>112</v>
      </c>
      <c r="G1292" s="653">
        <f t="shared" si="86"/>
        <v>79.569999999999993</v>
      </c>
      <c r="H1292" s="653">
        <v>109</v>
      </c>
      <c r="I1292" s="654">
        <f t="shared" si="83"/>
        <v>218.45</v>
      </c>
      <c r="J1292" s="655">
        <f t="shared" si="83"/>
        <v>221</v>
      </c>
      <c r="K1292" s="652">
        <f t="shared" si="84"/>
        <v>218.45</v>
      </c>
      <c r="L1292" s="652"/>
    </row>
    <row r="1293" spans="1:12" x14ac:dyDescent="0.2">
      <c r="A1293" s="652" t="s">
        <v>520</v>
      </c>
      <c r="B1293" s="656" t="s">
        <v>339</v>
      </c>
      <c r="C1293" s="653"/>
      <c r="D1293" s="653"/>
      <c r="E1293" s="653">
        <f t="shared" si="85"/>
        <v>43.4</v>
      </c>
      <c r="F1293" s="653">
        <v>35</v>
      </c>
      <c r="G1293" s="653">
        <f t="shared" si="86"/>
        <v>14.6</v>
      </c>
      <c r="H1293" s="653">
        <v>20</v>
      </c>
      <c r="I1293" s="654">
        <f t="shared" si="83"/>
        <v>58</v>
      </c>
      <c r="J1293" s="655">
        <f t="shared" si="83"/>
        <v>55</v>
      </c>
      <c r="K1293" s="652">
        <f t="shared" si="84"/>
        <v>58</v>
      </c>
      <c r="L1293" s="652"/>
    </row>
    <row r="1294" spans="1:12" x14ac:dyDescent="0.2">
      <c r="A1294" s="652" t="s">
        <v>520</v>
      </c>
      <c r="B1294" s="656" t="s">
        <v>340</v>
      </c>
      <c r="C1294" s="653"/>
      <c r="D1294" s="653"/>
      <c r="E1294" s="653">
        <f t="shared" si="85"/>
        <v>1.24</v>
      </c>
      <c r="F1294" s="653">
        <v>1</v>
      </c>
      <c r="G1294" s="653">
        <f t="shared" si="86"/>
        <v>0.73</v>
      </c>
      <c r="H1294" s="653">
        <v>1</v>
      </c>
      <c r="I1294" s="654">
        <f t="shared" si="83"/>
        <v>1.97</v>
      </c>
      <c r="J1294" s="655">
        <f t="shared" si="83"/>
        <v>2</v>
      </c>
      <c r="K1294" s="652">
        <f t="shared" si="84"/>
        <v>1.97</v>
      </c>
      <c r="L1294" s="652"/>
    </row>
    <row r="1295" spans="1:12" x14ac:dyDescent="0.2">
      <c r="A1295" s="652" t="s">
        <v>520</v>
      </c>
      <c r="B1295" s="656" t="s">
        <v>341</v>
      </c>
      <c r="C1295" s="653"/>
      <c r="D1295" s="653"/>
      <c r="E1295" s="653">
        <f t="shared" si="85"/>
        <v>42.16</v>
      </c>
      <c r="F1295" s="653">
        <v>34</v>
      </c>
      <c r="G1295" s="653">
        <f t="shared" si="86"/>
        <v>24.82</v>
      </c>
      <c r="H1295" s="653">
        <v>34</v>
      </c>
      <c r="I1295" s="654">
        <f t="shared" si="83"/>
        <v>66.97999999999999</v>
      </c>
      <c r="J1295" s="655">
        <f t="shared" si="83"/>
        <v>68</v>
      </c>
      <c r="K1295" s="652">
        <f t="shared" si="84"/>
        <v>66.97999999999999</v>
      </c>
      <c r="L1295" s="652"/>
    </row>
    <row r="1296" spans="1:12" x14ac:dyDescent="0.2">
      <c r="A1296" s="652" t="s">
        <v>520</v>
      </c>
      <c r="B1296" s="656" t="s">
        <v>343</v>
      </c>
      <c r="C1296" s="653"/>
      <c r="D1296" s="653"/>
      <c r="E1296" s="653">
        <f t="shared" si="85"/>
        <v>70.679999999999993</v>
      </c>
      <c r="F1296" s="653">
        <v>57</v>
      </c>
      <c r="G1296" s="653">
        <f t="shared" si="86"/>
        <v>44.53</v>
      </c>
      <c r="H1296" s="653">
        <v>61</v>
      </c>
      <c r="I1296" s="654">
        <f t="shared" si="83"/>
        <v>115.21</v>
      </c>
      <c r="J1296" s="655">
        <f t="shared" si="83"/>
        <v>118</v>
      </c>
      <c r="K1296" s="652">
        <f t="shared" si="84"/>
        <v>115.21</v>
      </c>
      <c r="L1296" s="652"/>
    </row>
    <row r="1297" spans="1:12" x14ac:dyDescent="0.2">
      <c r="A1297" s="652" t="s">
        <v>520</v>
      </c>
      <c r="B1297" s="656" t="s">
        <v>522</v>
      </c>
      <c r="C1297" s="653"/>
      <c r="D1297" s="653"/>
      <c r="E1297" s="653">
        <f t="shared" si="85"/>
        <v>90.52</v>
      </c>
      <c r="F1297" s="653">
        <v>73</v>
      </c>
      <c r="G1297" s="653">
        <f t="shared" si="86"/>
        <v>29.2</v>
      </c>
      <c r="H1297" s="653">
        <v>40</v>
      </c>
      <c r="I1297" s="654">
        <f t="shared" si="83"/>
        <v>119.72</v>
      </c>
      <c r="J1297" s="655">
        <f t="shared" si="83"/>
        <v>113</v>
      </c>
      <c r="K1297" s="652">
        <f t="shared" si="84"/>
        <v>119.72</v>
      </c>
      <c r="L1297" s="652"/>
    </row>
    <row r="1298" spans="1:12" x14ac:dyDescent="0.2">
      <c r="A1298" s="652" t="s">
        <v>520</v>
      </c>
      <c r="B1298" s="656" t="s">
        <v>523</v>
      </c>
      <c r="C1298" s="653"/>
      <c r="D1298" s="653"/>
      <c r="E1298" s="653">
        <f t="shared" si="85"/>
        <v>161.19999999999999</v>
      </c>
      <c r="F1298" s="653">
        <v>130</v>
      </c>
      <c r="G1298" s="653">
        <f t="shared" si="86"/>
        <v>94.17</v>
      </c>
      <c r="H1298" s="653">
        <v>129</v>
      </c>
      <c r="I1298" s="654">
        <f t="shared" si="83"/>
        <v>255.37</v>
      </c>
      <c r="J1298" s="655">
        <f t="shared" si="83"/>
        <v>259</v>
      </c>
      <c r="K1298" s="652">
        <f t="shared" si="84"/>
        <v>255.37</v>
      </c>
      <c r="L1298" s="652"/>
    </row>
    <row r="1299" spans="1:12" x14ac:dyDescent="0.2">
      <c r="A1299" s="652" t="s">
        <v>520</v>
      </c>
      <c r="B1299" s="656" t="s">
        <v>345</v>
      </c>
      <c r="C1299" s="653"/>
      <c r="D1299" s="653"/>
      <c r="E1299" s="653">
        <f t="shared" si="85"/>
        <v>35.96</v>
      </c>
      <c r="F1299" s="653">
        <v>29</v>
      </c>
      <c r="G1299" s="653">
        <f t="shared" si="86"/>
        <v>18.98</v>
      </c>
      <c r="H1299" s="653">
        <v>26</v>
      </c>
      <c r="I1299" s="654">
        <f t="shared" si="83"/>
        <v>54.94</v>
      </c>
      <c r="J1299" s="655">
        <f t="shared" si="83"/>
        <v>55</v>
      </c>
      <c r="K1299" s="652">
        <f t="shared" si="84"/>
        <v>54.94</v>
      </c>
      <c r="L1299" s="652"/>
    </row>
    <row r="1300" spans="1:12" x14ac:dyDescent="0.2">
      <c r="A1300" s="652" t="s">
        <v>520</v>
      </c>
      <c r="B1300" s="656" t="s">
        <v>346</v>
      </c>
      <c r="C1300" s="653"/>
      <c r="D1300" s="653"/>
      <c r="E1300" s="653">
        <f t="shared" si="85"/>
        <v>0</v>
      </c>
      <c r="F1300" s="653"/>
      <c r="G1300" s="653">
        <f t="shared" si="86"/>
        <v>60.589999999999996</v>
      </c>
      <c r="H1300" s="653">
        <v>83</v>
      </c>
      <c r="I1300" s="654">
        <f t="shared" si="83"/>
        <v>60.589999999999996</v>
      </c>
      <c r="J1300" s="655">
        <f t="shared" si="83"/>
        <v>83</v>
      </c>
      <c r="K1300" s="652">
        <f t="shared" si="84"/>
        <v>60.589999999999996</v>
      </c>
      <c r="L1300" s="652"/>
    </row>
    <row r="1301" spans="1:12" x14ac:dyDescent="0.2">
      <c r="A1301" s="652" t="s">
        <v>520</v>
      </c>
      <c r="B1301" s="656" t="s">
        <v>317</v>
      </c>
      <c r="C1301" s="653"/>
      <c r="D1301" s="653"/>
      <c r="E1301" s="653">
        <f t="shared" si="85"/>
        <v>161.19999999999999</v>
      </c>
      <c r="F1301" s="653">
        <v>130</v>
      </c>
      <c r="G1301" s="653">
        <f t="shared" si="86"/>
        <v>73.73</v>
      </c>
      <c r="H1301" s="653">
        <v>101</v>
      </c>
      <c r="I1301" s="654">
        <f t="shared" ref="I1301:J1364" si="87">C1301+E1301+G1301</f>
        <v>234.93</v>
      </c>
      <c r="J1301" s="655">
        <f t="shared" si="87"/>
        <v>231</v>
      </c>
      <c r="K1301" s="652">
        <f t="shared" si="84"/>
        <v>234.93</v>
      </c>
      <c r="L1301" s="652"/>
    </row>
    <row r="1302" spans="1:12" x14ac:dyDescent="0.2">
      <c r="A1302" s="652" t="s">
        <v>520</v>
      </c>
      <c r="B1302" s="656" t="s">
        <v>347</v>
      </c>
      <c r="C1302" s="653"/>
      <c r="D1302" s="653"/>
      <c r="E1302" s="653">
        <f t="shared" si="85"/>
        <v>705.56</v>
      </c>
      <c r="F1302" s="653">
        <v>569</v>
      </c>
      <c r="G1302" s="653">
        <f t="shared" si="86"/>
        <v>361.34999999999997</v>
      </c>
      <c r="H1302" s="653">
        <v>495</v>
      </c>
      <c r="I1302" s="654">
        <f t="shared" si="87"/>
        <v>1066.9099999999999</v>
      </c>
      <c r="J1302" s="655">
        <f t="shared" si="87"/>
        <v>1064</v>
      </c>
      <c r="K1302" s="652">
        <f t="shared" si="84"/>
        <v>1066.9099999999999</v>
      </c>
      <c r="L1302" s="652"/>
    </row>
    <row r="1303" spans="1:12" x14ac:dyDescent="0.2">
      <c r="A1303" s="652" t="s">
        <v>520</v>
      </c>
      <c r="B1303" s="656" t="s">
        <v>312</v>
      </c>
      <c r="C1303" s="653"/>
      <c r="D1303" s="653"/>
      <c r="E1303" s="653">
        <f t="shared" si="85"/>
        <v>972.16</v>
      </c>
      <c r="F1303" s="653">
        <v>784</v>
      </c>
      <c r="G1303" s="653">
        <f t="shared" si="86"/>
        <v>452.59999999999997</v>
      </c>
      <c r="H1303" s="653">
        <v>620</v>
      </c>
      <c r="I1303" s="654">
        <f t="shared" si="87"/>
        <v>1424.76</v>
      </c>
      <c r="J1303" s="655">
        <f t="shared" si="87"/>
        <v>1404</v>
      </c>
      <c r="K1303" s="652">
        <f t="shared" si="84"/>
        <v>1424.76</v>
      </c>
      <c r="L1303" s="652"/>
    </row>
    <row r="1304" spans="1:12" x14ac:dyDescent="0.2">
      <c r="A1304" s="652" t="s">
        <v>520</v>
      </c>
      <c r="B1304" s="656" t="s">
        <v>321</v>
      </c>
      <c r="C1304" s="653"/>
      <c r="D1304" s="653"/>
      <c r="E1304" s="653">
        <f t="shared" si="85"/>
        <v>695.64</v>
      </c>
      <c r="F1304" s="653">
        <v>561</v>
      </c>
      <c r="G1304" s="653">
        <f t="shared" si="86"/>
        <v>336.53</v>
      </c>
      <c r="H1304" s="653">
        <v>461</v>
      </c>
      <c r="I1304" s="654">
        <f t="shared" si="87"/>
        <v>1032.17</v>
      </c>
      <c r="J1304" s="655">
        <f t="shared" si="87"/>
        <v>1022</v>
      </c>
      <c r="K1304" s="652">
        <f t="shared" si="84"/>
        <v>1032.17</v>
      </c>
      <c r="L1304" s="652"/>
    </row>
    <row r="1305" spans="1:12" x14ac:dyDescent="0.2">
      <c r="A1305" s="652" t="s">
        <v>520</v>
      </c>
      <c r="B1305" s="656" t="s">
        <v>375</v>
      </c>
      <c r="C1305" s="653"/>
      <c r="D1305" s="653"/>
      <c r="E1305" s="653">
        <f t="shared" si="85"/>
        <v>219.48</v>
      </c>
      <c r="F1305" s="653">
        <v>177</v>
      </c>
      <c r="G1305" s="653">
        <f t="shared" si="86"/>
        <v>127.75</v>
      </c>
      <c r="H1305" s="653">
        <v>175</v>
      </c>
      <c r="I1305" s="654">
        <f t="shared" si="87"/>
        <v>347.23</v>
      </c>
      <c r="J1305" s="655">
        <f t="shared" si="87"/>
        <v>352</v>
      </c>
      <c r="K1305" s="652">
        <f t="shared" si="84"/>
        <v>347.23</v>
      </c>
      <c r="L1305" s="652"/>
    </row>
    <row r="1306" spans="1:12" x14ac:dyDescent="0.2">
      <c r="A1306" s="652" t="s">
        <v>520</v>
      </c>
      <c r="B1306" s="656" t="s">
        <v>349</v>
      </c>
      <c r="C1306" s="653"/>
      <c r="D1306" s="653"/>
      <c r="E1306" s="653">
        <f t="shared" si="85"/>
        <v>111.6</v>
      </c>
      <c r="F1306" s="653">
        <v>90</v>
      </c>
      <c r="G1306" s="653">
        <f t="shared" si="86"/>
        <v>57.67</v>
      </c>
      <c r="H1306" s="653">
        <v>79</v>
      </c>
      <c r="I1306" s="654">
        <f t="shared" si="87"/>
        <v>169.26999999999998</v>
      </c>
      <c r="J1306" s="655">
        <f t="shared" si="87"/>
        <v>169</v>
      </c>
      <c r="K1306" s="652">
        <f t="shared" ref="K1306:K1369" si="88">I1306</f>
        <v>169.26999999999998</v>
      </c>
      <c r="L1306" s="652"/>
    </row>
    <row r="1307" spans="1:12" x14ac:dyDescent="0.2">
      <c r="A1307" s="652" t="s">
        <v>520</v>
      </c>
      <c r="B1307" s="656" t="s">
        <v>385</v>
      </c>
      <c r="C1307" s="653"/>
      <c r="D1307" s="653"/>
      <c r="E1307" s="653">
        <f t="shared" si="85"/>
        <v>715.48</v>
      </c>
      <c r="F1307" s="653">
        <v>577</v>
      </c>
      <c r="G1307" s="653">
        <f t="shared" si="86"/>
        <v>0</v>
      </c>
      <c r="H1307" s="653"/>
      <c r="I1307" s="654">
        <f t="shared" si="87"/>
        <v>715.48</v>
      </c>
      <c r="J1307" s="655">
        <f t="shared" si="87"/>
        <v>577</v>
      </c>
      <c r="K1307" s="652">
        <f t="shared" si="88"/>
        <v>715.48</v>
      </c>
      <c r="L1307" s="652"/>
    </row>
    <row r="1308" spans="1:12" x14ac:dyDescent="0.2">
      <c r="A1308" s="652" t="s">
        <v>520</v>
      </c>
      <c r="B1308" s="656" t="s">
        <v>350</v>
      </c>
      <c r="C1308" s="653"/>
      <c r="D1308" s="653"/>
      <c r="E1308" s="653">
        <f t="shared" si="85"/>
        <v>107.88</v>
      </c>
      <c r="F1308" s="653">
        <v>87</v>
      </c>
      <c r="G1308" s="653">
        <f t="shared" si="86"/>
        <v>62.05</v>
      </c>
      <c r="H1308" s="653">
        <v>85</v>
      </c>
      <c r="I1308" s="654">
        <f t="shared" si="87"/>
        <v>169.93</v>
      </c>
      <c r="J1308" s="655">
        <f t="shared" si="87"/>
        <v>172</v>
      </c>
      <c r="K1308" s="652">
        <f t="shared" si="88"/>
        <v>169.93</v>
      </c>
      <c r="L1308" s="652"/>
    </row>
    <row r="1309" spans="1:12" x14ac:dyDescent="0.2">
      <c r="A1309" s="652" t="s">
        <v>520</v>
      </c>
      <c r="B1309" s="656" t="s">
        <v>351</v>
      </c>
      <c r="C1309" s="653"/>
      <c r="D1309" s="653"/>
      <c r="E1309" s="653">
        <f t="shared" si="85"/>
        <v>3.7199999999999998</v>
      </c>
      <c r="F1309" s="653">
        <v>3</v>
      </c>
      <c r="G1309" s="653">
        <f t="shared" si="86"/>
        <v>0</v>
      </c>
      <c r="H1309" s="653"/>
      <c r="I1309" s="654">
        <f t="shared" si="87"/>
        <v>3.7199999999999998</v>
      </c>
      <c r="J1309" s="655">
        <f t="shared" si="87"/>
        <v>3</v>
      </c>
      <c r="K1309" s="652">
        <f t="shared" si="88"/>
        <v>3.7199999999999998</v>
      </c>
      <c r="L1309" s="652"/>
    </row>
    <row r="1310" spans="1:12" x14ac:dyDescent="0.2">
      <c r="A1310" s="652" t="s">
        <v>520</v>
      </c>
      <c r="B1310" s="656" t="s">
        <v>434</v>
      </c>
      <c r="C1310" s="653"/>
      <c r="D1310" s="653"/>
      <c r="E1310" s="653">
        <f t="shared" si="85"/>
        <v>509.64</v>
      </c>
      <c r="F1310" s="653">
        <v>411</v>
      </c>
      <c r="G1310" s="653">
        <f t="shared" si="86"/>
        <v>296.38</v>
      </c>
      <c r="H1310" s="653">
        <v>406</v>
      </c>
      <c r="I1310" s="654">
        <f t="shared" si="87"/>
        <v>806.02</v>
      </c>
      <c r="J1310" s="655">
        <f t="shared" si="87"/>
        <v>817</v>
      </c>
      <c r="K1310" s="652">
        <f t="shared" si="88"/>
        <v>806.02</v>
      </c>
      <c r="L1310" s="652"/>
    </row>
    <row r="1311" spans="1:12" x14ac:dyDescent="0.2">
      <c r="A1311" s="652" t="s">
        <v>520</v>
      </c>
      <c r="B1311" s="656" t="s">
        <v>352</v>
      </c>
      <c r="C1311" s="653"/>
      <c r="D1311" s="653"/>
      <c r="E1311" s="653">
        <f t="shared" si="85"/>
        <v>182.28</v>
      </c>
      <c r="F1311" s="653">
        <v>147</v>
      </c>
      <c r="G1311" s="653">
        <f t="shared" si="86"/>
        <v>39.42</v>
      </c>
      <c r="H1311" s="653">
        <v>54</v>
      </c>
      <c r="I1311" s="654">
        <f t="shared" si="87"/>
        <v>221.7</v>
      </c>
      <c r="J1311" s="655">
        <f t="shared" si="87"/>
        <v>201</v>
      </c>
      <c r="K1311" s="652">
        <f t="shared" si="88"/>
        <v>221.7</v>
      </c>
      <c r="L1311" s="652"/>
    </row>
    <row r="1312" spans="1:12" x14ac:dyDescent="0.2">
      <c r="A1312" s="652" t="s">
        <v>520</v>
      </c>
      <c r="B1312" s="656" t="s">
        <v>354</v>
      </c>
      <c r="C1312" s="653"/>
      <c r="D1312" s="653"/>
      <c r="E1312" s="653">
        <f t="shared" si="85"/>
        <v>251.72</v>
      </c>
      <c r="F1312" s="653">
        <v>203</v>
      </c>
      <c r="G1312" s="653">
        <f t="shared" si="86"/>
        <v>194.91</v>
      </c>
      <c r="H1312" s="653">
        <v>267</v>
      </c>
      <c r="I1312" s="654">
        <f t="shared" si="87"/>
        <v>446.63</v>
      </c>
      <c r="J1312" s="655">
        <f t="shared" si="87"/>
        <v>470</v>
      </c>
      <c r="K1312" s="652">
        <f t="shared" si="88"/>
        <v>446.63</v>
      </c>
      <c r="L1312" s="652"/>
    </row>
    <row r="1313" spans="1:12" x14ac:dyDescent="0.2">
      <c r="A1313" s="652" t="s">
        <v>520</v>
      </c>
      <c r="B1313" s="656" t="s">
        <v>355</v>
      </c>
      <c r="C1313" s="653"/>
      <c r="D1313" s="653"/>
      <c r="E1313" s="653">
        <f t="shared" si="85"/>
        <v>326.12</v>
      </c>
      <c r="F1313" s="653">
        <v>263</v>
      </c>
      <c r="G1313" s="653">
        <f t="shared" si="86"/>
        <v>191.26</v>
      </c>
      <c r="H1313" s="653">
        <v>262</v>
      </c>
      <c r="I1313" s="654">
        <f t="shared" si="87"/>
        <v>517.38</v>
      </c>
      <c r="J1313" s="655">
        <f t="shared" si="87"/>
        <v>525</v>
      </c>
      <c r="K1313" s="652">
        <f t="shared" si="88"/>
        <v>517.38</v>
      </c>
      <c r="L1313" s="652"/>
    </row>
    <row r="1314" spans="1:12" x14ac:dyDescent="0.2">
      <c r="A1314" s="652" t="s">
        <v>520</v>
      </c>
      <c r="B1314" s="656" t="s">
        <v>356</v>
      </c>
      <c r="C1314" s="653"/>
      <c r="D1314" s="653"/>
      <c r="E1314" s="653">
        <f t="shared" si="85"/>
        <v>133.91999999999999</v>
      </c>
      <c r="F1314" s="653">
        <v>108</v>
      </c>
      <c r="G1314" s="653">
        <f t="shared" si="86"/>
        <v>65.7</v>
      </c>
      <c r="H1314" s="653">
        <v>90</v>
      </c>
      <c r="I1314" s="654">
        <f t="shared" si="87"/>
        <v>199.62</v>
      </c>
      <c r="J1314" s="655">
        <f t="shared" si="87"/>
        <v>198</v>
      </c>
      <c r="K1314" s="652">
        <f t="shared" si="88"/>
        <v>199.62</v>
      </c>
      <c r="L1314" s="652"/>
    </row>
    <row r="1315" spans="1:12" x14ac:dyDescent="0.2">
      <c r="A1315" s="652" t="s">
        <v>520</v>
      </c>
      <c r="B1315" s="656" t="s">
        <v>394</v>
      </c>
      <c r="C1315" s="653"/>
      <c r="D1315" s="653"/>
      <c r="E1315" s="653">
        <f t="shared" si="85"/>
        <v>68.2</v>
      </c>
      <c r="F1315" s="653">
        <v>55</v>
      </c>
      <c r="G1315" s="653">
        <f t="shared" si="86"/>
        <v>20.439999999999998</v>
      </c>
      <c r="H1315" s="653">
        <v>28</v>
      </c>
      <c r="I1315" s="654">
        <f t="shared" si="87"/>
        <v>88.64</v>
      </c>
      <c r="J1315" s="655">
        <f t="shared" si="87"/>
        <v>83</v>
      </c>
      <c r="K1315" s="652">
        <f t="shared" si="88"/>
        <v>88.64</v>
      </c>
      <c r="L1315" s="652"/>
    </row>
    <row r="1316" spans="1:12" x14ac:dyDescent="0.2">
      <c r="A1316" s="652" t="s">
        <v>520</v>
      </c>
      <c r="B1316" s="656" t="s">
        <v>435</v>
      </c>
      <c r="C1316" s="653"/>
      <c r="D1316" s="653"/>
      <c r="E1316" s="653">
        <f t="shared" si="85"/>
        <v>31</v>
      </c>
      <c r="F1316" s="653">
        <v>25</v>
      </c>
      <c r="G1316" s="653">
        <f t="shared" si="86"/>
        <v>0</v>
      </c>
      <c r="H1316" s="653"/>
      <c r="I1316" s="654">
        <f t="shared" si="87"/>
        <v>31</v>
      </c>
      <c r="J1316" s="655">
        <f t="shared" si="87"/>
        <v>25</v>
      </c>
      <c r="K1316" s="652">
        <f t="shared" si="88"/>
        <v>31</v>
      </c>
      <c r="L1316" s="652"/>
    </row>
    <row r="1317" spans="1:12" x14ac:dyDescent="0.2">
      <c r="A1317" s="652" t="s">
        <v>520</v>
      </c>
      <c r="B1317" s="656" t="s">
        <v>377</v>
      </c>
      <c r="C1317" s="653"/>
      <c r="D1317" s="653"/>
      <c r="E1317" s="653">
        <f t="shared" si="85"/>
        <v>649.76</v>
      </c>
      <c r="F1317" s="653">
        <v>524</v>
      </c>
      <c r="G1317" s="653">
        <f t="shared" si="86"/>
        <v>380.33</v>
      </c>
      <c r="H1317" s="653">
        <v>521</v>
      </c>
      <c r="I1317" s="654">
        <f t="shared" si="87"/>
        <v>1030.0899999999999</v>
      </c>
      <c r="J1317" s="655">
        <f t="shared" si="87"/>
        <v>1045</v>
      </c>
      <c r="K1317" s="652">
        <f t="shared" si="88"/>
        <v>1030.0899999999999</v>
      </c>
      <c r="L1317" s="652"/>
    </row>
    <row r="1318" spans="1:12" x14ac:dyDescent="0.2">
      <c r="A1318" s="652" t="s">
        <v>520</v>
      </c>
      <c r="B1318" s="656" t="s">
        <v>357</v>
      </c>
      <c r="C1318" s="653"/>
      <c r="D1318" s="653"/>
      <c r="E1318" s="653">
        <f t="shared" si="85"/>
        <v>1672.76</v>
      </c>
      <c r="F1318" s="653">
        <v>1349</v>
      </c>
      <c r="G1318" s="653">
        <f t="shared" si="86"/>
        <v>976.01</v>
      </c>
      <c r="H1318" s="653">
        <v>1337</v>
      </c>
      <c r="I1318" s="654">
        <f t="shared" si="87"/>
        <v>2648.77</v>
      </c>
      <c r="J1318" s="655">
        <f t="shared" si="87"/>
        <v>2686</v>
      </c>
      <c r="K1318" s="652">
        <f t="shared" si="88"/>
        <v>2648.77</v>
      </c>
      <c r="L1318" s="652"/>
    </row>
    <row r="1319" spans="1:12" x14ac:dyDescent="0.2">
      <c r="A1319" s="652" t="s">
        <v>520</v>
      </c>
      <c r="B1319" s="656" t="s">
        <v>358</v>
      </c>
      <c r="C1319" s="653"/>
      <c r="D1319" s="653"/>
      <c r="E1319" s="653">
        <f t="shared" si="85"/>
        <v>817.16</v>
      </c>
      <c r="F1319" s="653">
        <v>659</v>
      </c>
      <c r="G1319" s="653">
        <f t="shared" si="86"/>
        <v>112.42</v>
      </c>
      <c r="H1319" s="653">
        <v>154</v>
      </c>
      <c r="I1319" s="654">
        <f t="shared" si="87"/>
        <v>929.57999999999993</v>
      </c>
      <c r="J1319" s="655">
        <f t="shared" si="87"/>
        <v>813</v>
      </c>
      <c r="K1319" s="652">
        <f t="shared" si="88"/>
        <v>929.57999999999993</v>
      </c>
      <c r="L1319" s="652"/>
    </row>
    <row r="1320" spans="1:12" x14ac:dyDescent="0.2">
      <c r="A1320" s="652" t="s">
        <v>520</v>
      </c>
      <c r="B1320" s="656" t="s">
        <v>360</v>
      </c>
      <c r="C1320" s="653"/>
      <c r="D1320" s="653"/>
      <c r="E1320" s="653">
        <f t="shared" si="85"/>
        <v>205.84</v>
      </c>
      <c r="F1320" s="653">
        <v>166</v>
      </c>
      <c r="G1320" s="653">
        <f t="shared" si="86"/>
        <v>110.96</v>
      </c>
      <c r="H1320" s="653">
        <v>152</v>
      </c>
      <c r="I1320" s="654">
        <f t="shared" si="87"/>
        <v>316.8</v>
      </c>
      <c r="J1320" s="655">
        <f t="shared" si="87"/>
        <v>318</v>
      </c>
      <c r="K1320" s="652">
        <f t="shared" si="88"/>
        <v>316.8</v>
      </c>
      <c r="L1320" s="652"/>
    </row>
    <row r="1321" spans="1:12" x14ac:dyDescent="0.2">
      <c r="A1321" s="652" t="s">
        <v>520</v>
      </c>
      <c r="B1321" s="656" t="s">
        <v>361</v>
      </c>
      <c r="C1321" s="653"/>
      <c r="D1321" s="653"/>
      <c r="E1321" s="653">
        <f t="shared" si="85"/>
        <v>212.04</v>
      </c>
      <c r="F1321" s="653">
        <v>171</v>
      </c>
      <c r="G1321" s="653">
        <f t="shared" si="86"/>
        <v>0</v>
      </c>
      <c r="H1321" s="653"/>
      <c r="I1321" s="654">
        <f t="shared" si="87"/>
        <v>212.04</v>
      </c>
      <c r="J1321" s="655">
        <f t="shared" si="87"/>
        <v>171</v>
      </c>
      <c r="K1321" s="652">
        <f t="shared" si="88"/>
        <v>212.04</v>
      </c>
      <c r="L1321" s="652"/>
    </row>
    <row r="1322" spans="1:12" x14ac:dyDescent="0.2">
      <c r="A1322" s="652" t="s">
        <v>520</v>
      </c>
      <c r="B1322" s="656" t="s">
        <v>362</v>
      </c>
      <c r="C1322" s="653"/>
      <c r="D1322" s="653"/>
      <c r="E1322" s="653">
        <f t="shared" si="85"/>
        <v>682</v>
      </c>
      <c r="F1322" s="653">
        <v>550</v>
      </c>
      <c r="G1322" s="653">
        <f t="shared" si="86"/>
        <v>69.349999999999994</v>
      </c>
      <c r="H1322" s="653">
        <v>95</v>
      </c>
      <c r="I1322" s="654">
        <f t="shared" si="87"/>
        <v>751.35</v>
      </c>
      <c r="J1322" s="655">
        <f t="shared" si="87"/>
        <v>645</v>
      </c>
      <c r="K1322" s="652">
        <f t="shared" si="88"/>
        <v>751.35</v>
      </c>
      <c r="L1322" s="652"/>
    </row>
    <row r="1323" spans="1:12" x14ac:dyDescent="0.2">
      <c r="A1323" s="652" t="s">
        <v>520</v>
      </c>
      <c r="B1323" s="656" t="s">
        <v>489</v>
      </c>
      <c r="C1323" s="653"/>
      <c r="D1323" s="653"/>
      <c r="E1323" s="653">
        <f t="shared" si="85"/>
        <v>140.12</v>
      </c>
      <c r="F1323" s="653">
        <v>113</v>
      </c>
      <c r="G1323" s="653">
        <f t="shared" si="86"/>
        <v>1.46</v>
      </c>
      <c r="H1323" s="653">
        <v>2</v>
      </c>
      <c r="I1323" s="654">
        <f t="shared" si="87"/>
        <v>141.58000000000001</v>
      </c>
      <c r="J1323" s="655">
        <f t="shared" si="87"/>
        <v>115</v>
      </c>
      <c r="K1323" s="652">
        <f t="shared" si="88"/>
        <v>141.58000000000001</v>
      </c>
      <c r="L1323" s="652"/>
    </row>
    <row r="1324" spans="1:12" x14ac:dyDescent="0.2">
      <c r="A1324" s="652" t="s">
        <v>520</v>
      </c>
      <c r="B1324" s="656" t="s">
        <v>363</v>
      </c>
      <c r="C1324" s="653"/>
      <c r="D1324" s="653"/>
      <c r="E1324" s="653">
        <f t="shared" si="85"/>
        <v>318.68</v>
      </c>
      <c r="F1324" s="653">
        <v>257</v>
      </c>
      <c r="G1324" s="653">
        <f t="shared" si="86"/>
        <v>316.82</v>
      </c>
      <c r="H1324" s="653">
        <v>434</v>
      </c>
      <c r="I1324" s="654">
        <f t="shared" si="87"/>
        <v>635.5</v>
      </c>
      <c r="J1324" s="655">
        <f t="shared" si="87"/>
        <v>691</v>
      </c>
      <c r="K1324" s="652">
        <f t="shared" si="88"/>
        <v>635.5</v>
      </c>
      <c r="L1324" s="652"/>
    </row>
    <row r="1325" spans="1:12" x14ac:dyDescent="0.2">
      <c r="A1325" s="652" t="s">
        <v>520</v>
      </c>
      <c r="B1325" s="656" t="s">
        <v>364</v>
      </c>
      <c r="C1325" s="653"/>
      <c r="D1325" s="653"/>
      <c r="E1325" s="653">
        <f t="shared" si="85"/>
        <v>69.44</v>
      </c>
      <c r="F1325" s="653">
        <v>56</v>
      </c>
      <c r="G1325" s="653">
        <f t="shared" si="86"/>
        <v>71.539999999999992</v>
      </c>
      <c r="H1325" s="653">
        <v>98</v>
      </c>
      <c r="I1325" s="654">
        <f t="shared" si="87"/>
        <v>140.97999999999999</v>
      </c>
      <c r="J1325" s="655">
        <f t="shared" si="87"/>
        <v>154</v>
      </c>
      <c r="K1325" s="652">
        <f t="shared" si="88"/>
        <v>140.97999999999999</v>
      </c>
      <c r="L1325" s="652"/>
    </row>
    <row r="1326" spans="1:12" x14ac:dyDescent="0.2">
      <c r="A1326" s="652" t="s">
        <v>520</v>
      </c>
      <c r="B1326" s="656" t="s">
        <v>365</v>
      </c>
      <c r="C1326" s="653"/>
      <c r="D1326" s="653"/>
      <c r="E1326" s="653">
        <f t="shared" si="85"/>
        <v>112.84</v>
      </c>
      <c r="F1326" s="653">
        <v>91</v>
      </c>
      <c r="G1326" s="653">
        <f t="shared" si="86"/>
        <v>56.21</v>
      </c>
      <c r="H1326" s="653">
        <v>77</v>
      </c>
      <c r="I1326" s="654">
        <f t="shared" si="87"/>
        <v>169.05</v>
      </c>
      <c r="J1326" s="655">
        <f t="shared" si="87"/>
        <v>168</v>
      </c>
      <c r="K1326" s="652">
        <f t="shared" si="88"/>
        <v>169.05</v>
      </c>
      <c r="L1326" s="652"/>
    </row>
    <row r="1327" spans="1:12" x14ac:dyDescent="0.2">
      <c r="A1327" s="652" t="s">
        <v>520</v>
      </c>
      <c r="B1327" s="656" t="s">
        <v>367</v>
      </c>
      <c r="C1327" s="653"/>
      <c r="D1327" s="653"/>
      <c r="E1327" s="653">
        <f t="shared" si="85"/>
        <v>0</v>
      </c>
      <c r="F1327" s="653"/>
      <c r="G1327" s="653">
        <f t="shared" si="86"/>
        <v>2.19</v>
      </c>
      <c r="H1327" s="653">
        <v>3</v>
      </c>
      <c r="I1327" s="654">
        <f t="shared" si="87"/>
        <v>2.19</v>
      </c>
      <c r="J1327" s="655">
        <f t="shared" si="87"/>
        <v>3</v>
      </c>
      <c r="K1327" s="652">
        <f t="shared" si="88"/>
        <v>2.19</v>
      </c>
      <c r="L1327" s="652"/>
    </row>
    <row r="1328" spans="1:12" x14ac:dyDescent="0.2">
      <c r="A1328" s="652" t="s">
        <v>520</v>
      </c>
      <c r="B1328" s="656" t="s">
        <v>368</v>
      </c>
      <c r="C1328" s="653"/>
      <c r="D1328" s="653"/>
      <c r="E1328" s="653">
        <f t="shared" si="85"/>
        <v>1145.76</v>
      </c>
      <c r="F1328" s="653">
        <v>924</v>
      </c>
      <c r="G1328" s="653">
        <f t="shared" si="86"/>
        <v>657.73</v>
      </c>
      <c r="H1328" s="653">
        <v>901</v>
      </c>
      <c r="I1328" s="654">
        <f t="shared" si="87"/>
        <v>1803.49</v>
      </c>
      <c r="J1328" s="655">
        <f t="shared" si="87"/>
        <v>1825</v>
      </c>
      <c r="K1328" s="652">
        <f t="shared" si="88"/>
        <v>1803.49</v>
      </c>
      <c r="L1328" s="652"/>
    </row>
    <row r="1329" spans="1:12" x14ac:dyDescent="0.2">
      <c r="A1329" s="652" t="s">
        <v>520</v>
      </c>
      <c r="B1329" s="656" t="s">
        <v>524</v>
      </c>
      <c r="C1329" s="653"/>
      <c r="D1329" s="653"/>
      <c r="E1329" s="653">
        <f t="shared" si="85"/>
        <v>39.68</v>
      </c>
      <c r="F1329" s="653">
        <v>32</v>
      </c>
      <c r="G1329" s="653">
        <f t="shared" si="86"/>
        <v>5.84</v>
      </c>
      <c r="H1329" s="653">
        <v>8</v>
      </c>
      <c r="I1329" s="654">
        <f t="shared" si="87"/>
        <v>45.519999999999996</v>
      </c>
      <c r="J1329" s="655">
        <f t="shared" si="87"/>
        <v>40</v>
      </c>
      <c r="K1329" s="652">
        <f t="shared" si="88"/>
        <v>45.519999999999996</v>
      </c>
      <c r="L1329" s="652"/>
    </row>
    <row r="1330" spans="1:12" x14ac:dyDescent="0.2">
      <c r="A1330" s="652" t="s">
        <v>520</v>
      </c>
      <c r="B1330" s="656" t="s">
        <v>373</v>
      </c>
      <c r="C1330" s="653"/>
      <c r="D1330" s="653"/>
      <c r="E1330" s="653">
        <f t="shared" si="85"/>
        <v>64.48</v>
      </c>
      <c r="F1330" s="653">
        <v>52</v>
      </c>
      <c r="G1330" s="653">
        <f t="shared" si="86"/>
        <v>1.46</v>
      </c>
      <c r="H1330" s="653">
        <v>2</v>
      </c>
      <c r="I1330" s="654">
        <f t="shared" si="87"/>
        <v>65.94</v>
      </c>
      <c r="J1330" s="655">
        <f t="shared" si="87"/>
        <v>54</v>
      </c>
      <c r="K1330" s="652">
        <f t="shared" si="88"/>
        <v>65.94</v>
      </c>
      <c r="L1330" s="652"/>
    </row>
    <row r="1331" spans="1:12" x14ac:dyDescent="0.2">
      <c r="A1331" s="652" t="s">
        <v>320</v>
      </c>
      <c r="B1331" s="656" t="s">
        <v>321</v>
      </c>
      <c r="C1331" s="653"/>
      <c r="D1331" s="653"/>
      <c r="E1331" s="653">
        <f t="shared" si="85"/>
        <v>199.64</v>
      </c>
      <c r="F1331" s="653">
        <v>161</v>
      </c>
      <c r="G1331" s="653">
        <f t="shared" si="86"/>
        <v>0</v>
      </c>
      <c r="H1331" s="653"/>
      <c r="I1331" s="654">
        <f t="shared" si="87"/>
        <v>199.64</v>
      </c>
      <c r="J1331" s="655">
        <f t="shared" si="87"/>
        <v>161</v>
      </c>
      <c r="K1331" s="652">
        <f t="shared" si="88"/>
        <v>199.64</v>
      </c>
      <c r="L1331" s="652"/>
    </row>
    <row r="1332" spans="1:12" x14ac:dyDescent="0.2">
      <c r="A1332" s="652" t="s">
        <v>477</v>
      </c>
      <c r="B1332" s="656" t="s">
        <v>321</v>
      </c>
      <c r="C1332" s="653"/>
      <c r="D1332" s="653"/>
      <c r="E1332" s="653">
        <f t="shared" si="85"/>
        <v>68.2</v>
      </c>
      <c r="F1332" s="653">
        <v>55</v>
      </c>
      <c r="G1332" s="653">
        <f t="shared" si="86"/>
        <v>40.15</v>
      </c>
      <c r="H1332" s="653">
        <v>55</v>
      </c>
      <c r="I1332" s="654">
        <f t="shared" si="87"/>
        <v>108.35</v>
      </c>
      <c r="J1332" s="655">
        <f t="shared" si="87"/>
        <v>110</v>
      </c>
      <c r="K1332" s="652">
        <f t="shared" si="88"/>
        <v>108.35</v>
      </c>
      <c r="L1332" s="652"/>
    </row>
    <row r="1333" spans="1:12" ht="24" x14ac:dyDescent="0.2">
      <c r="A1333" s="652" t="s">
        <v>322</v>
      </c>
      <c r="B1333" s="656" t="s">
        <v>323</v>
      </c>
      <c r="C1333" s="653"/>
      <c r="D1333" s="653"/>
      <c r="E1333" s="653">
        <f t="shared" si="85"/>
        <v>799.8</v>
      </c>
      <c r="F1333" s="653">
        <v>645</v>
      </c>
      <c r="G1333" s="653">
        <f t="shared" si="86"/>
        <v>477.42</v>
      </c>
      <c r="H1333" s="653">
        <v>654</v>
      </c>
      <c r="I1333" s="654">
        <f t="shared" si="87"/>
        <v>1277.22</v>
      </c>
      <c r="J1333" s="655">
        <f t="shared" si="87"/>
        <v>1299</v>
      </c>
      <c r="K1333" s="652">
        <f t="shared" si="88"/>
        <v>1277.22</v>
      </c>
      <c r="L1333" s="652"/>
    </row>
    <row r="1334" spans="1:12" x14ac:dyDescent="0.2">
      <c r="A1334" s="652" t="s">
        <v>2151</v>
      </c>
      <c r="B1334" s="656" t="s">
        <v>375</v>
      </c>
      <c r="C1334" s="653"/>
      <c r="D1334" s="653"/>
      <c r="E1334" s="653">
        <f t="shared" si="85"/>
        <v>132.68</v>
      </c>
      <c r="F1334" s="653">
        <v>107</v>
      </c>
      <c r="G1334" s="653">
        <f t="shared" si="86"/>
        <v>67.89</v>
      </c>
      <c r="H1334" s="653">
        <v>93</v>
      </c>
      <c r="I1334" s="654">
        <f t="shared" si="87"/>
        <v>200.57</v>
      </c>
      <c r="J1334" s="655">
        <f t="shared" si="87"/>
        <v>200</v>
      </c>
      <c r="K1334" s="652">
        <f t="shared" si="88"/>
        <v>200.57</v>
      </c>
      <c r="L1334" s="652"/>
    </row>
    <row r="1335" spans="1:12" x14ac:dyDescent="0.2">
      <c r="A1335" s="652" t="s">
        <v>659</v>
      </c>
      <c r="B1335" s="656" t="s">
        <v>345</v>
      </c>
      <c r="C1335" s="653"/>
      <c r="D1335" s="653"/>
      <c r="E1335" s="653">
        <f t="shared" si="85"/>
        <v>4.96</v>
      </c>
      <c r="F1335" s="653">
        <v>4</v>
      </c>
      <c r="G1335" s="653">
        <f t="shared" si="86"/>
        <v>0</v>
      </c>
      <c r="H1335" s="653"/>
      <c r="I1335" s="654">
        <f t="shared" si="87"/>
        <v>4.96</v>
      </c>
      <c r="J1335" s="655">
        <f t="shared" si="87"/>
        <v>4</v>
      </c>
      <c r="K1335" s="652">
        <f t="shared" si="88"/>
        <v>4.96</v>
      </c>
      <c r="L1335" s="652"/>
    </row>
    <row r="1336" spans="1:12" x14ac:dyDescent="0.2">
      <c r="A1336" s="652" t="s">
        <v>659</v>
      </c>
      <c r="B1336" s="656" t="s">
        <v>317</v>
      </c>
      <c r="C1336" s="653"/>
      <c r="D1336" s="653"/>
      <c r="E1336" s="653">
        <f t="shared" si="85"/>
        <v>12.4</v>
      </c>
      <c r="F1336" s="653">
        <v>10</v>
      </c>
      <c r="G1336" s="653">
        <f t="shared" si="86"/>
        <v>0</v>
      </c>
      <c r="H1336" s="653"/>
      <c r="I1336" s="654">
        <f t="shared" si="87"/>
        <v>12.4</v>
      </c>
      <c r="J1336" s="655">
        <f t="shared" si="87"/>
        <v>10</v>
      </c>
      <c r="K1336" s="652">
        <f t="shared" si="88"/>
        <v>12.4</v>
      </c>
      <c r="L1336" s="652"/>
    </row>
    <row r="1337" spans="1:12" x14ac:dyDescent="0.2">
      <c r="A1337" s="652" t="s">
        <v>659</v>
      </c>
      <c r="B1337" s="656" t="s">
        <v>360</v>
      </c>
      <c r="C1337" s="653"/>
      <c r="D1337" s="653"/>
      <c r="E1337" s="653">
        <f t="shared" si="85"/>
        <v>18.600000000000001</v>
      </c>
      <c r="F1337" s="653">
        <v>15</v>
      </c>
      <c r="G1337" s="653">
        <f t="shared" si="86"/>
        <v>0</v>
      </c>
      <c r="H1337" s="653"/>
      <c r="I1337" s="654">
        <f t="shared" si="87"/>
        <v>18.600000000000001</v>
      </c>
      <c r="J1337" s="655">
        <f t="shared" si="87"/>
        <v>15</v>
      </c>
      <c r="K1337" s="652">
        <f t="shared" si="88"/>
        <v>18.600000000000001</v>
      </c>
      <c r="L1337" s="652"/>
    </row>
    <row r="1338" spans="1:12" x14ac:dyDescent="0.2">
      <c r="A1338" s="652" t="s">
        <v>2039</v>
      </c>
      <c r="B1338" s="656" t="s">
        <v>345</v>
      </c>
      <c r="C1338" s="653"/>
      <c r="D1338" s="653"/>
      <c r="E1338" s="653">
        <f t="shared" si="85"/>
        <v>2.48</v>
      </c>
      <c r="F1338" s="653">
        <v>2</v>
      </c>
      <c r="G1338" s="653">
        <f t="shared" si="86"/>
        <v>0</v>
      </c>
      <c r="H1338" s="653"/>
      <c r="I1338" s="654">
        <f t="shared" si="87"/>
        <v>2.48</v>
      </c>
      <c r="J1338" s="655">
        <f t="shared" si="87"/>
        <v>2</v>
      </c>
      <c r="K1338" s="652">
        <f t="shared" si="88"/>
        <v>2.48</v>
      </c>
      <c r="L1338" s="652"/>
    </row>
    <row r="1339" spans="1:12" x14ac:dyDescent="0.2">
      <c r="A1339" s="652" t="s">
        <v>2039</v>
      </c>
      <c r="B1339" s="656" t="s">
        <v>360</v>
      </c>
      <c r="C1339" s="653"/>
      <c r="D1339" s="653"/>
      <c r="E1339" s="653">
        <f t="shared" si="85"/>
        <v>4.96</v>
      </c>
      <c r="F1339" s="653">
        <v>4</v>
      </c>
      <c r="G1339" s="653">
        <f t="shared" si="86"/>
        <v>0</v>
      </c>
      <c r="H1339" s="653"/>
      <c r="I1339" s="654">
        <f t="shared" si="87"/>
        <v>4.96</v>
      </c>
      <c r="J1339" s="655">
        <f t="shared" si="87"/>
        <v>4</v>
      </c>
      <c r="K1339" s="652">
        <f t="shared" si="88"/>
        <v>4.96</v>
      </c>
      <c r="L1339" s="652"/>
    </row>
    <row r="1340" spans="1:12" x14ac:dyDescent="0.2">
      <c r="A1340" s="652" t="s">
        <v>474</v>
      </c>
      <c r="B1340" s="656" t="s">
        <v>325</v>
      </c>
      <c r="C1340" s="653"/>
      <c r="D1340" s="653"/>
      <c r="E1340" s="653">
        <f t="shared" si="85"/>
        <v>0</v>
      </c>
      <c r="F1340" s="653"/>
      <c r="G1340" s="653">
        <f t="shared" si="86"/>
        <v>34.31</v>
      </c>
      <c r="H1340" s="653">
        <v>47</v>
      </c>
      <c r="I1340" s="654">
        <f t="shared" si="87"/>
        <v>34.31</v>
      </c>
      <c r="J1340" s="655">
        <f t="shared" si="87"/>
        <v>47</v>
      </c>
      <c r="K1340" s="652">
        <f t="shared" si="88"/>
        <v>34.31</v>
      </c>
      <c r="L1340" s="652"/>
    </row>
    <row r="1341" spans="1:12" x14ac:dyDescent="0.2">
      <c r="A1341" s="652" t="s">
        <v>474</v>
      </c>
      <c r="B1341" s="656" t="s">
        <v>326</v>
      </c>
      <c r="C1341" s="653"/>
      <c r="D1341" s="653"/>
      <c r="E1341" s="653">
        <f t="shared" si="85"/>
        <v>505.92</v>
      </c>
      <c r="F1341" s="653">
        <v>408</v>
      </c>
      <c r="G1341" s="653">
        <f t="shared" si="86"/>
        <v>297.83999999999997</v>
      </c>
      <c r="H1341" s="653">
        <v>408</v>
      </c>
      <c r="I1341" s="654">
        <f t="shared" si="87"/>
        <v>803.76</v>
      </c>
      <c r="J1341" s="655">
        <f t="shared" si="87"/>
        <v>816</v>
      </c>
      <c r="K1341" s="652">
        <f t="shared" si="88"/>
        <v>803.76</v>
      </c>
      <c r="L1341" s="652"/>
    </row>
    <row r="1342" spans="1:12" x14ac:dyDescent="0.2">
      <c r="A1342" s="652" t="s">
        <v>474</v>
      </c>
      <c r="B1342" s="656" t="s">
        <v>327</v>
      </c>
      <c r="C1342" s="653"/>
      <c r="D1342" s="653"/>
      <c r="E1342" s="653">
        <f t="shared" si="85"/>
        <v>63.24</v>
      </c>
      <c r="F1342" s="653">
        <v>51</v>
      </c>
      <c r="G1342" s="653">
        <f t="shared" si="86"/>
        <v>37.229999999999997</v>
      </c>
      <c r="H1342" s="653">
        <v>51</v>
      </c>
      <c r="I1342" s="654">
        <f t="shared" si="87"/>
        <v>100.47</v>
      </c>
      <c r="J1342" s="655">
        <f t="shared" si="87"/>
        <v>102</v>
      </c>
      <c r="K1342" s="652">
        <f t="shared" si="88"/>
        <v>100.47</v>
      </c>
      <c r="L1342" s="652"/>
    </row>
    <row r="1343" spans="1:12" x14ac:dyDescent="0.2">
      <c r="A1343" s="652" t="s">
        <v>474</v>
      </c>
      <c r="B1343" s="656" t="s">
        <v>328</v>
      </c>
      <c r="C1343" s="653"/>
      <c r="D1343" s="653"/>
      <c r="E1343" s="653">
        <f t="shared" si="85"/>
        <v>347.2</v>
      </c>
      <c r="F1343" s="653">
        <v>280</v>
      </c>
      <c r="G1343" s="653">
        <f t="shared" si="86"/>
        <v>146</v>
      </c>
      <c r="H1343" s="653">
        <v>200</v>
      </c>
      <c r="I1343" s="654">
        <f t="shared" si="87"/>
        <v>493.2</v>
      </c>
      <c r="J1343" s="655">
        <f t="shared" si="87"/>
        <v>480</v>
      </c>
      <c r="K1343" s="652">
        <f t="shared" si="88"/>
        <v>493.2</v>
      </c>
      <c r="L1343" s="652"/>
    </row>
    <row r="1344" spans="1:12" x14ac:dyDescent="0.2">
      <c r="A1344" s="652" t="s">
        <v>474</v>
      </c>
      <c r="B1344" s="656" t="s">
        <v>329</v>
      </c>
      <c r="C1344" s="653"/>
      <c r="D1344" s="653"/>
      <c r="E1344" s="653">
        <f t="shared" si="85"/>
        <v>39.68</v>
      </c>
      <c r="F1344" s="653">
        <v>32</v>
      </c>
      <c r="G1344" s="653">
        <f t="shared" si="86"/>
        <v>23.36</v>
      </c>
      <c r="H1344" s="653">
        <v>32</v>
      </c>
      <c r="I1344" s="654">
        <f t="shared" si="87"/>
        <v>63.04</v>
      </c>
      <c r="J1344" s="655">
        <f t="shared" si="87"/>
        <v>64</v>
      </c>
      <c r="K1344" s="652">
        <f t="shared" si="88"/>
        <v>63.04</v>
      </c>
      <c r="L1344" s="652"/>
    </row>
    <row r="1345" spans="1:12" x14ac:dyDescent="0.2">
      <c r="A1345" s="652" t="s">
        <v>474</v>
      </c>
      <c r="B1345" s="656" t="s">
        <v>330</v>
      </c>
      <c r="C1345" s="653"/>
      <c r="D1345" s="653"/>
      <c r="E1345" s="653">
        <f t="shared" si="85"/>
        <v>14.879999999999999</v>
      </c>
      <c r="F1345" s="653">
        <v>12</v>
      </c>
      <c r="G1345" s="653">
        <f t="shared" si="86"/>
        <v>0</v>
      </c>
      <c r="H1345" s="653"/>
      <c r="I1345" s="654">
        <f t="shared" si="87"/>
        <v>14.879999999999999</v>
      </c>
      <c r="J1345" s="655">
        <f t="shared" si="87"/>
        <v>12</v>
      </c>
      <c r="K1345" s="652">
        <f t="shared" si="88"/>
        <v>14.879999999999999</v>
      </c>
      <c r="L1345" s="652"/>
    </row>
    <row r="1346" spans="1:12" x14ac:dyDescent="0.2">
      <c r="A1346" s="652" t="s">
        <v>474</v>
      </c>
      <c r="B1346" s="656" t="s">
        <v>404</v>
      </c>
      <c r="C1346" s="653">
        <f>D1346*3.74</f>
        <v>153.34</v>
      </c>
      <c r="D1346" s="653">
        <v>41</v>
      </c>
      <c r="E1346" s="653">
        <f t="shared" si="85"/>
        <v>0</v>
      </c>
      <c r="F1346" s="653"/>
      <c r="G1346" s="653">
        <f t="shared" si="86"/>
        <v>0</v>
      </c>
      <c r="H1346" s="653"/>
      <c r="I1346" s="654">
        <f t="shared" si="87"/>
        <v>153.34</v>
      </c>
      <c r="J1346" s="655">
        <f t="shared" si="87"/>
        <v>41</v>
      </c>
      <c r="K1346" s="652">
        <f t="shared" si="88"/>
        <v>153.34</v>
      </c>
      <c r="L1346" s="652"/>
    </row>
    <row r="1347" spans="1:12" x14ac:dyDescent="0.2">
      <c r="A1347" s="652" t="s">
        <v>474</v>
      </c>
      <c r="B1347" s="656" t="s">
        <v>336</v>
      </c>
      <c r="C1347" s="653"/>
      <c r="D1347" s="653"/>
      <c r="E1347" s="653">
        <f t="shared" si="85"/>
        <v>151.28</v>
      </c>
      <c r="F1347" s="653">
        <v>122</v>
      </c>
      <c r="G1347" s="653">
        <f t="shared" si="86"/>
        <v>83.95</v>
      </c>
      <c r="H1347" s="653">
        <v>115</v>
      </c>
      <c r="I1347" s="654">
        <f t="shared" si="87"/>
        <v>235.23000000000002</v>
      </c>
      <c r="J1347" s="655">
        <f t="shared" si="87"/>
        <v>237</v>
      </c>
      <c r="K1347" s="652">
        <f t="shared" si="88"/>
        <v>235.23000000000002</v>
      </c>
      <c r="L1347" s="652"/>
    </row>
    <row r="1348" spans="1:12" x14ac:dyDescent="0.2">
      <c r="A1348" s="652" t="s">
        <v>474</v>
      </c>
      <c r="B1348" s="656" t="s">
        <v>338</v>
      </c>
      <c r="C1348" s="653"/>
      <c r="D1348" s="653"/>
      <c r="E1348" s="653">
        <f t="shared" si="85"/>
        <v>22.32</v>
      </c>
      <c r="F1348" s="653">
        <v>18</v>
      </c>
      <c r="G1348" s="653">
        <f t="shared" si="86"/>
        <v>13.14</v>
      </c>
      <c r="H1348" s="653">
        <v>18</v>
      </c>
      <c r="I1348" s="654">
        <f t="shared" si="87"/>
        <v>35.46</v>
      </c>
      <c r="J1348" s="655">
        <f t="shared" si="87"/>
        <v>36</v>
      </c>
      <c r="K1348" s="652">
        <f t="shared" si="88"/>
        <v>35.46</v>
      </c>
      <c r="L1348" s="652"/>
    </row>
    <row r="1349" spans="1:12" x14ac:dyDescent="0.2">
      <c r="A1349" s="652" t="s">
        <v>474</v>
      </c>
      <c r="B1349" s="656" t="s">
        <v>339</v>
      </c>
      <c r="C1349" s="653"/>
      <c r="D1349" s="653"/>
      <c r="E1349" s="653">
        <f t="shared" si="85"/>
        <v>78.12</v>
      </c>
      <c r="F1349" s="653">
        <v>63</v>
      </c>
      <c r="G1349" s="653">
        <f t="shared" si="86"/>
        <v>45.26</v>
      </c>
      <c r="H1349" s="653">
        <v>62</v>
      </c>
      <c r="I1349" s="654">
        <f t="shared" si="87"/>
        <v>123.38</v>
      </c>
      <c r="J1349" s="655">
        <f t="shared" si="87"/>
        <v>125</v>
      </c>
      <c r="K1349" s="652">
        <f t="shared" si="88"/>
        <v>123.38</v>
      </c>
      <c r="L1349" s="652"/>
    </row>
    <row r="1350" spans="1:12" x14ac:dyDescent="0.2">
      <c r="A1350" s="652" t="s">
        <v>474</v>
      </c>
      <c r="B1350" s="656" t="s">
        <v>343</v>
      </c>
      <c r="C1350" s="653"/>
      <c r="D1350" s="653"/>
      <c r="E1350" s="653">
        <f t="shared" ref="E1350:E1413" si="89">F1350*1.24</f>
        <v>6.2</v>
      </c>
      <c r="F1350" s="653">
        <v>5</v>
      </c>
      <c r="G1350" s="653">
        <f t="shared" ref="G1350:G1413" si="90">H1350*0.73</f>
        <v>3.65</v>
      </c>
      <c r="H1350" s="653">
        <v>5</v>
      </c>
      <c r="I1350" s="654">
        <f t="shared" si="87"/>
        <v>9.85</v>
      </c>
      <c r="J1350" s="655">
        <f t="shared" si="87"/>
        <v>10</v>
      </c>
      <c r="K1350" s="652">
        <f t="shared" si="88"/>
        <v>9.85</v>
      </c>
      <c r="L1350" s="652"/>
    </row>
    <row r="1351" spans="1:12" x14ac:dyDescent="0.2">
      <c r="A1351" s="652" t="s">
        <v>474</v>
      </c>
      <c r="B1351" s="656" t="s">
        <v>315</v>
      </c>
      <c r="C1351" s="653"/>
      <c r="D1351" s="653"/>
      <c r="E1351" s="653">
        <f t="shared" si="89"/>
        <v>12.4</v>
      </c>
      <c r="F1351" s="653">
        <v>10</v>
      </c>
      <c r="G1351" s="653">
        <f t="shared" si="90"/>
        <v>0</v>
      </c>
      <c r="H1351" s="653"/>
      <c r="I1351" s="654">
        <f t="shared" si="87"/>
        <v>12.4</v>
      </c>
      <c r="J1351" s="655">
        <f t="shared" si="87"/>
        <v>10</v>
      </c>
      <c r="K1351" s="652">
        <f t="shared" si="88"/>
        <v>12.4</v>
      </c>
      <c r="L1351" s="652"/>
    </row>
    <row r="1352" spans="1:12" x14ac:dyDescent="0.2">
      <c r="A1352" s="652" t="s">
        <v>474</v>
      </c>
      <c r="B1352" s="656" t="s">
        <v>345</v>
      </c>
      <c r="C1352" s="653"/>
      <c r="D1352" s="653"/>
      <c r="E1352" s="653">
        <f t="shared" si="89"/>
        <v>109.12</v>
      </c>
      <c r="F1352" s="653">
        <v>88</v>
      </c>
      <c r="G1352" s="653">
        <f t="shared" si="90"/>
        <v>64.239999999999995</v>
      </c>
      <c r="H1352" s="653">
        <v>88</v>
      </c>
      <c r="I1352" s="654">
        <f t="shared" si="87"/>
        <v>173.36</v>
      </c>
      <c r="J1352" s="655">
        <f t="shared" si="87"/>
        <v>176</v>
      </c>
      <c r="K1352" s="652">
        <f t="shared" si="88"/>
        <v>173.36</v>
      </c>
      <c r="L1352" s="652"/>
    </row>
    <row r="1353" spans="1:12" x14ac:dyDescent="0.2">
      <c r="A1353" s="652" t="s">
        <v>474</v>
      </c>
      <c r="B1353" s="656" t="s">
        <v>317</v>
      </c>
      <c r="C1353" s="653"/>
      <c r="D1353" s="653"/>
      <c r="E1353" s="653">
        <f t="shared" si="89"/>
        <v>50.839999999999996</v>
      </c>
      <c r="F1353" s="653">
        <v>41</v>
      </c>
      <c r="G1353" s="653">
        <f t="shared" si="90"/>
        <v>29.93</v>
      </c>
      <c r="H1353" s="653">
        <v>41</v>
      </c>
      <c r="I1353" s="654">
        <f t="shared" si="87"/>
        <v>80.77</v>
      </c>
      <c r="J1353" s="655">
        <f t="shared" si="87"/>
        <v>82</v>
      </c>
      <c r="K1353" s="652">
        <f t="shared" si="88"/>
        <v>80.77</v>
      </c>
      <c r="L1353" s="652"/>
    </row>
    <row r="1354" spans="1:12" x14ac:dyDescent="0.2">
      <c r="A1354" s="652" t="s">
        <v>474</v>
      </c>
      <c r="B1354" s="656" t="s">
        <v>347</v>
      </c>
      <c r="C1354" s="653"/>
      <c r="D1354" s="653"/>
      <c r="E1354" s="653">
        <f t="shared" si="89"/>
        <v>88.04</v>
      </c>
      <c r="F1354" s="653">
        <v>71</v>
      </c>
      <c r="G1354" s="653">
        <f t="shared" si="90"/>
        <v>52.56</v>
      </c>
      <c r="H1354" s="653">
        <v>72</v>
      </c>
      <c r="I1354" s="654">
        <f t="shared" si="87"/>
        <v>140.60000000000002</v>
      </c>
      <c r="J1354" s="655">
        <f t="shared" si="87"/>
        <v>143</v>
      </c>
      <c r="K1354" s="652">
        <f t="shared" si="88"/>
        <v>140.60000000000002</v>
      </c>
      <c r="L1354" s="652"/>
    </row>
    <row r="1355" spans="1:12" x14ac:dyDescent="0.2">
      <c r="A1355" s="652" t="s">
        <v>474</v>
      </c>
      <c r="B1355" s="656" t="s">
        <v>312</v>
      </c>
      <c r="C1355" s="653"/>
      <c r="D1355" s="653"/>
      <c r="E1355" s="653">
        <f t="shared" si="89"/>
        <v>155</v>
      </c>
      <c r="F1355" s="653">
        <v>125</v>
      </c>
      <c r="G1355" s="653">
        <f t="shared" si="90"/>
        <v>0</v>
      </c>
      <c r="H1355" s="653"/>
      <c r="I1355" s="654">
        <f t="shared" si="87"/>
        <v>155</v>
      </c>
      <c r="J1355" s="655">
        <f t="shared" si="87"/>
        <v>125</v>
      </c>
      <c r="K1355" s="652">
        <f t="shared" si="88"/>
        <v>155</v>
      </c>
      <c r="L1355" s="652"/>
    </row>
    <row r="1356" spans="1:12" x14ac:dyDescent="0.2">
      <c r="A1356" s="652" t="s">
        <v>474</v>
      </c>
      <c r="B1356" s="656" t="s">
        <v>375</v>
      </c>
      <c r="C1356" s="653"/>
      <c r="D1356" s="653"/>
      <c r="E1356" s="653">
        <f t="shared" si="89"/>
        <v>47.12</v>
      </c>
      <c r="F1356" s="653">
        <v>38</v>
      </c>
      <c r="G1356" s="653">
        <f t="shared" si="90"/>
        <v>28.47</v>
      </c>
      <c r="H1356" s="653">
        <v>39</v>
      </c>
      <c r="I1356" s="654">
        <f t="shared" si="87"/>
        <v>75.59</v>
      </c>
      <c r="J1356" s="655">
        <f t="shared" si="87"/>
        <v>77</v>
      </c>
      <c r="K1356" s="652">
        <f t="shared" si="88"/>
        <v>75.59</v>
      </c>
      <c r="L1356" s="652"/>
    </row>
    <row r="1357" spans="1:12" x14ac:dyDescent="0.2">
      <c r="A1357" s="652" t="s">
        <v>474</v>
      </c>
      <c r="B1357" s="656" t="s">
        <v>349</v>
      </c>
      <c r="C1357" s="653"/>
      <c r="D1357" s="653"/>
      <c r="E1357" s="653">
        <f t="shared" si="89"/>
        <v>59.519999999999996</v>
      </c>
      <c r="F1357" s="653">
        <v>48</v>
      </c>
      <c r="G1357" s="653">
        <f t="shared" si="90"/>
        <v>9.49</v>
      </c>
      <c r="H1357" s="653">
        <v>13</v>
      </c>
      <c r="I1357" s="654">
        <f t="shared" si="87"/>
        <v>69.009999999999991</v>
      </c>
      <c r="J1357" s="655">
        <f t="shared" si="87"/>
        <v>61</v>
      </c>
      <c r="K1357" s="652">
        <f t="shared" si="88"/>
        <v>69.009999999999991</v>
      </c>
      <c r="L1357" s="652"/>
    </row>
    <row r="1358" spans="1:12" x14ac:dyDescent="0.2">
      <c r="A1358" s="652" t="s">
        <v>474</v>
      </c>
      <c r="B1358" s="656" t="s">
        <v>352</v>
      </c>
      <c r="C1358" s="653"/>
      <c r="D1358" s="653"/>
      <c r="E1358" s="653">
        <f t="shared" si="89"/>
        <v>177.32</v>
      </c>
      <c r="F1358" s="653">
        <v>143</v>
      </c>
      <c r="G1358" s="653">
        <f t="shared" si="90"/>
        <v>104.39</v>
      </c>
      <c r="H1358" s="653">
        <v>143</v>
      </c>
      <c r="I1358" s="654">
        <f t="shared" si="87"/>
        <v>281.70999999999998</v>
      </c>
      <c r="J1358" s="655">
        <f t="shared" si="87"/>
        <v>286</v>
      </c>
      <c r="K1358" s="652">
        <f t="shared" si="88"/>
        <v>281.70999999999998</v>
      </c>
      <c r="L1358" s="652"/>
    </row>
    <row r="1359" spans="1:12" x14ac:dyDescent="0.2">
      <c r="A1359" s="652" t="s">
        <v>474</v>
      </c>
      <c r="B1359" s="656" t="s">
        <v>357</v>
      </c>
      <c r="C1359" s="653"/>
      <c r="D1359" s="653"/>
      <c r="E1359" s="653">
        <f t="shared" si="89"/>
        <v>0</v>
      </c>
      <c r="F1359" s="653">
        <v>0</v>
      </c>
      <c r="G1359" s="653">
        <f t="shared" si="90"/>
        <v>0</v>
      </c>
      <c r="H1359" s="653">
        <v>0</v>
      </c>
      <c r="I1359" s="654">
        <f t="shared" si="87"/>
        <v>0</v>
      </c>
      <c r="J1359" s="655">
        <f t="shared" si="87"/>
        <v>0</v>
      </c>
      <c r="K1359" s="652">
        <f t="shared" si="88"/>
        <v>0</v>
      </c>
      <c r="L1359" s="652"/>
    </row>
    <row r="1360" spans="1:12" x14ac:dyDescent="0.2">
      <c r="A1360" s="652" t="s">
        <v>474</v>
      </c>
      <c r="B1360" s="656" t="s">
        <v>359</v>
      </c>
      <c r="C1360" s="653"/>
      <c r="D1360" s="653"/>
      <c r="E1360" s="653">
        <f t="shared" si="89"/>
        <v>93</v>
      </c>
      <c r="F1360" s="653">
        <v>75</v>
      </c>
      <c r="G1360" s="653">
        <f t="shared" si="90"/>
        <v>54.75</v>
      </c>
      <c r="H1360" s="653">
        <v>75</v>
      </c>
      <c r="I1360" s="654">
        <f t="shared" si="87"/>
        <v>147.75</v>
      </c>
      <c r="J1360" s="655">
        <f t="shared" si="87"/>
        <v>150</v>
      </c>
      <c r="K1360" s="652">
        <f t="shared" si="88"/>
        <v>147.75</v>
      </c>
      <c r="L1360" s="652"/>
    </row>
    <row r="1361" spans="1:12" x14ac:dyDescent="0.2">
      <c r="A1361" s="652" t="s">
        <v>474</v>
      </c>
      <c r="B1361" s="656" t="s">
        <v>360</v>
      </c>
      <c r="C1361" s="653"/>
      <c r="D1361" s="653"/>
      <c r="E1361" s="653">
        <f t="shared" si="89"/>
        <v>184.76</v>
      </c>
      <c r="F1361" s="653">
        <v>149</v>
      </c>
      <c r="G1361" s="653">
        <f t="shared" si="90"/>
        <v>108.77</v>
      </c>
      <c r="H1361" s="653">
        <v>149</v>
      </c>
      <c r="I1361" s="654">
        <f t="shared" si="87"/>
        <v>293.52999999999997</v>
      </c>
      <c r="J1361" s="655">
        <f t="shared" si="87"/>
        <v>298</v>
      </c>
      <c r="K1361" s="652">
        <f t="shared" si="88"/>
        <v>293.52999999999997</v>
      </c>
      <c r="L1361" s="652"/>
    </row>
    <row r="1362" spans="1:12" x14ac:dyDescent="0.2">
      <c r="A1362" s="652" t="s">
        <v>474</v>
      </c>
      <c r="B1362" s="656" t="s">
        <v>364</v>
      </c>
      <c r="C1362" s="653"/>
      <c r="D1362" s="653"/>
      <c r="E1362" s="653">
        <f t="shared" si="89"/>
        <v>2.48</v>
      </c>
      <c r="F1362" s="653">
        <v>2</v>
      </c>
      <c r="G1362" s="653">
        <f t="shared" si="90"/>
        <v>1.46</v>
      </c>
      <c r="H1362" s="653">
        <v>2</v>
      </c>
      <c r="I1362" s="654">
        <f t="shared" si="87"/>
        <v>3.94</v>
      </c>
      <c r="J1362" s="655">
        <f t="shared" si="87"/>
        <v>4</v>
      </c>
      <c r="K1362" s="652">
        <f t="shared" si="88"/>
        <v>3.94</v>
      </c>
      <c r="L1362" s="652"/>
    </row>
    <row r="1363" spans="1:12" x14ac:dyDescent="0.2">
      <c r="A1363" s="652" t="s">
        <v>474</v>
      </c>
      <c r="B1363" s="656" t="s">
        <v>367</v>
      </c>
      <c r="C1363" s="653"/>
      <c r="D1363" s="653"/>
      <c r="E1363" s="653">
        <f t="shared" si="89"/>
        <v>0</v>
      </c>
      <c r="F1363" s="653"/>
      <c r="G1363" s="653">
        <f t="shared" si="90"/>
        <v>133.59</v>
      </c>
      <c r="H1363" s="653">
        <v>183</v>
      </c>
      <c r="I1363" s="654">
        <f t="shared" si="87"/>
        <v>133.59</v>
      </c>
      <c r="J1363" s="655">
        <f t="shared" si="87"/>
        <v>183</v>
      </c>
      <c r="K1363" s="652">
        <f t="shared" si="88"/>
        <v>133.59</v>
      </c>
      <c r="L1363" s="652"/>
    </row>
    <row r="1364" spans="1:12" x14ac:dyDescent="0.2">
      <c r="A1364" s="652" t="s">
        <v>474</v>
      </c>
      <c r="B1364" s="656" t="s">
        <v>368</v>
      </c>
      <c r="C1364" s="653"/>
      <c r="D1364" s="653"/>
      <c r="E1364" s="653">
        <f t="shared" si="89"/>
        <v>107.88</v>
      </c>
      <c r="F1364" s="653">
        <v>87</v>
      </c>
      <c r="G1364" s="653">
        <f t="shared" si="90"/>
        <v>73</v>
      </c>
      <c r="H1364" s="653">
        <v>100</v>
      </c>
      <c r="I1364" s="654">
        <f t="shared" si="87"/>
        <v>180.88</v>
      </c>
      <c r="J1364" s="655">
        <f t="shared" si="87"/>
        <v>187</v>
      </c>
      <c r="K1364" s="652">
        <f t="shared" si="88"/>
        <v>180.88</v>
      </c>
      <c r="L1364" s="652"/>
    </row>
    <row r="1365" spans="1:12" x14ac:dyDescent="0.2">
      <c r="A1365" s="652" t="s">
        <v>474</v>
      </c>
      <c r="B1365" s="656" t="s">
        <v>372</v>
      </c>
      <c r="C1365" s="653"/>
      <c r="D1365" s="653"/>
      <c r="E1365" s="653">
        <f t="shared" si="89"/>
        <v>396.8</v>
      </c>
      <c r="F1365" s="653">
        <v>320</v>
      </c>
      <c r="G1365" s="653">
        <f t="shared" si="90"/>
        <v>0</v>
      </c>
      <c r="H1365" s="653"/>
      <c r="I1365" s="654">
        <f t="shared" ref="I1365:J1428" si="91">C1365+E1365+G1365</f>
        <v>396.8</v>
      </c>
      <c r="J1365" s="655">
        <f t="shared" si="91"/>
        <v>320</v>
      </c>
      <c r="K1365" s="652">
        <f t="shared" si="88"/>
        <v>396.8</v>
      </c>
      <c r="L1365" s="652"/>
    </row>
    <row r="1366" spans="1:12" x14ac:dyDescent="0.2">
      <c r="A1366" s="652" t="s">
        <v>474</v>
      </c>
      <c r="B1366" s="656" t="s">
        <v>373</v>
      </c>
      <c r="C1366" s="653"/>
      <c r="D1366" s="653"/>
      <c r="E1366" s="653">
        <f t="shared" si="89"/>
        <v>220.72</v>
      </c>
      <c r="F1366" s="653">
        <v>178</v>
      </c>
      <c r="G1366" s="653">
        <f t="shared" si="90"/>
        <v>0</v>
      </c>
      <c r="H1366" s="653"/>
      <c r="I1366" s="654">
        <f t="shared" si="91"/>
        <v>220.72</v>
      </c>
      <c r="J1366" s="655">
        <f t="shared" si="91"/>
        <v>178</v>
      </c>
      <c r="K1366" s="652">
        <f t="shared" si="88"/>
        <v>220.72</v>
      </c>
      <c r="L1366" s="652"/>
    </row>
    <row r="1367" spans="1:12" x14ac:dyDescent="0.2">
      <c r="A1367" s="652" t="s">
        <v>410</v>
      </c>
      <c r="B1367" s="656" t="s">
        <v>325</v>
      </c>
      <c r="C1367" s="653"/>
      <c r="D1367" s="653"/>
      <c r="E1367" s="653">
        <f t="shared" si="89"/>
        <v>0</v>
      </c>
      <c r="F1367" s="653"/>
      <c r="G1367" s="653">
        <f t="shared" si="90"/>
        <v>42.339999999999996</v>
      </c>
      <c r="H1367" s="653">
        <v>58</v>
      </c>
      <c r="I1367" s="654">
        <f t="shared" si="91"/>
        <v>42.339999999999996</v>
      </c>
      <c r="J1367" s="655">
        <f t="shared" si="91"/>
        <v>58</v>
      </c>
      <c r="K1367" s="652">
        <f t="shared" si="88"/>
        <v>42.339999999999996</v>
      </c>
      <c r="L1367" s="652"/>
    </row>
    <row r="1368" spans="1:12" x14ac:dyDescent="0.2">
      <c r="A1368" s="652" t="s">
        <v>410</v>
      </c>
      <c r="B1368" s="656" t="s">
        <v>326</v>
      </c>
      <c r="C1368" s="653"/>
      <c r="D1368" s="653"/>
      <c r="E1368" s="653">
        <f t="shared" si="89"/>
        <v>0</v>
      </c>
      <c r="F1368" s="653"/>
      <c r="G1368" s="653">
        <f t="shared" si="90"/>
        <v>98.55</v>
      </c>
      <c r="H1368" s="653">
        <v>135</v>
      </c>
      <c r="I1368" s="654">
        <f t="shared" si="91"/>
        <v>98.55</v>
      </c>
      <c r="J1368" s="655">
        <f t="shared" si="91"/>
        <v>135</v>
      </c>
      <c r="K1368" s="652">
        <f t="shared" si="88"/>
        <v>98.55</v>
      </c>
      <c r="L1368" s="652"/>
    </row>
    <row r="1369" spans="1:12" x14ac:dyDescent="0.2">
      <c r="A1369" s="652" t="s">
        <v>410</v>
      </c>
      <c r="B1369" s="656" t="s">
        <v>327</v>
      </c>
      <c r="C1369" s="653"/>
      <c r="D1369" s="653"/>
      <c r="E1369" s="653">
        <f t="shared" si="89"/>
        <v>0</v>
      </c>
      <c r="F1369" s="653"/>
      <c r="G1369" s="653">
        <f t="shared" si="90"/>
        <v>62.05</v>
      </c>
      <c r="H1369" s="653">
        <v>85</v>
      </c>
      <c r="I1369" s="654">
        <f t="shared" si="91"/>
        <v>62.05</v>
      </c>
      <c r="J1369" s="655">
        <f t="shared" si="91"/>
        <v>85</v>
      </c>
      <c r="K1369" s="652">
        <f t="shared" si="88"/>
        <v>62.05</v>
      </c>
      <c r="L1369" s="652"/>
    </row>
    <row r="1370" spans="1:12" x14ac:dyDescent="0.2">
      <c r="A1370" s="652" t="s">
        <v>410</v>
      </c>
      <c r="B1370" s="656" t="s">
        <v>328</v>
      </c>
      <c r="C1370" s="653"/>
      <c r="D1370" s="653"/>
      <c r="E1370" s="653">
        <f t="shared" si="89"/>
        <v>43.4</v>
      </c>
      <c r="F1370" s="653">
        <v>35</v>
      </c>
      <c r="G1370" s="653">
        <f t="shared" si="90"/>
        <v>0.73</v>
      </c>
      <c r="H1370" s="653">
        <v>1</v>
      </c>
      <c r="I1370" s="654">
        <f t="shared" si="91"/>
        <v>44.129999999999995</v>
      </c>
      <c r="J1370" s="655">
        <f t="shared" si="91"/>
        <v>36</v>
      </c>
      <c r="K1370" s="652">
        <f t="shared" ref="K1370:K1433" si="92">I1370</f>
        <v>44.129999999999995</v>
      </c>
      <c r="L1370" s="652"/>
    </row>
    <row r="1371" spans="1:12" x14ac:dyDescent="0.2">
      <c r="A1371" s="652" t="s">
        <v>410</v>
      </c>
      <c r="B1371" s="656" t="s">
        <v>329</v>
      </c>
      <c r="C1371" s="653"/>
      <c r="D1371" s="653"/>
      <c r="E1371" s="653">
        <f t="shared" si="89"/>
        <v>14.879999999999999</v>
      </c>
      <c r="F1371" s="653">
        <v>12</v>
      </c>
      <c r="G1371" s="653">
        <f t="shared" si="90"/>
        <v>8.0299999999999994</v>
      </c>
      <c r="H1371" s="653">
        <v>11</v>
      </c>
      <c r="I1371" s="654">
        <f t="shared" si="91"/>
        <v>22.909999999999997</v>
      </c>
      <c r="J1371" s="655">
        <f t="shared" si="91"/>
        <v>23</v>
      </c>
      <c r="K1371" s="652">
        <f t="shared" si="92"/>
        <v>22.909999999999997</v>
      </c>
      <c r="L1371" s="652"/>
    </row>
    <row r="1372" spans="1:12" x14ac:dyDescent="0.2">
      <c r="A1372" s="652" t="s">
        <v>410</v>
      </c>
      <c r="B1372" s="656" t="s">
        <v>330</v>
      </c>
      <c r="C1372" s="653"/>
      <c r="D1372" s="653"/>
      <c r="E1372" s="653">
        <f t="shared" si="89"/>
        <v>2.48</v>
      </c>
      <c r="F1372" s="653">
        <v>2</v>
      </c>
      <c r="G1372" s="653">
        <f t="shared" si="90"/>
        <v>0</v>
      </c>
      <c r="H1372" s="653"/>
      <c r="I1372" s="654">
        <f t="shared" si="91"/>
        <v>2.48</v>
      </c>
      <c r="J1372" s="655">
        <f t="shared" si="91"/>
        <v>2</v>
      </c>
      <c r="K1372" s="652">
        <f t="shared" si="92"/>
        <v>2.48</v>
      </c>
      <c r="L1372" s="652"/>
    </row>
    <row r="1373" spans="1:12" x14ac:dyDescent="0.2">
      <c r="A1373" s="652" t="s">
        <v>410</v>
      </c>
      <c r="B1373" s="656" t="s">
        <v>336</v>
      </c>
      <c r="C1373" s="653"/>
      <c r="D1373" s="653"/>
      <c r="E1373" s="653">
        <f t="shared" si="89"/>
        <v>81.84</v>
      </c>
      <c r="F1373" s="653">
        <v>66</v>
      </c>
      <c r="G1373" s="653">
        <f t="shared" si="90"/>
        <v>48.18</v>
      </c>
      <c r="H1373" s="653">
        <v>66</v>
      </c>
      <c r="I1373" s="654">
        <f t="shared" si="91"/>
        <v>130.02000000000001</v>
      </c>
      <c r="J1373" s="655">
        <f t="shared" si="91"/>
        <v>132</v>
      </c>
      <c r="K1373" s="652">
        <f t="shared" si="92"/>
        <v>130.02000000000001</v>
      </c>
      <c r="L1373" s="652"/>
    </row>
    <row r="1374" spans="1:12" x14ac:dyDescent="0.2">
      <c r="A1374" s="652" t="s">
        <v>410</v>
      </c>
      <c r="B1374" s="656" t="s">
        <v>338</v>
      </c>
      <c r="C1374" s="653"/>
      <c r="D1374" s="653"/>
      <c r="E1374" s="653">
        <f t="shared" si="89"/>
        <v>4.96</v>
      </c>
      <c r="F1374" s="653">
        <v>4</v>
      </c>
      <c r="G1374" s="653">
        <f t="shared" si="90"/>
        <v>2.92</v>
      </c>
      <c r="H1374" s="653">
        <v>4</v>
      </c>
      <c r="I1374" s="654">
        <f t="shared" si="91"/>
        <v>7.88</v>
      </c>
      <c r="J1374" s="655">
        <f t="shared" si="91"/>
        <v>8</v>
      </c>
      <c r="K1374" s="652">
        <f t="shared" si="92"/>
        <v>7.88</v>
      </c>
      <c r="L1374" s="652"/>
    </row>
    <row r="1375" spans="1:12" x14ac:dyDescent="0.2">
      <c r="A1375" s="652" t="s">
        <v>410</v>
      </c>
      <c r="B1375" s="656" t="s">
        <v>339</v>
      </c>
      <c r="C1375" s="653"/>
      <c r="D1375" s="653"/>
      <c r="E1375" s="653">
        <f t="shared" si="89"/>
        <v>53.32</v>
      </c>
      <c r="F1375" s="653">
        <v>43</v>
      </c>
      <c r="G1375" s="653">
        <f t="shared" si="90"/>
        <v>31.39</v>
      </c>
      <c r="H1375" s="653">
        <v>43</v>
      </c>
      <c r="I1375" s="654">
        <f t="shared" si="91"/>
        <v>84.710000000000008</v>
      </c>
      <c r="J1375" s="655">
        <f t="shared" si="91"/>
        <v>86</v>
      </c>
      <c r="K1375" s="652">
        <f t="shared" si="92"/>
        <v>84.710000000000008</v>
      </c>
      <c r="L1375" s="652"/>
    </row>
    <row r="1376" spans="1:12" x14ac:dyDescent="0.2">
      <c r="A1376" s="652" t="s">
        <v>410</v>
      </c>
      <c r="B1376" s="656" t="s">
        <v>343</v>
      </c>
      <c r="C1376" s="653"/>
      <c r="D1376" s="653"/>
      <c r="E1376" s="653">
        <f t="shared" si="89"/>
        <v>28.52</v>
      </c>
      <c r="F1376" s="653">
        <v>23</v>
      </c>
      <c r="G1376" s="653">
        <f t="shared" si="90"/>
        <v>16.059999999999999</v>
      </c>
      <c r="H1376" s="653">
        <v>22</v>
      </c>
      <c r="I1376" s="654">
        <f t="shared" si="91"/>
        <v>44.58</v>
      </c>
      <c r="J1376" s="655">
        <f t="shared" si="91"/>
        <v>45</v>
      </c>
      <c r="K1376" s="652">
        <f t="shared" si="92"/>
        <v>44.58</v>
      </c>
      <c r="L1376" s="652"/>
    </row>
    <row r="1377" spans="1:12" x14ac:dyDescent="0.2">
      <c r="A1377" s="652" t="s">
        <v>410</v>
      </c>
      <c r="B1377" s="656" t="s">
        <v>345</v>
      </c>
      <c r="C1377" s="653"/>
      <c r="D1377" s="653"/>
      <c r="E1377" s="653">
        <f t="shared" si="89"/>
        <v>14.879999999999999</v>
      </c>
      <c r="F1377" s="653">
        <v>12</v>
      </c>
      <c r="G1377" s="653">
        <f t="shared" si="90"/>
        <v>8.76</v>
      </c>
      <c r="H1377" s="653">
        <v>12</v>
      </c>
      <c r="I1377" s="654">
        <f t="shared" si="91"/>
        <v>23.64</v>
      </c>
      <c r="J1377" s="655">
        <f t="shared" si="91"/>
        <v>24</v>
      </c>
      <c r="K1377" s="652">
        <f t="shared" si="92"/>
        <v>23.64</v>
      </c>
      <c r="L1377" s="652"/>
    </row>
    <row r="1378" spans="1:12" x14ac:dyDescent="0.2">
      <c r="A1378" s="652" t="s">
        <v>410</v>
      </c>
      <c r="B1378" s="656" t="s">
        <v>317</v>
      </c>
      <c r="C1378" s="653"/>
      <c r="D1378" s="653"/>
      <c r="E1378" s="653">
        <f t="shared" si="89"/>
        <v>59.519999999999996</v>
      </c>
      <c r="F1378" s="653">
        <v>48</v>
      </c>
      <c r="G1378" s="653">
        <f t="shared" si="90"/>
        <v>16.059999999999999</v>
      </c>
      <c r="H1378" s="653">
        <v>22</v>
      </c>
      <c r="I1378" s="654">
        <f t="shared" si="91"/>
        <v>75.58</v>
      </c>
      <c r="J1378" s="655">
        <f t="shared" si="91"/>
        <v>70</v>
      </c>
      <c r="K1378" s="652">
        <f t="shared" si="92"/>
        <v>75.58</v>
      </c>
      <c r="L1378" s="652"/>
    </row>
    <row r="1379" spans="1:12" x14ac:dyDescent="0.2">
      <c r="A1379" s="652" t="s">
        <v>410</v>
      </c>
      <c r="B1379" s="656" t="s">
        <v>349</v>
      </c>
      <c r="C1379" s="653"/>
      <c r="D1379" s="653"/>
      <c r="E1379" s="653">
        <f t="shared" si="89"/>
        <v>47.12</v>
      </c>
      <c r="F1379" s="653">
        <v>38</v>
      </c>
      <c r="G1379" s="653">
        <f t="shared" si="90"/>
        <v>0</v>
      </c>
      <c r="H1379" s="653"/>
      <c r="I1379" s="654">
        <f t="shared" si="91"/>
        <v>47.12</v>
      </c>
      <c r="J1379" s="655">
        <f t="shared" si="91"/>
        <v>38</v>
      </c>
      <c r="K1379" s="652">
        <f t="shared" si="92"/>
        <v>47.12</v>
      </c>
      <c r="L1379" s="652"/>
    </row>
    <row r="1380" spans="1:12" x14ac:dyDescent="0.2">
      <c r="A1380" s="652" t="s">
        <v>410</v>
      </c>
      <c r="B1380" s="656" t="s">
        <v>377</v>
      </c>
      <c r="C1380" s="653"/>
      <c r="D1380" s="653"/>
      <c r="E1380" s="653">
        <f t="shared" si="89"/>
        <v>50.839999999999996</v>
      </c>
      <c r="F1380" s="653">
        <v>41</v>
      </c>
      <c r="G1380" s="653">
        <f t="shared" si="90"/>
        <v>30.66</v>
      </c>
      <c r="H1380" s="653">
        <v>42</v>
      </c>
      <c r="I1380" s="654">
        <f t="shared" si="91"/>
        <v>81.5</v>
      </c>
      <c r="J1380" s="655">
        <f t="shared" si="91"/>
        <v>83</v>
      </c>
      <c r="K1380" s="652">
        <f t="shared" si="92"/>
        <v>81.5</v>
      </c>
      <c r="L1380" s="652"/>
    </row>
    <row r="1381" spans="1:12" x14ac:dyDescent="0.2">
      <c r="A1381" s="652" t="s">
        <v>410</v>
      </c>
      <c r="B1381" s="656" t="s">
        <v>357</v>
      </c>
      <c r="C1381" s="653"/>
      <c r="D1381" s="653"/>
      <c r="E1381" s="653">
        <f t="shared" si="89"/>
        <v>62</v>
      </c>
      <c r="F1381" s="653">
        <v>50</v>
      </c>
      <c r="G1381" s="653">
        <f t="shared" si="90"/>
        <v>36.5</v>
      </c>
      <c r="H1381" s="653">
        <v>50</v>
      </c>
      <c r="I1381" s="654">
        <f t="shared" si="91"/>
        <v>98.5</v>
      </c>
      <c r="J1381" s="655">
        <f t="shared" si="91"/>
        <v>100</v>
      </c>
      <c r="K1381" s="652">
        <f t="shared" si="92"/>
        <v>98.5</v>
      </c>
      <c r="L1381" s="652"/>
    </row>
    <row r="1382" spans="1:12" x14ac:dyDescent="0.2">
      <c r="A1382" s="652" t="s">
        <v>410</v>
      </c>
      <c r="B1382" s="656" t="s">
        <v>360</v>
      </c>
      <c r="C1382" s="653"/>
      <c r="D1382" s="653"/>
      <c r="E1382" s="653">
        <f t="shared" si="89"/>
        <v>163.68</v>
      </c>
      <c r="F1382" s="653">
        <v>132</v>
      </c>
      <c r="G1382" s="653">
        <f t="shared" si="90"/>
        <v>100.00999999999999</v>
      </c>
      <c r="H1382" s="653">
        <v>137</v>
      </c>
      <c r="I1382" s="654">
        <f t="shared" si="91"/>
        <v>263.69</v>
      </c>
      <c r="J1382" s="655">
        <f t="shared" si="91"/>
        <v>269</v>
      </c>
      <c r="K1382" s="652">
        <f t="shared" si="92"/>
        <v>263.69</v>
      </c>
      <c r="L1382" s="652"/>
    </row>
    <row r="1383" spans="1:12" x14ac:dyDescent="0.2">
      <c r="A1383" s="652" t="s">
        <v>410</v>
      </c>
      <c r="B1383" s="656" t="s">
        <v>364</v>
      </c>
      <c r="C1383" s="653"/>
      <c r="D1383" s="653"/>
      <c r="E1383" s="653">
        <f t="shared" si="89"/>
        <v>4.96</v>
      </c>
      <c r="F1383" s="653">
        <v>4</v>
      </c>
      <c r="G1383" s="653">
        <f t="shared" si="90"/>
        <v>2.92</v>
      </c>
      <c r="H1383" s="653">
        <v>4</v>
      </c>
      <c r="I1383" s="654">
        <f t="shared" si="91"/>
        <v>7.88</v>
      </c>
      <c r="J1383" s="655">
        <f t="shared" si="91"/>
        <v>8</v>
      </c>
      <c r="K1383" s="652">
        <f t="shared" si="92"/>
        <v>7.88</v>
      </c>
      <c r="L1383" s="652"/>
    </row>
    <row r="1384" spans="1:12" x14ac:dyDescent="0.2">
      <c r="A1384" s="652" t="s">
        <v>410</v>
      </c>
      <c r="B1384" s="656" t="s">
        <v>367</v>
      </c>
      <c r="C1384" s="653"/>
      <c r="D1384" s="653"/>
      <c r="E1384" s="653">
        <f t="shared" si="89"/>
        <v>0</v>
      </c>
      <c r="F1384" s="653"/>
      <c r="G1384" s="653">
        <f t="shared" si="90"/>
        <v>102.92999999999999</v>
      </c>
      <c r="H1384" s="653">
        <v>141</v>
      </c>
      <c r="I1384" s="654">
        <f t="shared" si="91"/>
        <v>102.92999999999999</v>
      </c>
      <c r="J1384" s="655">
        <f t="shared" si="91"/>
        <v>141</v>
      </c>
      <c r="K1384" s="652">
        <f t="shared" si="92"/>
        <v>102.92999999999999</v>
      </c>
      <c r="L1384" s="652"/>
    </row>
    <row r="1385" spans="1:12" x14ac:dyDescent="0.2">
      <c r="A1385" s="652" t="s">
        <v>441</v>
      </c>
      <c r="B1385" s="656" t="s">
        <v>328</v>
      </c>
      <c r="C1385" s="653"/>
      <c r="D1385" s="653"/>
      <c r="E1385" s="653">
        <f t="shared" si="89"/>
        <v>452.6</v>
      </c>
      <c r="F1385" s="653">
        <v>365</v>
      </c>
      <c r="G1385" s="653">
        <f t="shared" si="90"/>
        <v>266.45</v>
      </c>
      <c r="H1385" s="653">
        <v>365</v>
      </c>
      <c r="I1385" s="654">
        <f t="shared" si="91"/>
        <v>719.05</v>
      </c>
      <c r="J1385" s="655">
        <f t="shared" si="91"/>
        <v>730</v>
      </c>
      <c r="K1385" s="652">
        <f t="shared" si="92"/>
        <v>719.05</v>
      </c>
      <c r="L1385" s="652"/>
    </row>
    <row r="1386" spans="1:12" x14ac:dyDescent="0.2">
      <c r="A1386" s="652" t="s">
        <v>441</v>
      </c>
      <c r="B1386" s="656" t="s">
        <v>330</v>
      </c>
      <c r="C1386" s="653"/>
      <c r="D1386" s="653"/>
      <c r="E1386" s="653">
        <f t="shared" si="89"/>
        <v>287.68</v>
      </c>
      <c r="F1386" s="653">
        <v>232</v>
      </c>
      <c r="G1386" s="653">
        <f t="shared" si="90"/>
        <v>0</v>
      </c>
      <c r="H1386" s="653"/>
      <c r="I1386" s="654">
        <f t="shared" si="91"/>
        <v>287.68</v>
      </c>
      <c r="J1386" s="655">
        <f t="shared" si="91"/>
        <v>232</v>
      </c>
      <c r="K1386" s="652">
        <f t="shared" si="92"/>
        <v>287.68</v>
      </c>
      <c r="L1386" s="652"/>
    </row>
    <row r="1387" spans="1:12" x14ac:dyDescent="0.2">
      <c r="A1387" s="652" t="s">
        <v>441</v>
      </c>
      <c r="B1387" s="656" t="s">
        <v>339</v>
      </c>
      <c r="C1387" s="653"/>
      <c r="D1387" s="653"/>
      <c r="E1387" s="653">
        <f t="shared" si="89"/>
        <v>27.28</v>
      </c>
      <c r="F1387" s="653">
        <v>22</v>
      </c>
      <c r="G1387" s="653">
        <f t="shared" si="90"/>
        <v>16.059999999999999</v>
      </c>
      <c r="H1387" s="653">
        <v>22</v>
      </c>
      <c r="I1387" s="654">
        <f t="shared" si="91"/>
        <v>43.34</v>
      </c>
      <c r="J1387" s="655">
        <f t="shared" si="91"/>
        <v>44</v>
      </c>
      <c r="K1387" s="652">
        <f t="shared" si="92"/>
        <v>43.34</v>
      </c>
      <c r="L1387" s="652"/>
    </row>
    <row r="1388" spans="1:12" x14ac:dyDescent="0.2">
      <c r="A1388" s="652" t="s">
        <v>441</v>
      </c>
      <c r="B1388" s="656" t="s">
        <v>345</v>
      </c>
      <c r="C1388" s="653"/>
      <c r="D1388" s="653"/>
      <c r="E1388" s="653">
        <f t="shared" si="89"/>
        <v>104.16</v>
      </c>
      <c r="F1388" s="653">
        <v>84</v>
      </c>
      <c r="G1388" s="653">
        <f t="shared" si="90"/>
        <v>61.32</v>
      </c>
      <c r="H1388" s="653">
        <v>84</v>
      </c>
      <c r="I1388" s="654">
        <f t="shared" si="91"/>
        <v>165.48</v>
      </c>
      <c r="J1388" s="655">
        <f t="shared" si="91"/>
        <v>168</v>
      </c>
      <c r="K1388" s="652">
        <f t="shared" si="92"/>
        <v>165.48</v>
      </c>
      <c r="L1388" s="652"/>
    </row>
    <row r="1389" spans="1:12" x14ac:dyDescent="0.2">
      <c r="A1389" s="652" t="s">
        <v>441</v>
      </c>
      <c r="B1389" s="656" t="s">
        <v>317</v>
      </c>
      <c r="C1389" s="653"/>
      <c r="D1389" s="653"/>
      <c r="E1389" s="653">
        <f t="shared" si="89"/>
        <v>272.8</v>
      </c>
      <c r="F1389" s="653">
        <v>220</v>
      </c>
      <c r="G1389" s="653">
        <f t="shared" si="90"/>
        <v>160.6</v>
      </c>
      <c r="H1389" s="653">
        <v>220</v>
      </c>
      <c r="I1389" s="654">
        <f t="shared" si="91"/>
        <v>433.4</v>
      </c>
      <c r="J1389" s="655">
        <f t="shared" si="91"/>
        <v>440</v>
      </c>
      <c r="K1389" s="652">
        <f t="shared" si="92"/>
        <v>433.4</v>
      </c>
      <c r="L1389" s="652"/>
    </row>
    <row r="1390" spans="1:12" x14ac:dyDescent="0.2">
      <c r="A1390" s="652" t="s">
        <v>441</v>
      </c>
      <c r="B1390" s="656" t="s">
        <v>377</v>
      </c>
      <c r="C1390" s="653"/>
      <c r="D1390" s="653"/>
      <c r="E1390" s="653">
        <f t="shared" si="89"/>
        <v>3.7199999999999998</v>
      </c>
      <c r="F1390" s="653">
        <v>3</v>
      </c>
      <c r="G1390" s="653">
        <f t="shared" si="90"/>
        <v>0</v>
      </c>
      <c r="H1390" s="653"/>
      <c r="I1390" s="654">
        <f t="shared" si="91"/>
        <v>3.7199999999999998</v>
      </c>
      <c r="J1390" s="655">
        <f t="shared" si="91"/>
        <v>3</v>
      </c>
      <c r="K1390" s="652">
        <f t="shared" si="92"/>
        <v>3.7199999999999998</v>
      </c>
      <c r="L1390" s="652"/>
    </row>
    <row r="1391" spans="1:12" x14ac:dyDescent="0.2">
      <c r="A1391" s="652" t="s">
        <v>441</v>
      </c>
      <c r="B1391" s="656" t="s">
        <v>360</v>
      </c>
      <c r="C1391" s="653"/>
      <c r="D1391" s="653"/>
      <c r="E1391" s="653">
        <f t="shared" si="89"/>
        <v>328.6</v>
      </c>
      <c r="F1391" s="653">
        <v>265</v>
      </c>
      <c r="G1391" s="653">
        <f t="shared" si="90"/>
        <v>193.45</v>
      </c>
      <c r="H1391" s="653">
        <v>265</v>
      </c>
      <c r="I1391" s="654">
        <f t="shared" si="91"/>
        <v>522.04999999999995</v>
      </c>
      <c r="J1391" s="655">
        <f t="shared" si="91"/>
        <v>530</v>
      </c>
      <c r="K1391" s="652">
        <f t="shared" si="92"/>
        <v>522.04999999999995</v>
      </c>
      <c r="L1391" s="652"/>
    </row>
    <row r="1392" spans="1:12" x14ac:dyDescent="0.2">
      <c r="A1392" s="652" t="s">
        <v>441</v>
      </c>
      <c r="B1392" s="656" t="s">
        <v>362</v>
      </c>
      <c r="C1392" s="653"/>
      <c r="D1392" s="653"/>
      <c r="E1392" s="653">
        <f t="shared" si="89"/>
        <v>3.7199999999999998</v>
      </c>
      <c r="F1392" s="653">
        <v>3</v>
      </c>
      <c r="G1392" s="653">
        <f t="shared" si="90"/>
        <v>0</v>
      </c>
      <c r="H1392" s="653"/>
      <c r="I1392" s="654">
        <f t="shared" si="91"/>
        <v>3.7199999999999998</v>
      </c>
      <c r="J1392" s="655">
        <f t="shared" si="91"/>
        <v>3</v>
      </c>
      <c r="K1392" s="652">
        <f t="shared" si="92"/>
        <v>3.7199999999999998</v>
      </c>
      <c r="L1392" s="652"/>
    </row>
    <row r="1393" spans="1:12" x14ac:dyDescent="0.2">
      <c r="A1393" s="652" t="s">
        <v>441</v>
      </c>
      <c r="B1393" s="656" t="s">
        <v>368</v>
      </c>
      <c r="C1393" s="653"/>
      <c r="D1393" s="653"/>
      <c r="E1393" s="653">
        <f t="shared" si="89"/>
        <v>50.839999999999996</v>
      </c>
      <c r="F1393" s="653">
        <v>41</v>
      </c>
      <c r="G1393" s="653">
        <f t="shared" si="90"/>
        <v>29.93</v>
      </c>
      <c r="H1393" s="653">
        <v>41</v>
      </c>
      <c r="I1393" s="654">
        <f t="shared" si="91"/>
        <v>80.77</v>
      </c>
      <c r="J1393" s="655">
        <f t="shared" si="91"/>
        <v>82</v>
      </c>
      <c r="K1393" s="652">
        <f t="shared" si="92"/>
        <v>80.77</v>
      </c>
      <c r="L1393" s="652"/>
    </row>
    <row r="1394" spans="1:12" ht="24" x14ac:dyDescent="0.2">
      <c r="A1394" s="652" t="s">
        <v>441</v>
      </c>
      <c r="B1394" s="656" t="s">
        <v>370</v>
      </c>
      <c r="C1394" s="653"/>
      <c r="D1394" s="653"/>
      <c r="E1394" s="653">
        <f t="shared" si="89"/>
        <v>7.4399999999999995</v>
      </c>
      <c r="F1394" s="653">
        <v>6</v>
      </c>
      <c r="G1394" s="653">
        <f t="shared" si="90"/>
        <v>0.73</v>
      </c>
      <c r="H1394" s="653">
        <v>1</v>
      </c>
      <c r="I1394" s="654">
        <f t="shared" si="91"/>
        <v>8.17</v>
      </c>
      <c r="J1394" s="655">
        <f t="shared" si="91"/>
        <v>7</v>
      </c>
      <c r="K1394" s="652">
        <f t="shared" si="92"/>
        <v>8.17</v>
      </c>
      <c r="L1394" s="652"/>
    </row>
    <row r="1395" spans="1:12" x14ac:dyDescent="0.2">
      <c r="A1395" s="652" t="s">
        <v>567</v>
      </c>
      <c r="B1395" s="656" t="s">
        <v>404</v>
      </c>
      <c r="C1395" s="653">
        <f>D1395*3.74</f>
        <v>276.76</v>
      </c>
      <c r="D1395" s="653">
        <v>74</v>
      </c>
      <c r="E1395" s="653">
        <f t="shared" si="89"/>
        <v>0</v>
      </c>
      <c r="F1395" s="653"/>
      <c r="G1395" s="653">
        <f t="shared" si="90"/>
        <v>0</v>
      </c>
      <c r="H1395" s="653"/>
      <c r="I1395" s="654">
        <f t="shared" si="91"/>
        <v>276.76</v>
      </c>
      <c r="J1395" s="655">
        <f t="shared" si="91"/>
        <v>74</v>
      </c>
      <c r="K1395" s="652">
        <f t="shared" si="92"/>
        <v>276.76</v>
      </c>
      <c r="L1395" s="652"/>
    </row>
    <row r="1396" spans="1:12" x14ac:dyDescent="0.2">
      <c r="A1396" s="652" t="s">
        <v>618</v>
      </c>
      <c r="B1396" s="656" t="s">
        <v>328</v>
      </c>
      <c r="C1396" s="653"/>
      <c r="D1396" s="653"/>
      <c r="E1396" s="653">
        <f t="shared" si="89"/>
        <v>176.08</v>
      </c>
      <c r="F1396" s="653">
        <v>142</v>
      </c>
      <c r="G1396" s="653">
        <f t="shared" si="90"/>
        <v>0</v>
      </c>
      <c r="H1396" s="653"/>
      <c r="I1396" s="654">
        <f t="shared" si="91"/>
        <v>176.08</v>
      </c>
      <c r="J1396" s="655">
        <f t="shared" si="91"/>
        <v>142</v>
      </c>
      <c r="K1396" s="652">
        <f t="shared" si="92"/>
        <v>176.08</v>
      </c>
      <c r="L1396" s="652"/>
    </row>
    <row r="1397" spans="1:12" x14ac:dyDescent="0.2">
      <c r="A1397" s="652" t="s">
        <v>618</v>
      </c>
      <c r="B1397" s="656" t="s">
        <v>317</v>
      </c>
      <c r="C1397" s="653"/>
      <c r="D1397" s="653"/>
      <c r="E1397" s="653">
        <f t="shared" si="89"/>
        <v>66.959999999999994</v>
      </c>
      <c r="F1397" s="653">
        <v>54</v>
      </c>
      <c r="G1397" s="653">
        <f t="shared" si="90"/>
        <v>0</v>
      </c>
      <c r="H1397" s="653"/>
      <c r="I1397" s="654">
        <f t="shared" si="91"/>
        <v>66.959999999999994</v>
      </c>
      <c r="J1397" s="655">
        <f t="shared" si="91"/>
        <v>54</v>
      </c>
      <c r="K1397" s="652">
        <f t="shared" si="92"/>
        <v>66.959999999999994</v>
      </c>
      <c r="L1397" s="652"/>
    </row>
    <row r="1398" spans="1:12" x14ac:dyDescent="0.2">
      <c r="A1398" s="652" t="s">
        <v>618</v>
      </c>
      <c r="B1398" s="656" t="s">
        <v>360</v>
      </c>
      <c r="C1398" s="653"/>
      <c r="D1398" s="653"/>
      <c r="E1398" s="653">
        <f t="shared" si="89"/>
        <v>151.28</v>
      </c>
      <c r="F1398" s="653">
        <v>122</v>
      </c>
      <c r="G1398" s="653">
        <f t="shared" si="90"/>
        <v>0</v>
      </c>
      <c r="H1398" s="653"/>
      <c r="I1398" s="654">
        <f t="shared" si="91"/>
        <v>151.28</v>
      </c>
      <c r="J1398" s="655">
        <f t="shared" si="91"/>
        <v>122</v>
      </c>
      <c r="K1398" s="652">
        <f t="shared" si="92"/>
        <v>151.28</v>
      </c>
      <c r="L1398" s="652"/>
    </row>
    <row r="1399" spans="1:12" x14ac:dyDescent="0.2">
      <c r="A1399" s="652" t="s">
        <v>586</v>
      </c>
      <c r="B1399" s="656" t="s">
        <v>345</v>
      </c>
      <c r="C1399" s="653"/>
      <c r="D1399" s="653"/>
      <c r="E1399" s="653">
        <f t="shared" si="89"/>
        <v>6.2</v>
      </c>
      <c r="F1399" s="653">
        <v>5</v>
      </c>
      <c r="G1399" s="653">
        <f t="shared" si="90"/>
        <v>0</v>
      </c>
      <c r="H1399" s="653"/>
      <c r="I1399" s="654">
        <f t="shared" si="91"/>
        <v>6.2</v>
      </c>
      <c r="J1399" s="655">
        <f t="shared" si="91"/>
        <v>5</v>
      </c>
      <c r="K1399" s="652">
        <f t="shared" si="92"/>
        <v>6.2</v>
      </c>
      <c r="L1399" s="652"/>
    </row>
    <row r="1400" spans="1:12" x14ac:dyDescent="0.2">
      <c r="A1400" s="652" t="s">
        <v>586</v>
      </c>
      <c r="B1400" s="656" t="s">
        <v>317</v>
      </c>
      <c r="C1400" s="653"/>
      <c r="D1400" s="653"/>
      <c r="E1400" s="653">
        <f t="shared" si="89"/>
        <v>2.48</v>
      </c>
      <c r="F1400" s="653">
        <v>2</v>
      </c>
      <c r="G1400" s="653">
        <f t="shared" si="90"/>
        <v>0</v>
      </c>
      <c r="H1400" s="653"/>
      <c r="I1400" s="654">
        <f t="shared" si="91"/>
        <v>2.48</v>
      </c>
      <c r="J1400" s="655">
        <f t="shared" si="91"/>
        <v>2</v>
      </c>
      <c r="K1400" s="652">
        <f t="shared" si="92"/>
        <v>2.48</v>
      </c>
      <c r="L1400" s="652"/>
    </row>
    <row r="1401" spans="1:12" x14ac:dyDescent="0.2">
      <c r="A1401" s="652" t="s">
        <v>586</v>
      </c>
      <c r="B1401" s="656" t="s">
        <v>360</v>
      </c>
      <c r="C1401" s="653"/>
      <c r="D1401" s="653"/>
      <c r="E1401" s="653">
        <f t="shared" si="89"/>
        <v>34.72</v>
      </c>
      <c r="F1401" s="653">
        <v>28</v>
      </c>
      <c r="G1401" s="653">
        <f t="shared" si="90"/>
        <v>0</v>
      </c>
      <c r="H1401" s="653"/>
      <c r="I1401" s="654">
        <f t="shared" si="91"/>
        <v>34.72</v>
      </c>
      <c r="J1401" s="655">
        <f t="shared" si="91"/>
        <v>28</v>
      </c>
      <c r="K1401" s="652">
        <f t="shared" si="92"/>
        <v>34.72</v>
      </c>
      <c r="L1401" s="652"/>
    </row>
    <row r="1402" spans="1:12" x14ac:dyDescent="0.2">
      <c r="A1402" s="652" t="s">
        <v>564</v>
      </c>
      <c r="B1402" s="656" t="s">
        <v>312</v>
      </c>
      <c r="C1402" s="653"/>
      <c r="D1402" s="653"/>
      <c r="E1402" s="653">
        <f t="shared" si="89"/>
        <v>59.519999999999996</v>
      </c>
      <c r="F1402" s="653">
        <v>48</v>
      </c>
      <c r="G1402" s="653">
        <f t="shared" si="90"/>
        <v>0</v>
      </c>
      <c r="H1402" s="653"/>
      <c r="I1402" s="654">
        <f t="shared" si="91"/>
        <v>59.519999999999996</v>
      </c>
      <c r="J1402" s="655">
        <f t="shared" si="91"/>
        <v>48</v>
      </c>
      <c r="K1402" s="652">
        <f t="shared" si="92"/>
        <v>59.519999999999996</v>
      </c>
      <c r="L1402" s="652"/>
    </row>
    <row r="1403" spans="1:12" x14ac:dyDescent="0.2">
      <c r="A1403" s="652" t="s">
        <v>400</v>
      </c>
      <c r="B1403" s="656" t="s">
        <v>345</v>
      </c>
      <c r="C1403" s="653"/>
      <c r="D1403" s="653"/>
      <c r="E1403" s="653">
        <f t="shared" si="89"/>
        <v>2.48</v>
      </c>
      <c r="F1403" s="653">
        <v>2</v>
      </c>
      <c r="G1403" s="653">
        <f t="shared" si="90"/>
        <v>0</v>
      </c>
      <c r="H1403" s="653"/>
      <c r="I1403" s="654">
        <f t="shared" si="91"/>
        <v>2.48</v>
      </c>
      <c r="J1403" s="655">
        <f t="shared" si="91"/>
        <v>2</v>
      </c>
      <c r="K1403" s="652">
        <f t="shared" si="92"/>
        <v>2.48</v>
      </c>
      <c r="L1403" s="652"/>
    </row>
    <row r="1404" spans="1:12" x14ac:dyDescent="0.2">
      <c r="A1404" s="652" t="s">
        <v>400</v>
      </c>
      <c r="B1404" s="656" t="s">
        <v>317</v>
      </c>
      <c r="C1404" s="653"/>
      <c r="D1404" s="653"/>
      <c r="E1404" s="653">
        <f t="shared" si="89"/>
        <v>9.92</v>
      </c>
      <c r="F1404" s="653">
        <v>8</v>
      </c>
      <c r="G1404" s="653">
        <f t="shared" si="90"/>
        <v>0</v>
      </c>
      <c r="H1404" s="653"/>
      <c r="I1404" s="654">
        <f t="shared" si="91"/>
        <v>9.92</v>
      </c>
      <c r="J1404" s="655">
        <f t="shared" si="91"/>
        <v>8</v>
      </c>
      <c r="K1404" s="652">
        <f t="shared" si="92"/>
        <v>9.92</v>
      </c>
      <c r="L1404" s="652"/>
    </row>
    <row r="1405" spans="1:12" x14ac:dyDescent="0.2">
      <c r="A1405" s="652" t="s">
        <v>400</v>
      </c>
      <c r="B1405" s="656" t="s">
        <v>360</v>
      </c>
      <c r="C1405" s="653"/>
      <c r="D1405" s="653"/>
      <c r="E1405" s="653">
        <f t="shared" si="89"/>
        <v>14.879999999999999</v>
      </c>
      <c r="F1405" s="653">
        <v>12</v>
      </c>
      <c r="G1405" s="653">
        <f t="shared" si="90"/>
        <v>0</v>
      </c>
      <c r="H1405" s="653"/>
      <c r="I1405" s="654">
        <f t="shared" si="91"/>
        <v>14.879999999999999</v>
      </c>
      <c r="J1405" s="655">
        <f t="shared" si="91"/>
        <v>12</v>
      </c>
      <c r="K1405" s="652">
        <f t="shared" si="92"/>
        <v>14.879999999999999</v>
      </c>
      <c r="L1405" s="652"/>
    </row>
    <row r="1406" spans="1:12" x14ac:dyDescent="0.2">
      <c r="A1406" s="652" t="s">
        <v>482</v>
      </c>
      <c r="B1406" s="656" t="s">
        <v>317</v>
      </c>
      <c r="C1406" s="653"/>
      <c r="D1406" s="653"/>
      <c r="E1406" s="653">
        <f t="shared" si="89"/>
        <v>267.83999999999997</v>
      </c>
      <c r="F1406" s="653">
        <v>216</v>
      </c>
      <c r="G1406" s="653">
        <f t="shared" si="90"/>
        <v>157.68</v>
      </c>
      <c r="H1406" s="653">
        <v>216</v>
      </c>
      <c r="I1406" s="654">
        <f t="shared" si="91"/>
        <v>425.52</v>
      </c>
      <c r="J1406" s="655">
        <f t="shared" si="91"/>
        <v>432</v>
      </c>
      <c r="K1406" s="652">
        <f t="shared" si="92"/>
        <v>425.52</v>
      </c>
      <c r="L1406" s="652"/>
    </row>
    <row r="1407" spans="1:12" x14ac:dyDescent="0.2">
      <c r="A1407" s="652" t="s">
        <v>598</v>
      </c>
      <c r="B1407" s="656" t="s">
        <v>317</v>
      </c>
      <c r="C1407" s="653"/>
      <c r="D1407" s="653"/>
      <c r="E1407" s="653">
        <f t="shared" si="89"/>
        <v>44.64</v>
      </c>
      <c r="F1407" s="653">
        <v>36</v>
      </c>
      <c r="G1407" s="653">
        <f t="shared" si="90"/>
        <v>0</v>
      </c>
      <c r="H1407" s="653"/>
      <c r="I1407" s="654">
        <f t="shared" si="91"/>
        <v>44.64</v>
      </c>
      <c r="J1407" s="655">
        <f t="shared" si="91"/>
        <v>36</v>
      </c>
      <c r="K1407" s="652">
        <f t="shared" si="92"/>
        <v>44.64</v>
      </c>
      <c r="L1407" s="652"/>
    </row>
    <row r="1408" spans="1:12" x14ac:dyDescent="0.2">
      <c r="A1408" s="652" t="s">
        <v>454</v>
      </c>
      <c r="B1408" s="656" t="s">
        <v>345</v>
      </c>
      <c r="C1408" s="653"/>
      <c r="D1408" s="653"/>
      <c r="E1408" s="653">
        <f t="shared" si="89"/>
        <v>23.56</v>
      </c>
      <c r="F1408" s="653">
        <v>19</v>
      </c>
      <c r="G1408" s="653">
        <f t="shared" si="90"/>
        <v>13.87</v>
      </c>
      <c r="H1408" s="653">
        <v>19</v>
      </c>
      <c r="I1408" s="654">
        <f t="shared" si="91"/>
        <v>37.43</v>
      </c>
      <c r="J1408" s="655">
        <f t="shared" si="91"/>
        <v>38</v>
      </c>
      <c r="K1408" s="652">
        <f t="shared" si="92"/>
        <v>37.43</v>
      </c>
      <c r="L1408" s="652"/>
    </row>
    <row r="1409" spans="1:12" x14ac:dyDescent="0.2">
      <c r="A1409" s="652" t="s">
        <v>454</v>
      </c>
      <c r="B1409" s="656" t="s">
        <v>317</v>
      </c>
      <c r="C1409" s="653"/>
      <c r="D1409" s="653"/>
      <c r="E1409" s="653">
        <f t="shared" si="89"/>
        <v>94.24</v>
      </c>
      <c r="F1409" s="653">
        <v>76</v>
      </c>
      <c r="G1409" s="653">
        <f t="shared" si="90"/>
        <v>55.48</v>
      </c>
      <c r="H1409" s="653">
        <v>76</v>
      </c>
      <c r="I1409" s="654">
        <f t="shared" si="91"/>
        <v>149.72</v>
      </c>
      <c r="J1409" s="655">
        <f t="shared" si="91"/>
        <v>152</v>
      </c>
      <c r="K1409" s="652">
        <f t="shared" si="92"/>
        <v>149.72</v>
      </c>
      <c r="L1409" s="652"/>
    </row>
    <row r="1410" spans="1:12" x14ac:dyDescent="0.2">
      <c r="A1410" s="652" t="s">
        <v>454</v>
      </c>
      <c r="B1410" s="656" t="s">
        <v>360</v>
      </c>
      <c r="C1410" s="653"/>
      <c r="D1410" s="653"/>
      <c r="E1410" s="653">
        <f t="shared" si="89"/>
        <v>285.2</v>
      </c>
      <c r="F1410" s="653">
        <v>230</v>
      </c>
      <c r="G1410" s="653">
        <f t="shared" si="90"/>
        <v>167.9</v>
      </c>
      <c r="H1410" s="653">
        <v>230</v>
      </c>
      <c r="I1410" s="654">
        <f t="shared" si="91"/>
        <v>453.1</v>
      </c>
      <c r="J1410" s="655">
        <f t="shared" si="91"/>
        <v>460</v>
      </c>
      <c r="K1410" s="652">
        <f t="shared" si="92"/>
        <v>453.1</v>
      </c>
      <c r="L1410" s="652"/>
    </row>
    <row r="1411" spans="1:12" x14ac:dyDescent="0.2">
      <c r="A1411" s="652" t="s">
        <v>606</v>
      </c>
      <c r="B1411" s="656" t="s">
        <v>325</v>
      </c>
      <c r="C1411" s="653"/>
      <c r="D1411" s="653"/>
      <c r="E1411" s="653">
        <f t="shared" si="89"/>
        <v>12.4</v>
      </c>
      <c r="F1411" s="653">
        <v>10</v>
      </c>
      <c r="G1411" s="653">
        <f t="shared" si="90"/>
        <v>0</v>
      </c>
      <c r="H1411" s="653"/>
      <c r="I1411" s="654">
        <f t="shared" si="91"/>
        <v>12.4</v>
      </c>
      <c r="J1411" s="655">
        <f t="shared" si="91"/>
        <v>10</v>
      </c>
      <c r="K1411" s="652">
        <f t="shared" si="92"/>
        <v>12.4</v>
      </c>
      <c r="L1411" s="652"/>
    </row>
    <row r="1412" spans="1:12" x14ac:dyDescent="0.2">
      <c r="A1412" s="652" t="s">
        <v>606</v>
      </c>
      <c r="B1412" s="656" t="s">
        <v>404</v>
      </c>
      <c r="C1412" s="653"/>
      <c r="D1412" s="653"/>
      <c r="E1412" s="653">
        <f t="shared" si="89"/>
        <v>572.88</v>
      </c>
      <c r="F1412" s="653">
        <v>462</v>
      </c>
      <c r="G1412" s="653">
        <f t="shared" si="90"/>
        <v>0</v>
      </c>
      <c r="H1412" s="653"/>
      <c r="I1412" s="654">
        <f t="shared" si="91"/>
        <v>572.88</v>
      </c>
      <c r="J1412" s="655">
        <f t="shared" si="91"/>
        <v>462</v>
      </c>
      <c r="K1412" s="652">
        <f t="shared" si="92"/>
        <v>572.88</v>
      </c>
      <c r="L1412" s="652"/>
    </row>
    <row r="1413" spans="1:12" x14ac:dyDescent="0.2">
      <c r="A1413" s="652" t="s">
        <v>606</v>
      </c>
      <c r="B1413" s="656" t="s">
        <v>372</v>
      </c>
      <c r="C1413" s="653"/>
      <c r="D1413" s="653"/>
      <c r="E1413" s="653">
        <f t="shared" si="89"/>
        <v>71.92</v>
      </c>
      <c r="F1413" s="653">
        <v>58</v>
      </c>
      <c r="G1413" s="653">
        <f t="shared" si="90"/>
        <v>0</v>
      </c>
      <c r="H1413" s="653"/>
      <c r="I1413" s="654">
        <f t="shared" si="91"/>
        <v>71.92</v>
      </c>
      <c r="J1413" s="655">
        <f t="shared" si="91"/>
        <v>58</v>
      </c>
      <c r="K1413" s="652">
        <f t="shared" si="92"/>
        <v>71.92</v>
      </c>
      <c r="L1413" s="652"/>
    </row>
    <row r="1414" spans="1:12" x14ac:dyDescent="0.2">
      <c r="A1414" s="652" t="s">
        <v>606</v>
      </c>
      <c r="B1414" s="656" t="s">
        <v>373</v>
      </c>
      <c r="C1414" s="653"/>
      <c r="D1414" s="653"/>
      <c r="E1414" s="653">
        <f t="shared" ref="E1414:E1477" si="93">F1414*1.24</f>
        <v>49.6</v>
      </c>
      <c r="F1414" s="653">
        <v>40</v>
      </c>
      <c r="G1414" s="653">
        <f t="shared" ref="G1414:G1477" si="94">H1414*0.73</f>
        <v>0</v>
      </c>
      <c r="H1414" s="653"/>
      <c r="I1414" s="654">
        <f t="shared" si="91"/>
        <v>49.6</v>
      </c>
      <c r="J1414" s="655">
        <f t="shared" si="91"/>
        <v>40</v>
      </c>
      <c r="K1414" s="652">
        <f t="shared" si="92"/>
        <v>49.6</v>
      </c>
      <c r="L1414" s="652"/>
    </row>
    <row r="1415" spans="1:12" x14ac:dyDescent="0.2">
      <c r="A1415" s="652" t="s">
        <v>638</v>
      </c>
      <c r="B1415" s="656" t="s">
        <v>404</v>
      </c>
      <c r="C1415" s="653">
        <f>D1415*3.74</f>
        <v>463.76000000000005</v>
      </c>
      <c r="D1415" s="653">
        <v>124</v>
      </c>
      <c r="E1415" s="653">
        <f t="shared" si="93"/>
        <v>0</v>
      </c>
      <c r="F1415" s="653"/>
      <c r="G1415" s="653">
        <f t="shared" si="94"/>
        <v>0</v>
      </c>
      <c r="H1415" s="653"/>
      <c r="I1415" s="654">
        <f t="shared" si="91"/>
        <v>463.76000000000005</v>
      </c>
      <c r="J1415" s="655">
        <f t="shared" si="91"/>
        <v>124</v>
      </c>
      <c r="K1415" s="652">
        <f t="shared" si="92"/>
        <v>463.76000000000005</v>
      </c>
      <c r="L1415" s="652"/>
    </row>
    <row r="1416" spans="1:12" x14ac:dyDescent="0.2">
      <c r="A1416" s="652" t="s">
        <v>638</v>
      </c>
      <c r="B1416" s="656" t="s">
        <v>372</v>
      </c>
      <c r="C1416" s="653"/>
      <c r="D1416" s="653"/>
      <c r="E1416" s="653">
        <f t="shared" si="93"/>
        <v>1.24</v>
      </c>
      <c r="F1416" s="653">
        <v>1</v>
      </c>
      <c r="G1416" s="653">
        <f t="shared" si="94"/>
        <v>0</v>
      </c>
      <c r="H1416" s="653"/>
      <c r="I1416" s="654">
        <f t="shared" si="91"/>
        <v>1.24</v>
      </c>
      <c r="J1416" s="655">
        <f t="shared" si="91"/>
        <v>1</v>
      </c>
      <c r="K1416" s="652">
        <f t="shared" si="92"/>
        <v>1.24</v>
      </c>
      <c r="L1416" s="652"/>
    </row>
    <row r="1417" spans="1:12" x14ac:dyDescent="0.2">
      <c r="A1417" s="652" t="s">
        <v>638</v>
      </c>
      <c r="B1417" s="656" t="s">
        <v>373</v>
      </c>
      <c r="C1417" s="653"/>
      <c r="D1417" s="653"/>
      <c r="E1417" s="653">
        <f t="shared" si="93"/>
        <v>244.28</v>
      </c>
      <c r="F1417" s="653">
        <v>197</v>
      </c>
      <c r="G1417" s="653">
        <f t="shared" si="94"/>
        <v>0</v>
      </c>
      <c r="H1417" s="653"/>
      <c r="I1417" s="654">
        <f t="shared" si="91"/>
        <v>244.28</v>
      </c>
      <c r="J1417" s="655">
        <f t="shared" si="91"/>
        <v>197</v>
      </c>
      <c r="K1417" s="652">
        <f t="shared" si="92"/>
        <v>244.28</v>
      </c>
      <c r="L1417" s="652"/>
    </row>
    <row r="1418" spans="1:12" x14ac:dyDescent="0.2">
      <c r="A1418" s="652" t="s">
        <v>480</v>
      </c>
      <c r="B1418" s="656" t="s">
        <v>325</v>
      </c>
      <c r="C1418" s="653"/>
      <c r="D1418" s="653"/>
      <c r="E1418" s="653">
        <f t="shared" si="93"/>
        <v>0</v>
      </c>
      <c r="F1418" s="653"/>
      <c r="G1418" s="653">
        <f t="shared" si="94"/>
        <v>32.85</v>
      </c>
      <c r="H1418" s="653">
        <v>45</v>
      </c>
      <c r="I1418" s="654">
        <f t="shared" si="91"/>
        <v>32.85</v>
      </c>
      <c r="J1418" s="655">
        <f t="shared" si="91"/>
        <v>45</v>
      </c>
      <c r="K1418" s="652">
        <f t="shared" si="92"/>
        <v>32.85</v>
      </c>
      <c r="L1418" s="652"/>
    </row>
    <row r="1419" spans="1:12" x14ac:dyDescent="0.2">
      <c r="A1419" s="652" t="s">
        <v>480</v>
      </c>
      <c r="B1419" s="656" t="s">
        <v>404</v>
      </c>
      <c r="C1419" s="653">
        <f>D1419*3.74</f>
        <v>2610.52</v>
      </c>
      <c r="D1419" s="653">
        <v>698</v>
      </c>
      <c r="E1419" s="653">
        <f t="shared" si="93"/>
        <v>0</v>
      </c>
      <c r="F1419" s="653"/>
      <c r="G1419" s="653">
        <f t="shared" si="94"/>
        <v>0</v>
      </c>
      <c r="H1419" s="653"/>
      <c r="I1419" s="654">
        <f t="shared" si="91"/>
        <v>2610.52</v>
      </c>
      <c r="J1419" s="655">
        <f t="shared" si="91"/>
        <v>698</v>
      </c>
      <c r="K1419" s="652">
        <f t="shared" si="92"/>
        <v>2610.52</v>
      </c>
      <c r="L1419" s="652"/>
    </row>
    <row r="1420" spans="1:12" x14ac:dyDescent="0.2">
      <c r="A1420" s="652" t="s">
        <v>480</v>
      </c>
      <c r="B1420" s="656" t="s">
        <v>372</v>
      </c>
      <c r="C1420" s="653"/>
      <c r="D1420" s="653"/>
      <c r="E1420" s="653">
        <f t="shared" si="93"/>
        <v>55.8</v>
      </c>
      <c r="F1420" s="653">
        <v>45</v>
      </c>
      <c r="G1420" s="653">
        <f t="shared" si="94"/>
        <v>0</v>
      </c>
      <c r="H1420" s="653"/>
      <c r="I1420" s="654">
        <f t="shared" si="91"/>
        <v>55.8</v>
      </c>
      <c r="J1420" s="655">
        <f t="shared" si="91"/>
        <v>45</v>
      </c>
      <c r="K1420" s="652">
        <f t="shared" si="92"/>
        <v>55.8</v>
      </c>
      <c r="L1420" s="652"/>
    </row>
    <row r="1421" spans="1:12" x14ac:dyDescent="0.2">
      <c r="A1421" s="652" t="s">
        <v>480</v>
      </c>
      <c r="B1421" s="656" t="s">
        <v>373</v>
      </c>
      <c r="C1421" s="653"/>
      <c r="D1421" s="653"/>
      <c r="E1421" s="653">
        <f t="shared" si="93"/>
        <v>198.4</v>
      </c>
      <c r="F1421" s="653">
        <v>160</v>
      </c>
      <c r="G1421" s="653">
        <f t="shared" si="94"/>
        <v>0</v>
      </c>
      <c r="H1421" s="653"/>
      <c r="I1421" s="654">
        <f t="shared" si="91"/>
        <v>198.4</v>
      </c>
      <c r="J1421" s="655">
        <f t="shared" si="91"/>
        <v>160</v>
      </c>
      <c r="K1421" s="652">
        <f t="shared" si="92"/>
        <v>198.4</v>
      </c>
      <c r="L1421" s="652"/>
    </row>
    <row r="1422" spans="1:12" x14ac:dyDescent="0.2">
      <c r="A1422" s="652" t="s">
        <v>687</v>
      </c>
      <c r="B1422" s="656" t="s">
        <v>404</v>
      </c>
      <c r="C1422" s="653">
        <f>D1422*3.74</f>
        <v>5501.54</v>
      </c>
      <c r="D1422" s="653">
        <v>1471</v>
      </c>
      <c r="E1422" s="653">
        <f t="shared" si="93"/>
        <v>0</v>
      </c>
      <c r="F1422" s="653"/>
      <c r="G1422" s="653">
        <f t="shared" si="94"/>
        <v>0</v>
      </c>
      <c r="H1422" s="653"/>
      <c r="I1422" s="654">
        <f t="shared" si="91"/>
        <v>5501.54</v>
      </c>
      <c r="J1422" s="655">
        <f t="shared" si="91"/>
        <v>1471</v>
      </c>
      <c r="K1422" s="652">
        <f t="shared" si="92"/>
        <v>5501.54</v>
      </c>
      <c r="L1422" s="652"/>
    </row>
    <row r="1423" spans="1:12" x14ac:dyDescent="0.2">
      <c r="A1423" s="652" t="s">
        <v>687</v>
      </c>
      <c r="B1423" s="656" t="s">
        <v>372</v>
      </c>
      <c r="C1423" s="653"/>
      <c r="D1423" s="653"/>
      <c r="E1423" s="653">
        <f t="shared" si="93"/>
        <v>33.479999999999997</v>
      </c>
      <c r="F1423" s="653">
        <v>27</v>
      </c>
      <c r="G1423" s="653">
        <f t="shared" si="94"/>
        <v>0</v>
      </c>
      <c r="H1423" s="653"/>
      <c r="I1423" s="654">
        <f t="shared" si="91"/>
        <v>33.479999999999997</v>
      </c>
      <c r="J1423" s="655">
        <f t="shared" si="91"/>
        <v>27</v>
      </c>
      <c r="K1423" s="652">
        <f t="shared" si="92"/>
        <v>33.479999999999997</v>
      </c>
      <c r="L1423" s="652"/>
    </row>
    <row r="1424" spans="1:12" x14ac:dyDescent="0.2">
      <c r="A1424" s="652" t="s">
        <v>687</v>
      </c>
      <c r="B1424" s="656" t="s">
        <v>373</v>
      </c>
      <c r="C1424" s="653"/>
      <c r="D1424" s="653"/>
      <c r="E1424" s="653">
        <f t="shared" si="93"/>
        <v>393.08</v>
      </c>
      <c r="F1424" s="653">
        <v>317</v>
      </c>
      <c r="G1424" s="653">
        <f t="shared" si="94"/>
        <v>0</v>
      </c>
      <c r="H1424" s="653"/>
      <c r="I1424" s="654">
        <f t="shared" si="91"/>
        <v>393.08</v>
      </c>
      <c r="J1424" s="655">
        <f t="shared" si="91"/>
        <v>317</v>
      </c>
      <c r="K1424" s="652">
        <f t="shared" si="92"/>
        <v>393.08</v>
      </c>
      <c r="L1424" s="652"/>
    </row>
    <row r="1425" spans="1:12" x14ac:dyDescent="0.2">
      <c r="A1425" s="652" t="s">
        <v>386</v>
      </c>
      <c r="B1425" s="656" t="s">
        <v>345</v>
      </c>
      <c r="C1425" s="653"/>
      <c r="D1425" s="653"/>
      <c r="E1425" s="653">
        <f t="shared" si="93"/>
        <v>4.96</v>
      </c>
      <c r="F1425" s="653">
        <v>4</v>
      </c>
      <c r="G1425" s="653">
        <f t="shared" si="94"/>
        <v>0</v>
      </c>
      <c r="H1425" s="653"/>
      <c r="I1425" s="654">
        <f t="shared" si="91"/>
        <v>4.96</v>
      </c>
      <c r="J1425" s="655">
        <f t="shared" si="91"/>
        <v>4</v>
      </c>
      <c r="K1425" s="652">
        <f t="shared" si="92"/>
        <v>4.96</v>
      </c>
      <c r="L1425" s="652"/>
    </row>
    <row r="1426" spans="1:12" x14ac:dyDescent="0.2">
      <c r="A1426" s="652" t="s">
        <v>386</v>
      </c>
      <c r="B1426" s="656" t="s">
        <v>317</v>
      </c>
      <c r="C1426" s="653"/>
      <c r="D1426" s="653"/>
      <c r="E1426" s="653">
        <f t="shared" si="93"/>
        <v>69.44</v>
      </c>
      <c r="F1426" s="653">
        <v>56</v>
      </c>
      <c r="G1426" s="653">
        <f t="shared" si="94"/>
        <v>0</v>
      </c>
      <c r="H1426" s="653"/>
      <c r="I1426" s="654">
        <f t="shared" si="91"/>
        <v>69.44</v>
      </c>
      <c r="J1426" s="655">
        <f t="shared" si="91"/>
        <v>56</v>
      </c>
      <c r="K1426" s="652">
        <f t="shared" si="92"/>
        <v>69.44</v>
      </c>
      <c r="L1426" s="652"/>
    </row>
    <row r="1427" spans="1:12" x14ac:dyDescent="0.2">
      <c r="A1427" s="652" t="s">
        <v>386</v>
      </c>
      <c r="B1427" s="656" t="s">
        <v>360</v>
      </c>
      <c r="C1427" s="653"/>
      <c r="D1427" s="653"/>
      <c r="E1427" s="653">
        <f t="shared" si="93"/>
        <v>76.88</v>
      </c>
      <c r="F1427" s="653">
        <v>62</v>
      </c>
      <c r="G1427" s="653">
        <f t="shared" si="94"/>
        <v>0</v>
      </c>
      <c r="H1427" s="653"/>
      <c r="I1427" s="654">
        <f t="shared" si="91"/>
        <v>76.88</v>
      </c>
      <c r="J1427" s="655">
        <f t="shared" si="91"/>
        <v>62</v>
      </c>
      <c r="K1427" s="652">
        <f t="shared" si="92"/>
        <v>76.88</v>
      </c>
      <c r="L1427" s="652"/>
    </row>
    <row r="1428" spans="1:12" x14ac:dyDescent="0.2">
      <c r="A1428" s="652" t="s">
        <v>451</v>
      </c>
      <c r="B1428" s="656" t="s">
        <v>325</v>
      </c>
      <c r="C1428" s="653"/>
      <c r="D1428" s="653"/>
      <c r="E1428" s="653">
        <f t="shared" si="93"/>
        <v>9.92</v>
      </c>
      <c r="F1428" s="653">
        <v>8</v>
      </c>
      <c r="G1428" s="653">
        <f t="shared" si="94"/>
        <v>254.76999999999998</v>
      </c>
      <c r="H1428" s="653">
        <v>349</v>
      </c>
      <c r="I1428" s="654">
        <f t="shared" si="91"/>
        <v>264.69</v>
      </c>
      <c r="J1428" s="655">
        <f t="shared" si="91"/>
        <v>357</v>
      </c>
      <c r="K1428" s="652">
        <f t="shared" si="92"/>
        <v>264.69</v>
      </c>
      <c r="L1428" s="652"/>
    </row>
    <row r="1429" spans="1:12" x14ac:dyDescent="0.2">
      <c r="A1429" s="652" t="s">
        <v>451</v>
      </c>
      <c r="B1429" s="656" t="s">
        <v>326</v>
      </c>
      <c r="C1429" s="653"/>
      <c r="D1429" s="653"/>
      <c r="E1429" s="653">
        <f t="shared" si="93"/>
        <v>0</v>
      </c>
      <c r="F1429" s="653"/>
      <c r="G1429" s="653">
        <f t="shared" si="94"/>
        <v>1012.51</v>
      </c>
      <c r="H1429" s="653">
        <v>1387</v>
      </c>
      <c r="I1429" s="654">
        <f t="shared" ref="I1429:J1492" si="95">C1429+E1429+G1429</f>
        <v>1012.51</v>
      </c>
      <c r="J1429" s="655">
        <f t="shared" si="95"/>
        <v>1387</v>
      </c>
      <c r="K1429" s="652">
        <f t="shared" si="92"/>
        <v>1012.51</v>
      </c>
      <c r="L1429" s="652"/>
    </row>
    <row r="1430" spans="1:12" x14ac:dyDescent="0.2">
      <c r="A1430" s="652" t="s">
        <v>451</v>
      </c>
      <c r="B1430" s="656" t="s">
        <v>390</v>
      </c>
      <c r="C1430" s="653"/>
      <c r="D1430" s="653"/>
      <c r="E1430" s="653">
        <f t="shared" si="93"/>
        <v>0</v>
      </c>
      <c r="F1430" s="653"/>
      <c r="G1430" s="653">
        <f t="shared" si="94"/>
        <v>211.7</v>
      </c>
      <c r="H1430" s="653">
        <v>290</v>
      </c>
      <c r="I1430" s="654">
        <f t="shared" si="95"/>
        <v>211.7</v>
      </c>
      <c r="J1430" s="655">
        <f t="shared" si="95"/>
        <v>290</v>
      </c>
      <c r="K1430" s="652">
        <f t="shared" si="92"/>
        <v>211.7</v>
      </c>
      <c r="L1430" s="652"/>
    </row>
    <row r="1431" spans="1:12" x14ac:dyDescent="0.2">
      <c r="A1431" s="652" t="s">
        <v>451</v>
      </c>
      <c r="B1431" s="656" t="s">
        <v>327</v>
      </c>
      <c r="C1431" s="653"/>
      <c r="D1431" s="653"/>
      <c r="E1431" s="653">
        <f t="shared" si="93"/>
        <v>0</v>
      </c>
      <c r="F1431" s="653"/>
      <c r="G1431" s="653">
        <f t="shared" si="94"/>
        <v>371.57</v>
      </c>
      <c r="H1431" s="653">
        <v>509</v>
      </c>
      <c r="I1431" s="654">
        <f t="shared" si="95"/>
        <v>371.57</v>
      </c>
      <c r="J1431" s="655">
        <f t="shared" si="95"/>
        <v>509</v>
      </c>
      <c r="K1431" s="652">
        <f t="shared" si="92"/>
        <v>371.57</v>
      </c>
      <c r="L1431" s="652"/>
    </row>
    <row r="1432" spans="1:12" x14ac:dyDescent="0.2">
      <c r="A1432" s="652" t="s">
        <v>451</v>
      </c>
      <c r="B1432" s="656" t="s">
        <v>328</v>
      </c>
      <c r="C1432" s="653"/>
      <c r="D1432" s="653"/>
      <c r="E1432" s="653">
        <f t="shared" si="93"/>
        <v>859.32</v>
      </c>
      <c r="F1432" s="653">
        <v>693</v>
      </c>
      <c r="G1432" s="653">
        <f t="shared" si="94"/>
        <v>0</v>
      </c>
      <c r="H1432" s="653"/>
      <c r="I1432" s="654">
        <f t="shared" si="95"/>
        <v>859.32</v>
      </c>
      <c r="J1432" s="655">
        <f t="shared" si="95"/>
        <v>693</v>
      </c>
      <c r="K1432" s="652">
        <f t="shared" si="92"/>
        <v>859.32</v>
      </c>
      <c r="L1432" s="652"/>
    </row>
    <row r="1433" spans="1:12" x14ac:dyDescent="0.2">
      <c r="A1433" s="652" t="s">
        <v>451</v>
      </c>
      <c r="B1433" s="656" t="s">
        <v>393</v>
      </c>
      <c r="C1433" s="653"/>
      <c r="D1433" s="653"/>
      <c r="E1433" s="653">
        <f t="shared" si="93"/>
        <v>195.92</v>
      </c>
      <c r="F1433" s="653">
        <v>158</v>
      </c>
      <c r="G1433" s="653">
        <f t="shared" si="94"/>
        <v>0</v>
      </c>
      <c r="H1433" s="653"/>
      <c r="I1433" s="654">
        <f t="shared" si="95"/>
        <v>195.92</v>
      </c>
      <c r="J1433" s="655">
        <f t="shared" si="95"/>
        <v>158</v>
      </c>
      <c r="K1433" s="652">
        <f t="shared" si="92"/>
        <v>195.92</v>
      </c>
      <c r="L1433" s="652"/>
    </row>
    <row r="1434" spans="1:12" x14ac:dyDescent="0.2">
      <c r="A1434" s="652" t="s">
        <v>451</v>
      </c>
      <c r="B1434" s="656" t="s">
        <v>329</v>
      </c>
      <c r="C1434" s="653"/>
      <c r="D1434" s="653"/>
      <c r="E1434" s="653">
        <f t="shared" si="93"/>
        <v>163.68</v>
      </c>
      <c r="F1434" s="653">
        <v>132</v>
      </c>
      <c r="G1434" s="653">
        <f t="shared" si="94"/>
        <v>96.36</v>
      </c>
      <c r="H1434" s="653">
        <v>132</v>
      </c>
      <c r="I1434" s="654">
        <f t="shared" si="95"/>
        <v>260.04000000000002</v>
      </c>
      <c r="J1434" s="655">
        <f t="shared" si="95"/>
        <v>264</v>
      </c>
      <c r="K1434" s="652">
        <f t="shared" ref="K1434:K1497" si="96">I1434</f>
        <v>260.04000000000002</v>
      </c>
      <c r="L1434" s="652"/>
    </row>
    <row r="1435" spans="1:12" x14ac:dyDescent="0.2">
      <c r="A1435" s="652" t="s">
        <v>451</v>
      </c>
      <c r="B1435" s="656" t="s">
        <v>426</v>
      </c>
      <c r="C1435" s="653"/>
      <c r="D1435" s="653"/>
      <c r="E1435" s="653">
        <f t="shared" si="93"/>
        <v>155</v>
      </c>
      <c r="F1435" s="653">
        <v>125</v>
      </c>
      <c r="G1435" s="653">
        <f t="shared" si="94"/>
        <v>16.79</v>
      </c>
      <c r="H1435" s="653">
        <v>23</v>
      </c>
      <c r="I1435" s="654">
        <f t="shared" si="95"/>
        <v>171.79</v>
      </c>
      <c r="J1435" s="655">
        <f t="shared" si="95"/>
        <v>148</v>
      </c>
      <c r="K1435" s="652">
        <f t="shared" si="96"/>
        <v>171.79</v>
      </c>
      <c r="L1435" s="652"/>
    </row>
    <row r="1436" spans="1:12" x14ac:dyDescent="0.2">
      <c r="A1436" s="652" t="s">
        <v>451</v>
      </c>
      <c r="B1436" s="656" t="s">
        <v>330</v>
      </c>
      <c r="C1436" s="653"/>
      <c r="D1436" s="653"/>
      <c r="E1436" s="653">
        <f t="shared" si="93"/>
        <v>365.8</v>
      </c>
      <c r="F1436" s="653">
        <v>295</v>
      </c>
      <c r="G1436" s="653">
        <f t="shared" si="94"/>
        <v>0</v>
      </c>
      <c r="H1436" s="653"/>
      <c r="I1436" s="654">
        <f t="shared" si="95"/>
        <v>365.8</v>
      </c>
      <c r="J1436" s="655">
        <f t="shared" si="95"/>
        <v>295</v>
      </c>
      <c r="K1436" s="652">
        <f t="shared" si="96"/>
        <v>365.8</v>
      </c>
      <c r="L1436" s="652"/>
    </row>
    <row r="1437" spans="1:12" x14ac:dyDescent="0.2">
      <c r="A1437" s="652" t="s">
        <v>451</v>
      </c>
      <c r="B1437" s="656" t="s">
        <v>331</v>
      </c>
      <c r="C1437" s="653"/>
      <c r="D1437" s="653"/>
      <c r="E1437" s="653">
        <f t="shared" si="93"/>
        <v>0</v>
      </c>
      <c r="F1437" s="653"/>
      <c r="G1437" s="653">
        <f t="shared" si="94"/>
        <v>19.71</v>
      </c>
      <c r="H1437" s="653">
        <v>27</v>
      </c>
      <c r="I1437" s="654">
        <f t="shared" si="95"/>
        <v>19.71</v>
      </c>
      <c r="J1437" s="655">
        <f t="shared" si="95"/>
        <v>27</v>
      </c>
      <c r="K1437" s="652">
        <f t="shared" si="96"/>
        <v>19.71</v>
      </c>
      <c r="L1437" s="652"/>
    </row>
    <row r="1438" spans="1:12" x14ac:dyDescent="0.2">
      <c r="A1438" s="652" t="s">
        <v>451</v>
      </c>
      <c r="B1438" s="656" t="s">
        <v>333</v>
      </c>
      <c r="C1438" s="653"/>
      <c r="D1438" s="653"/>
      <c r="E1438" s="653">
        <f t="shared" si="93"/>
        <v>230.64</v>
      </c>
      <c r="F1438" s="653">
        <v>186</v>
      </c>
      <c r="G1438" s="653">
        <f t="shared" si="94"/>
        <v>135.78</v>
      </c>
      <c r="H1438" s="653">
        <v>186</v>
      </c>
      <c r="I1438" s="654">
        <f t="shared" si="95"/>
        <v>366.41999999999996</v>
      </c>
      <c r="J1438" s="655">
        <f t="shared" si="95"/>
        <v>372</v>
      </c>
      <c r="K1438" s="652">
        <f t="shared" si="96"/>
        <v>366.41999999999996</v>
      </c>
      <c r="L1438" s="652"/>
    </row>
    <row r="1439" spans="1:12" x14ac:dyDescent="0.2">
      <c r="A1439" s="652" t="s">
        <v>451</v>
      </c>
      <c r="B1439" s="656" t="s">
        <v>336</v>
      </c>
      <c r="C1439" s="653"/>
      <c r="D1439" s="653"/>
      <c r="E1439" s="653">
        <f t="shared" si="93"/>
        <v>590.24</v>
      </c>
      <c r="F1439" s="653">
        <v>476</v>
      </c>
      <c r="G1439" s="653">
        <f t="shared" si="94"/>
        <v>347.48</v>
      </c>
      <c r="H1439" s="653">
        <v>476</v>
      </c>
      <c r="I1439" s="654">
        <f t="shared" si="95"/>
        <v>937.72</v>
      </c>
      <c r="J1439" s="655">
        <f t="shared" si="95"/>
        <v>952</v>
      </c>
      <c r="K1439" s="652">
        <f t="shared" si="96"/>
        <v>937.72</v>
      </c>
      <c r="L1439" s="652"/>
    </row>
    <row r="1440" spans="1:12" x14ac:dyDescent="0.2">
      <c r="A1440" s="652" t="s">
        <v>451</v>
      </c>
      <c r="B1440" s="656" t="s">
        <v>337</v>
      </c>
      <c r="C1440" s="653"/>
      <c r="D1440" s="653"/>
      <c r="E1440" s="653">
        <f t="shared" si="93"/>
        <v>4.96</v>
      </c>
      <c r="F1440" s="653">
        <v>4</v>
      </c>
      <c r="G1440" s="653">
        <f t="shared" si="94"/>
        <v>2.92</v>
      </c>
      <c r="H1440" s="653">
        <v>4</v>
      </c>
      <c r="I1440" s="654">
        <f t="shared" si="95"/>
        <v>7.88</v>
      </c>
      <c r="J1440" s="655">
        <f t="shared" si="95"/>
        <v>8</v>
      </c>
      <c r="K1440" s="652">
        <f t="shared" si="96"/>
        <v>7.88</v>
      </c>
      <c r="L1440" s="652"/>
    </row>
    <row r="1441" spans="1:12" x14ac:dyDescent="0.2">
      <c r="A1441" s="652" t="s">
        <v>451</v>
      </c>
      <c r="B1441" s="656" t="s">
        <v>339</v>
      </c>
      <c r="C1441" s="653"/>
      <c r="D1441" s="653"/>
      <c r="E1441" s="653">
        <f t="shared" si="93"/>
        <v>14.879999999999999</v>
      </c>
      <c r="F1441" s="653">
        <v>12</v>
      </c>
      <c r="G1441" s="653">
        <f t="shared" si="94"/>
        <v>8.76</v>
      </c>
      <c r="H1441" s="653">
        <v>12</v>
      </c>
      <c r="I1441" s="654">
        <f t="shared" si="95"/>
        <v>23.64</v>
      </c>
      <c r="J1441" s="655">
        <f t="shared" si="95"/>
        <v>24</v>
      </c>
      <c r="K1441" s="652">
        <f t="shared" si="96"/>
        <v>23.64</v>
      </c>
      <c r="L1441" s="652"/>
    </row>
    <row r="1442" spans="1:12" x14ac:dyDescent="0.2">
      <c r="A1442" s="652" t="s">
        <v>451</v>
      </c>
      <c r="B1442" s="656" t="s">
        <v>340</v>
      </c>
      <c r="C1442" s="653"/>
      <c r="D1442" s="653"/>
      <c r="E1442" s="653">
        <f t="shared" si="93"/>
        <v>12.4</v>
      </c>
      <c r="F1442" s="653">
        <v>10</v>
      </c>
      <c r="G1442" s="653">
        <f t="shared" si="94"/>
        <v>7.3</v>
      </c>
      <c r="H1442" s="653">
        <v>10</v>
      </c>
      <c r="I1442" s="654">
        <f t="shared" si="95"/>
        <v>19.7</v>
      </c>
      <c r="J1442" s="655">
        <f t="shared" si="95"/>
        <v>20</v>
      </c>
      <c r="K1442" s="652">
        <f t="shared" si="96"/>
        <v>19.7</v>
      </c>
      <c r="L1442" s="652"/>
    </row>
    <row r="1443" spans="1:12" x14ac:dyDescent="0.2">
      <c r="A1443" s="652" t="s">
        <v>451</v>
      </c>
      <c r="B1443" s="656" t="s">
        <v>341</v>
      </c>
      <c r="C1443" s="653"/>
      <c r="D1443" s="653"/>
      <c r="E1443" s="653">
        <f t="shared" si="93"/>
        <v>11.16</v>
      </c>
      <c r="F1443" s="653">
        <v>9</v>
      </c>
      <c r="G1443" s="653">
        <f t="shared" si="94"/>
        <v>6.57</v>
      </c>
      <c r="H1443" s="653">
        <v>9</v>
      </c>
      <c r="I1443" s="654">
        <f t="shared" si="95"/>
        <v>17.73</v>
      </c>
      <c r="J1443" s="655">
        <f t="shared" si="95"/>
        <v>18</v>
      </c>
      <c r="K1443" s="652">
        <f t="shared" si="96"/>
        <v>17.73</v>
      </c>
      <c r="L1443" s="652"/>
    </row>
    <row r="1444" spans="1:12" ht="24" x14ac:dyDescent="0.2">
      <c r="A1444" s="652" t="s">
        <v>451</v>
      </c>
      <c r="B1444" s="656" t="s">
        <v>342</v>
      </c>
      <c r="C1444" s="653"/>
      <c r="D1444" s="653"/>
      <c r="E1444" s="653">
        <f t="shared" si="93"/>
        <v>38.44</v>
      </c>
      <c r="F1444" s="653">
        <v>31</v>
      </c>
      <c r="G1444" s="653">
        <f t="shared" si="94"/>
        <v>22.63</v>
      </c>
      <c r="H1444" s="653">
        <v>31</v>
      </c>
      <c r="I1444" s="654">
        <f t="shared" si="95"/>
        <v>61.069999999999993</v>
      </c>
      <c r="J1444" s="655">
        <f t="shared" si="95"/>
        <v>62</v>
      </c>
      <c r="K1444" s="652">
        <f t="shared" si="96"/>
        <v>61.069999999999993</v>
      </c>
      <c r="L1444" s="652"/>
    </row>
    <row r="1445" spans="1:12" x14ac:dyDescent="0.2">
      <c r="A1445" s="652" t="s">
        <v>451</v>
      </c>
      <c r="B1445" s="656" t="s">
        <v>343</v>
      </c>
      <c r="C1445" s="653"/>
      <c r="D1445" s="653"/>
      <c r="E1445" s="653">
        <f t="shared" si="93"/>
        <v>84.32</v>
      </c>
      <c r="F1445" s="653">
        <v>68</v>
      </c>
      <c r="G1445" s="653">
        <f t="shared" si="94"/>
        <v>51.83</v>
      </c>
      <c r="H1445" s="653">
        <v>71</v>
      </c>
      <c r="I1445" s="654">
        <f t="shared" si="95"/>
        <v>136.14999999999998</v>
      </c>
      <c r="J1445" s="655">
        <f t="shared" si="95"/>
        <v>139</v>
      </c>
      <c r="K1445" s="652">
        <f t="shared" si="96"/>
        <v>136.14999999999998</v>
      </c>
      <c r="L1445" s="652"/>
    </row>
    <row r="1446" spans="1:12" x14ac:dyDescent="0.2">
      <c r="A1446" s="652" t="s">
        <v>451</v>
      </c>
      <c r="B1446" s="656" t="s">
        <v>346</v>
      </c>
      <c r="C1446" s="653"/>
      <c r="D1446" s="653"/>
      <c r="E1446" s="653">
        <f t="shared" si="93"/>
        <v>0</v>
      </c>
      <c r="F1446" s="653"/>
      <c r="G1446" s="653">
        <f t="shared" si="94"/>
        <v>56.21</v>
      </c>
      <c r="H1446" s="653">
        <v>77</v>
      </c>
      <c r="I1446" s="654">
        <f t="shared" si="95"/>
        <v>56.21</v>
      </c>
      <c r="J1446" s="655">
        <f t="shared" si="95"/>
        <v>77</v>
      </c>
      <c r="K1446" s="652">
        <f t="shared" si="96"/>
        <v>56.21</v>
      </c>
      <c r="L1446" s="652"/>
    </row>
    <row r="1447" spans="1:12" x14ac:dyDescent="0.2">
      <c r="A1447" s="652" t="s">
        <v>451</v>
      </c>
      <c r="B1447" s="656" t="s">
        <v>317</v>
      </c>
      <c r="C1447" s="653"/>
      <c r="D1447" s="653"/>
      <c r="E1447" s="653">
        <f t="shared" si="93"/>
        <v>2.48</v>
      </c>
      <c r="F1447" s="653">
        <v>2</v>
      </c>
      <c r="G1447" s="653">
        <f t="shared" si="94"/>
        <v>0</v>
      </c>
      <c r="H1447" s="653"/>
      <c r="I1447" s="654">
        <f t="shared" si="95"/>
        <v>2.48</v>
      </c>
      <c r="J1447" s="655">
        <f t="shared" si="95"/>
        <v>2</v>
      </c>
      <c r="K1447" s="652">
        <f t="shared" si="96"/>
        <v>2.48</v>
      </c>
      <c r="L1447" s="652"/>
    </row>
    <row r="1448" spans="1:12" x14ac:dyDescent="0.2">
      <c r="A1448" s="652" t="s">
        <v>451</v>
      </c>
      <c r="B1448" s="656" t="s">
        <v>347</v>
      </c>
      <c r="C1448" s="653"/>
      <c r="D1448" s="653"/>
      <c r="E1448" s="653">
        <f t="shared" si="93"/>
        <v>62</v>
      </c>
      <c r="F1448" s="653">
        <v>50</v>
      </c>
      <c r="G1448" s="653">
        <f t="shared" si="94"/>
        <v>0</v>
      </c>
      <c r="H1448" s="653"/>
      <c r="I1448" s="654">
        <f t="shared" si="95"/>
        <v>62</v>
      </c>
      <c r="J1448" s="655">
        <f t="shared" si="95"/>
        <v>50</v>
      </c>
      <c r="K1448" s="652">
        <f t="shared" si="96"/>
        <v>62</v>
      </c>
      <c r="L1448" s="652"/>
    </row>
    <row r="1449" spans="1:12" x14ac:dyDescent="0.2">
      <c r="A1449" s="652" t="s">
        <v>451</v>
      </c>
      <c r="B1449" s="656" t="s">
        <v>312</v>
      </c>
      <c r="C1449" s="653"/>
      <c r="D1449" s="653"/>
      <c r="E1449" s="653">
        <f t="shared" si="93"/>
        <v>66.959999999999994</v>
      </c>
      <c r="F1449" s="653">
        <v>54</v>
      </c>
      <c r="G1449" s="653">
        <f t="shared" si="94"/>
        <v>0</v>
      </c>
      <c r="H1449" s="653"/>
      <c r="I1449" s="654">
        <f t="shared" si="95"/>
        <v>66.959999999999994</v>
      </c>
      <c r="J1449" s="655">
        <f t="shared" si="95"/>
        <v>54</v>
      </c>
      <c r="K1449" s="652">
        <f t="shared" si="96"/>
        <v>66.959999999999994</v>
      </c>
      <c r="L1449" s="652"/>
    </row>
    <row r="1450" spans="1:12" x14ac:dyDescent="0.2">
      <c r="A1450" s="652" t="s">
        <v>451</v>
      </c>
      <c r="B1450" s="656" t="s">
        <v>321</v>
      </c>
      <c r="C1450" s="653"/>
      <c r="D1450" s="653"/>
      <c r="E1450" s="653">
        <f t="shared" si="93"/>
        <v>416.64</v>
      </c>
      <c r="F1450" s="653">
        <v>336</v>
      </c>
      <c r="G1450" s="653">
        <f t="shared" si="94"/>
        <v>245.28</v>
      </c>
      <c r="H1450" s="653">
        <v>336</v>
      </c>
      <c r="I1450" s="654">
        <f t="shared" si="95"/>
        <v>661.92</v>
      </c>
      <c r="J1450" s="655">
        <f t="shared" si="95"/>
        <v>672</v>
      </c>
      <c r="K1450" s="652">
        <f t="shared" si="96"/>
        <v>661.92</v>
      </c>
      <c r="L1450" s="652"/>
    </row>
    <row r="1451" spans="1:12" x14ac:dyDescent="0.2">
      <c r="A1451" s="652" t="s">
        <v>451</v>
      </c>
      <c r="B1451" s="656" t="s">
        <v>375</v>
      </c>
      <c r="C1451" s="653"/>
      <c r="D1451" s="653"/>
      <c r="E1451" s="653">
        <f t="shared" si="93"/>
        <v>135.16</v>
      </c>
      <c r="F1451" s="653">
        <v>109</v>
      </c>
      <c r="G1451" s="653">
        <f t="shared" si="94"/>
        <v>73</v>
      </c>
      <c r="H1451" s="653">
        <v>100</v>
      </c>
      <c r="I1451" s="654">
        <f t="shared" si="95"/>
        <v>208.16</v>
      </c>
      <c r="J1451" s="655">
        <f t="shared" si="95"/>
        <v>209</v>
      </c>
      <c r="K1451" s="652">
        <f t="shared" si="96"/>
        <v>208.16</v>
      </c>
      <c r="L1451" s="652"/>
    </row>
    <row r="1452" spans="1:12" x14ac:dyDescent="0.2">
      <c r="A1452" s="652" t="s">
        <v>451</v>
      </c>
      <c r="B1452" s="656" t="s">
        <v>349</v>
      </c>
      <c r="C1452" s="653"/>
      <c r="D1452" s="653"/>
      <c r="E1452" s="653">
        <f t="shared" si="93"/>
        <v>104.16</v>
      </c>
      <c r="F1452" s="653">
        <v>84</v>
      </c>
      <c r="G1452" s="653">
        <f t="shared" si="94"/>
        <v>0</v>
      </c>
      <c r="H1452" s="653"/>
      <c r="I1452" s="654">
        <f t="shared" si="95"/>
        <v>104.16</v>
      </c>
      <c r="J1452" s="655">
        <f t="shared" si="95"/>
        <v>84</v>
      </c>
      <c r="K1452" s="652">
        <f t="shared" si="96"/>
        <v>104.16</v>
      </c>
      <c r="L1452" s="652"/>
    </row>
    <row r="1453" spans="1:12" x14ac:dyDescent="0.2">
      <c r="A1453" s="652" t="s">
        <v>451</v>
      </c>
      <c r="B1453" s="656" t="s">
        <v>385</v>
      </c>
      <c r="C1453" s="653"/>
      <c r="D1453" s="653"/>
      <c r="E1453" s="653">
        <f t="shared" si="93"/>
        <v>37.200000000000003</v>
      </c>
      <c r="F1453" s="653">
        <v>30</v>
      </c>
      <c r="G1453" s="653">
        <f t="shared" si="94"/>
        <v>0</v>
      </c>
      <c r="H1453" s="653"/>
      <c r="I1453" s="654">
        <f t="shared" si="95"/>
        <v>37.200000000000003</v>
      </c>
      <c r="J1453" s="655">
        <f t="shared" si="95"/>
        <v>30</v>
      </c>
      <c r="K1453" s="652">
        <f t="shared" si="96"/>
        <v>37.200000000000003</v>
      </c>
      <c r="L1453" s="652"/>
    </row>
    <row r="1454" spans="1:12" x14ac:dyDescent="0.2">
      <c r="A1454" s="652" t="s">
        <v>451</v>
      </c>
      <c r="B1454" s="656" t="s">
        <v>350</v>
      </c>
      <c r="C1454" s="653"/>
      <c r="D1454" s="653"/>
      <c r="E1454" s="653">
        <f t="shared" si="93"/>
        <v>119.03999999999999</v>
      </c>
      <c r="F1454" s="653">
        <v>96</v>
      </c>
      <c r="G1454" s="653">
        <f t="shared" si="94"/>
        <v>0</v>
      </c>
      <c r="H1454" s="653"/>
      <c r="I1454" s="654">
        <f t="shared" si="95"/>
        <v>119.03999999999999</v>
      </c>
      <c r="J1454" s="655">
        <f t="shared" si="95"/>
        <v>96</v>
      </c>
      <c r="K1454" s="652">
        <f t="shared" si="96"/>
        <v>119.03999999999999</v>
      </c>
      <c r="L1454" s="652"/>
    </row>
    <row r="1455" spans="1:12" x14ac:dyDescent="0.2">
      <c r="A1455" s="652" t="s">
        <v>451</v>
      </c>
      <c r="B1455" s="656" t="s">
        <v>351</v>
      </c>
      <c r="C1455" s="653"/>
      <c r="D1455" s="653"/>
      <c r="E1455" s="653">
        <f t="shared" si="93"/>
        <v>33.479999999999997</v>
      </c>
      <c r="F1455" s="653">
        <v>27</v>
      </c>
      <c r="G1455" s="653">
        <f t="shared" si="94"/>
        <v>0</v>
      </c>
      <c r="H1455" s="653"/>
      <c r="I1455" s="654">
        <f t="shared" si="95"/>
        <v>33.479999999999997</v>
      </c>
      <c r="J1455" s="655">
        <f t="shared" si="95"/>
        <v>27</v>
      </c>
      <c r="K1455" s="652">
        <f t="shared" si="96"/>
        <v>33.479999999999997</v>
      </c>
      <c r="L1455" s="652"/>
    </row>
    <row r="1456" spans="1:12" x14ac:dyDescent="0.2">
      <c r="A1456" s="652" t="s">
        <v>451</v>
      </c>
      <c r="B1456" s="656" t="s">
        <v>352</v>
      </c>
      <c r="C1456" s="653"/>
      <c r="D1456" s="653"/>
      <c r="E1456" s="653">
        <f t="shared" si="93"/>
        <v>155</v>
      </c>
      <c r="F1456" s="653">
        <v>125</v>
      </c>
      <c r="G1456" s="653">
        <f t="shared" si="94"/>
        <v>75.92</v>
      </c>
      <c r="H1456" s="653">
        <v>104</v>
      </c>
      <c r="I1456" s="654">
        <f t="shared" si="95"/>
        <v>230.92000000000002</v>
      </c>
      <c r="J1456" s="655">
        <f t="shared" si="95"/>
        <v>229</v>
      </c>
      <c r="K1456" s="652">
        <f t="shared" si="96"/>
        <v>230.92000000000002</v>
      </c>
      <c r="L1456" s="652"/>
    </row>
    <row r="1457" spans="1:12" x14ac:dyDescent="0.2">
      <c r="A1457" s="652" t="s">
        <v>451</v>
      </c>
      <c r="B1457" s="656" t="s">
        <v>356</v>
      </c>
      <c r="C1457" s="653"/>
      <c r="D1457" s="653"/>
      <c r="E1457" s="653">
        <f t="shared" si="93"/>
        <v>24.8</v>
      </c>
      <c r="F1457" s="653">
        <v>20</v>
      </c>
      <c r="G1457" s="653">
        <f t="shared" si="94"/>
        <v>0</v>
      </c>
      <c r="H1457" s="653"/>
      <c r="I1457" s="654">
        <f t="shared" si="95"/>
        <v>24.8</v>
      </c>
      <c r="J1457" s="655">
        <f t="shared" si="95"/>
        <v>20</v>
      </c>
      <c r="K1457" s="652">
        <f t="shared" si="96"/>
        <v>24.8</v>
      </c>
      <c r="L1457" s="652"/>
    </row>
    <row r="1458" spans="1:12" x14ac:dyDescent="0.2">
      <c r="A1458" s="652" t="s">
        <v>451</v>
      </c>
      <c r="B1458" s="656" t="s">
        <v>377</v>
      </c>
      <c r="C1458" s="653"/>
      <c r="D1458" s="653"/>
      <c r="E1458" s="653">
        <f t="shared" si="93"/>
        <v>84.32</v>
      </c>
      <c r="F1458" s="653">
        <v>68</v>
      </c>
      <c r="G1458" s="653">
        <f t="shared" si="94"/>
        <v>0</v>
      </c>
      <c r="H1458" s="653"/>
      <c r="I1458" s="654">
        <f t="shared" si="95"/>
        <v>84.32</v>
      </c>
      <c r="J1458" s="655">
        <f t="shared" si="95"/>
        <v>68</v>
      </c>
      <c r="K1458" s="652">
        <f t="shared" si="96"/>
        <v>84.32</v>
      </c>
      <c r="L1458" s="652"/>
    </row>
    <row r="1459" spans="1:12" x14ac:dyDescent="0.2">
      <c r="A1459" s="652" t="s">
        <v>451</v>
      </c>
      <c r="B1459" s="656" t="s">
        <v>357</v>
      </c>
      <c r="C1459" s="653"/>
      <c r="D1459" s="653"/>
      <c r="E1459" s="653">
        <f t="shared" si="93"/>
        <v>554.28</v>
      </c>
      <c r="F1459" s="653">
        <v>447</v>
      </c>
      <c r="G1459" s="653">
        <f t="shared" si="94"/>
        <v>314.63</v>
      </c>
      <c r="H1459" s="653">
        <v>431</v>
      </c>
      <c r="I1459" s="654">
        <f t="shared" si="95"/>
        <v>868.91</v>
      </c>
      <c r="J1459" s="655">
        <f t="shared" si="95"/>
        <v>878</v>
      </c>
      <c r="K1459" s="652">
        <f t="shared" si="96"/>
        <v>868.91</v>
      </c>
      <c r="L1459" s="652"/>
    </row>
    <row r="1460" spans="1:12" x14ac:dyDescent="0.2">
      <c r="A1460" s="652" t="s">
        <v>451</v>
      </c>
      <c r="B1460" s="656" t="s">
        <v>358</v>
      </c>
      <c r="C1460" s="653"/>
      <c r="D1460" s="653"/>
      <c r="E1460" s="653">
        <f t="shared" si="93"/>
        <v>93</v>
      </c>
      <c r="F1460" s="653">
        <v>75</v>
      </c>
      <c r="G1460" s="653">
        <f t="shared" si="94"/>
        <v>10.219999999999999</v>
      </c>
      <c r="H1460" s="653">
        <v>14</v>
      </c>
      <c r="I1460" s="654">
        <f t="shared" si="95"/>
        <v>103.22</v>
      </c>
      <c r="J1460" s="655">
        <f t="shared" si="95"/>
        <v>89</v>
      </c>
      <c r="K1460" s="652">
        <f t="shared" si="96"/>
        <v>103.22</v>
      </c>
      <c r="L1460" s="652"/>
    </row>
    <row r="1461" spans="1:12" x14ac:dyDescent="0.2">
      <c r="A1461" s="652" t="s">
        <v>451</v>
      </c>
      <c r="B1461" s="656" t="s">
        <v>359</v>
      </c>
      <c r="C1461" s="653"/>
      <c r="D1461" s="653"/>
      <c r="E1461" s="653">
        <f t="shared" si="93"/>
        <v>254.2</v>
      </c>
      <c r="F1461" s="653">
        <v>205</v>
      </c>
      <c r="G1461" s="653">
        <f t="shared" si="94"/>
        <v>151.10999999999999</v>
      </c>
      <c r="H1461" s="653">
        <v>207</v>
      </c>
      <c r="I1461" s="654">
        <f t="shared" si="95"/>
        <v>405.30999999999995</v>
      </c>
      <c r="J1461" s="655">
        <f t="shared" si="95"/>
        <v>412</v>
      </c>
      <c r="K1461" s="652">
        <f t="shared" si="96"/>
        <v>405.30999999999995</v>
      </c>
      <c r="L1461" s="652"/>
    </row>
    <row r="1462" spans="1:12" x14ac:dyDescent="0.2">
      <c r="A1462" s="652" t="s">
        <v>451</v>
      </c>
      <c r="B1462" s="656" t="s">
        <v>361</v>
      </c>
      <c r="C1462" s="653"/>
      <c r="D1462" s="653"/>
      <c r="E1462" s="653">
        <f t="shared" si="93"/>
        <v>137.63999999999999</v>
      </c>
      <c r="F1462" s="653">
        <v>111</v>
      </c>
      <c r="G1462" s="653">
        <f t="shared" si="94"/>
        <v>81.03</v>
      </c>
      <c r="H1462" s="653">
        <v>111</v>
      </c>
      <c r="I1462" s="654">
        <f t="shared" si="95"/>
        <v>218.67</v>
      </c>
      <c r="J1462" s="655">
        <f t="shared" si="95"/>
        <v>222</v>
      </c>
      <c r="K1462" s="652">
        <f t="shared" si="96"/>
        <v>218.67</v>
      </c>
      <c r="L1462" s="652"/>
    </row>
    <row r="1463" spans="1:12" x14ac:dyDescent="0.2">
      <c r="A1463" s="652" t="s">
        <v>451</v>
      </c>
      <c r="B1463" s="656" t="s">
        <v>362</v>
      </c>
      <c r="C1463" s="653"/>
      <c r="D1463" s="653"/>
      <c r="E1463" s="653">
        <f t="shared" si="93"/>
        <v>297.60000000000002</v>
      </c>
      <c r="F1463" s="653">
        <v>240</v>
      </c>
      <c r="G1463" s="653">
        <f t="shared" si="94"/>
        <v>0</v>
      </c>
      <c r="H1463" s="653"/>
      <c r="I1463" s="654">
        <f t="shared" si="95"/>
        <v>297.60000000000002</v>
      </c>
      <c r="J1463" s="655">
        <f t="shared" si="95"/>
        <v>240</v>
      </c>
      <c r="K1463" s="652">
        <f t="shared" si="96"/>
        <v>297.60000000000002</v>
      </c>
      <c r="L1463" s="652"/>
    </row>
    <row r="1464" spans="1:12" x14ac:dyDescent="0.2">
      <c r="A1464" s="652" t="s">
        <v>451</v>
      </c>
      <c r="B1464" s="656" t="s">
        <v>364</v>
      </c>
      <c r="C1464" s="653"/>
      <c r="D1464" s="653"/>
      <c r="E1464" s="653">
        <f t="shared" si="93"/>
        <v>4.96</v>
      </c>
      <c r="F1464" s="653">
        <v>4</v>
      </c>
      <c r="G1464" s="653">
        <f t="shared" si="94"/>
        <v>3.65</v>
      </c>
      <c r="H1464" s="653">
        <v>5</v>
      </c>
      <c r="I1464" s="654">
        <f t="shared" si="95"/>
        <v>8.61</v>
      </c>
      <c r="J1464" s="655">
        <f t="shared" si="95"/>
        <v>9</v>
      </c>
      <c r="K1464" s="652">
        <f t="shared" si="96"/>
        <v>8.61</v>
      </c>
      <c r="L1464" s="652"/>
    </row>
    <row r="1465" spans="1:12" x14ac:dyDescent="0.2">
      <c r="A1465" s="652" t="s">
        <v>451</v>
      </c>
      <c r="B1465" s="656" t="s">
        <v>367</v>
      </c>
      <c r="C1465" s="653"/>
      <c r="D1465" s="653"/>
      <c r="E1465" s="653">
        <f t="shared" si="93"/>
        <v>0</v>
      </c>
      <c r="F1465" s="653"/>
      <c r="G1465" s="653">
        <f t="shared" si="94"/>
        <v>466.46999999999997</v>
      </c>
      <c r="H1465" s="653">
        <v>639</v>
      </c>
      <c r="I1465" s="654">
        <f t="shared" si="95"/>
        <v>466.46999999999997</v>
      </c>
      <c r="J1465" s="655">
        <f t="shared" si="95"/>
        <v>639</v>
      </c>
      <c r="K1465" s="652">
        <f t="shared" si="96"/>
        <v>466.46999999999997</v>
      </c>
      <c r="L1465" s="652"/>
    </row>
    <row r="1466" spans="1:12" x14ac:dyDescent="0.2">
      <c r="A1466" s="652" t="s">
        <v>451</v>
      </c>
      <c r="B1466" s="656" t="s">
        <v>368</v>
      </c>
      <c r="C1466" s="653"/>
      <c r="D1466" s="653"/>
      <c r="E1466" s="653">
        <f t="shared" si="93"/>
        <v>481.12</v>
      </c>
      <c r="F1466" s="653">
        <v>388</v>
      </c>
      <c r="G1466" s="653">
        <f t="shared" si="94"/>
        <v>405.15</v>
      </c>
      <c r="H1466" s="653">
        <v>555</v>
      </c>
      <c r="I1466" s="654">
        <f t="shared" si="95"/>
        <v>886.27</v>
      </c>
      <c r="J1466" s="655">
        <f t="shared" si="95"/>
        <v>943</v>
      </c>
      <c r="K1466" s="652">
        <f t="shared" si="96"/>
        <v>886.27</v>
      </c>
      <c r="L1466" s="652"/>
    </row>
    <row r="1467" spans="1:12" x14ac:dyDescent="0.2">
      <c r="A1467" s="652" t="s">
        <v>451</v>
      </c>
      <c r="B1467" s="656" t="s">
        <v>369</v>
      </c>
      <c r="C1467" s="653"/>
      <c r="D1467" s="653"/>
      <c r="E1467" s="653">
        <f t="shared" si="93"/>
        <v>3.7199999999999998</v>
      </c>
      <c r="F1467" s="653">
        <v>3</v>
      </c>
      <c r="G1467" s="653">
        <f t="shared" si="94"/>
        <v>2.19</v>
      </c>
      <c r="H1467" s="653">
        <v>3</v>
      </c>
      <c r="I1467" s="654">
        <f t="shared" si="95"/>
        <v>5.91</v>
      </c>
      <c r="J1467" s="655">
        <f t="shared" si="95"/>
        <v>6</v>
      </c>
      <c r="K1467" s="652">
        <f t="shared" si="96"/>
        <v>5.91</v>
      </c>
      <c r="L1467" s="652"/>
    </row>
    <row r="1468" spans="1:12" ht="24" x14ac:dyDescent="0.2">
      <c r="A1468" s="652" t="s">
        <v>451</v>
      </c>
      <c r="B1468" s="656" t="s">
        <v>370</v>
      </c>
      <c r="C1468" s="653"/>
      <c r="D1468" s="653"/>
      <c r="E1468" s="653">
        <f t="shared" si="93"/>
        <v>16.12</v>
      </c>
      <c r="F1468" s="653">
        <v>13</v>
      </c>
      <c r="G1468" s="653">
        <f t="shared" si="94"/>
        <v>5.84</v>
      </c>
      <c r="H1468" s="653">
        <v>8</v>
      </c>
      <c r="I1468" s="654">
        <f t="shared" si="95"/>
        <v>21.96</v>
      </c>
      <c r="J1468" s="655">
        <f t="shared" si="95"/>
        <v>21</v>
      </c>
      <c r="K1468" s="652">
        <f t="shared" si="96"/>
        <v>21.96</v>
      </c>
      <c r="L1468" s="652"/>
    </row>
    <row r="1469" spans="1:12" x14ac:dyDescent="0.2">
      <c r="A1469" s="652" t="s">
        <v>451</v>
      </c>
      <c r="B1469" s="656" t="s">
        <v>372</v>
      </c>
      <c r="C1469" s="653"/>
      <c r="D1469" s="653"/>
      <c r="E1469" s="653">
        <f t="shared" si="93"/>
        <v>270.32</v>
      </c>
      <c r="F1469" s="653">
        <v>218</v>
      </c>
      <c r="G1469" s="653">
        <f t="shared" si="94"/>
        <v>0</v>
      </c>
      <c r="H1469" s="653"/>
      <c r="I1469" s="654">
        <f t="shared" si="95"/>
        <v>270.32</v>
      </c>
      <c r="J1469" s="655">
        <f t="shared" si="95"/>
        <v>218</v>
      </c>
      <c r="K1469" s="652">
        <f t="shared" si="96"/>
        <v>270.32</v>
      </c>
      <c r="L1469" s="652"/>
    </row>
    <row r="1470" spans="1:12" x14ac:dyDescent="0.2">
      <c r="A1470" s="652" t="s">
        <v>451</v>
      </c>
      <c r="B1470" s="656" t="s">
        <v>373</v>
      </c>
      <c r="C1470" s="653"/>
      <c r="D1470" s="653"/>
      <c r="E1470" s="653">
        <f t="shared" si="93"/>
        <v>339.76</v>
      </c>
      <c r="F1470" s="653">
        <v>274</v>
      </c>
      <c r="G1470" s="653">
        <f t="shared" si="94"/>
        <v>0</v>
      </c>
      <c r="H1470" s="653"/>
      <c r="I1470" s="654">
        <f t="shared" si="95"/>
        <v>339.76</v>
      </c>
      <c r="J1470" s="655">
        <f t="shared" si="95"/>
        <v>274</v>
      </c>
      <c r="K1470" s="652">
        <f t="shared" si="96"/>
        <v>339.76</v>
      </c>
      <c r="L1470" s="652"/>
    </row>
    <row r="1471" spans="1:12" x14ac:dyDescent="0.2">
      <c r="A1471" s="652" t="s">
        <v>529</v>
      </c>
      <c r="B1471" s="656" t="s">
        <v>325</v>
      </c>
      <c r="C1471" s="653"/>
      <c r="D1471" s="653"/>
      <c r="E1471" s="653">
        <f t="shared" si="93"/>
        <v>0</v>
      </c>
      <c r="F1471" s="653"/>
      <c r="G1471" s="653">
        <f t="shared" si="94"/>
        <v>308.06</v>
      </c>
      <c r="H1471" s="653">
        <v>422</v>
      </c>
      <c r="I1471" s="654">
        <f t="shared" si="95"/>
        <v>308.06</v>
      </c>
      <c r="J1471" s="655">
        <f t="shared" si="95"/>
        <v>422</v>
      </c>
      <c r="K1471" s="652">
        <f t="shared" si="96"/>
        <v>308.06</v>
      </c>
      <c r="L1471" s="652"/>
    </row>
    <row r="1472" spans="1:12" x14ac:dyDescent="0.2">
      <c r="A1472" s="652" t="s">
        <v>529</v>
      </c>
      <c r="B1472" s="656" t="s">
        <v>326</v>
      </c>
      <c r="C1472" s="653"/>
      <c r="D1472" s="653"/>
      <c r="E1472" s="653">
        <f t="shared" si="93"/>
        <v>0</v>
      </c>
      <c r="F1472" s="653"/>
      <c r="G1472" s="653">
        <f t="shared" si="94"/>
        <v>354.05</v>
      </c>
      <c r="H1472" s="653">
        <v>485</v>
      </c>
      <c r="I1472" s="654">
        <f t="shared" si="95"/>
        <v>354.05</v>
      </c>
      <c r="J1472" s="655">
        <f t="shared" si="95"/>
        <v>485</v>
      </c>
      <c r="K1472" s="652">
        <f t="shared" si="96"/>
        <v>354.05</v>
      </c>
      <c r="L1472" s="652"/>
    </row>
    <row r="1473" spans="1:12" x14ac:dyDescent="0.2">
      <c r="A1473" s="652" t="s">
        <v>529</v>
      </c>
      <c r="B1473" s="656" t="s">
        <v>327</v>
      </c>
      <c r="C1473" s="653"/>
      <c r="D1473" s="653"/>
      <c r="E1473" s="653">
        <f t="shared" si="93"/>
        <v>0</v>
      </c>
      <c r="F1473" s="653"/>
      <c r="G1473" s="653">
        <f t="shared" si="94"/>
        <v>318.27999999999997</v>
      </c>
      <c r="H1473" s="653">
        <v>436</v>
      </c>
      <c r="I1473" s="654">
        <f t="shared" si="95"/>
        <v>318.27999999999997</v>
      </c>
      <c r="J1473" s="655">
        <f t="shared" si="95"/>
        <v>436</v>
      </c>
      <c r="K1473" s="652">
        <f t="shared" si="96"/>
        <v>318.27999999999997</v>
      </c>
      <c r="L1473" s="652"/>
    </row>
    <row r="1474" spans="1:12" x14ac:dyDescent="0.2">
      <c r="A1474" s="652" t="s">
        <v>529</v>
      </c>
      <c r="B1474" s="656" t="s">
        <v>328</v>
      </c>
      <c r="C1474" s="653"/>
      <c r="D1474" s="653"/>
      <c r="E1474" s="653">
        <f t="shared" si="93"/>
        <v>401.76</v>
      </c>
      <c r="F1474" s="653">
        <v>324</v>
      </c>
      <c r="G1474" s="653">
        <f t="shared" si="94"/>
        <v>0</v>
      </c>
      <c r="H1474" s="653"/>
      <c r="I1474" s="654">
        <f t="shared" si="95"/>
        <v>401.76</v>
      </c>
      <c r="J1474" s="655">
        <f t="shared" si="95"/>
        <v>324</v>
      </c>
      <c r="K1474" s="652">
        <f t="shared" si="96"/>
        <v>401.76</v>
      </c>
      <c r="L1474" s="652"/>
    </row>
    <row r="1475" spans="1:12" x14ac:dyDescent="0.2">
      <c r="A1475" s="652" t="s">
        <v>529</v>
      </c>
      <c r="B1475" s="656" t="s">
        <v>329</v>
      </c>
      <c r="C1475" s="653"/>
      <c r="D1475" s="653"/>
      <c r="E1475" s="653">
        <f t="shared" si="93"/>
        <v>577.84</v>
      </c>
      <c r="F1475" s="653">
        <v>466</v>
      </c>
      <c r="G1475" s="653">
        <f t="shared" si="94"/>
        <v>340.18</v>
      </c>
      <c r="H1475" s="653">
        <v>466</v>
      </c>
      <c r="I1475" s="654">
        <f t="shared" si="95"/>
        <v>918.02</v>
      </c>
      <c r="J1475" s="655">
        <f t="shared" si="95"/>
        <v>932</v>
      </c>
      <c r="K1475" s="652">
        <f t="shared" si="96"/>
        <v>918.02</v>
      </c>
      <c r="L1475" s="652"/>
    </row>
    <row r="1476" spans="1:12" x14ac:dyDescent="0.2">
      <c r="A1476" s="652" t="s">
        <v>529</v>
      </c>
      <c r="B1476" s="656" t="s">
        <v>426</v>
      </c>
      <c r="C1476" s="653"/>
      <c r="D1476" s="653"/>
      <c r="E1476" s="653">
        <f t="shared" si="93"/>
        <v>50.839999999999996</v>
      </c>
      <c r="F1476" s="653">
        <v>41</v>
      </c>
      <c r="G1476" s="653">
        <f t="shared" si="94"/>
        <v>29.93</v>
      </c>
      <c r="H1476" s="653">
        <v>41</v>
      </c>
      <c r="I1476" s="654">
        <f t="shared" si="95"/>
        <v>80.77</v>
      </c>
      <c r="J1476" s="655">
        <f t="shared" si="95"/>
        <v>82</v>
      </c>
      <c r="K1476" s="652">
        <f t="shared" si="96"/>
        <v>80.77</v>
      </c>
      <c r="L1476" s="652"/>
    </row>
    <row r="1477" spans="1:12" x14ac:dyDescent="0.2">
      <c r="A1477" s="652" t="s">
        <v>529</v>
      </c>
      <c r="B1477" s="656" t="s">
        <v>330</v>
      </c>
      <c r="C1477" s="653"/>
      <c r="D1477" s="653"/>
      <c r="E1477" s="653">
        <f t="shared" si="93"/>
        <v>4.96</v>
      </c>
      <c r="F1477" s="653">
        <v>4</v>
      </c>
      <c r="G1477" s="653">
        <f t="shared" si="94"/>
        <v>0</v>
      </c>
      <c r="H1477" s="653"/>
      <c r="I1477" s="654">
        <f t="shared" si="95"/>
        <v>4.96</v>
      </c>
      <c r="J1477" s="655">
        <f t="shared" si="95"/>
        <v>4</v>
      </c>
      <c r="K1477" s="652">
        <f t="shared" si="96"/>
        <v>4.96</v>
      </c>
      <c r="L1477" s="652"/>
    </row>
    <row r="1478" spans="1:12" x14ac:dyDescent="0.2">
      <c r="A1478" s="652" t="s">
        <v>529</v>
      </c>
      <c r="B1478" s="656" t="s">
        <v>391</v>
      </c>
      <c r="C1478" s="653"/>
      <c r="D1478" s="653"/>
      <c r="E1478" s="653">
        <f t="shared" ref="E1478:E1541" si="97">F1478*1.24</f>
        <v>131.44</v>
      </c>
      <c r="F1478" s="653">
        <v>106</v>
      </c>
      <c r="G1478" s="653">
        <f t="shared" ref="G1478:G1541" si="98">H1478*0.73</f>
        <v>77.38</v>
      </c>
      <c r="H1478" s="653">
        <v>106</v>
      </c>
      <c r="I1478" s="654">
        <f t="shared" si="95"/>
        <v>208.82</v>
      </c>
      <c r="J1478" s="655">
        <f t="shared" si="95"/>
        <v>212</v>
      </c>
      <c r="K1478" s="652">
        <f t="shared" si="96"/>
        <v>208.82</v>
      </c>
      <c r="L1478" s="652"/>
    </row>
    <row r="1479" spans="1:12" x14ac:dyDescent="0.2">
      <c r="A1479" s="652" t="s">
        <v>529</v>
      </c>
      <c r="B1479" s="656" t="s">
        <v>336</v>
      </c>
      <c r="C1479" s="653"/>
      <c r="D1479" s="653"/>
      <c r="E1479" s="653">
        <f t="shared" si="97"/>
        <v>3798.12</v>
      </c>
      <c r="F1479" s="653">
        <v>3063</v>
      </c>
      <c r="G1479" s="653">
        <f t="shared" si="98"/>
        <v>2317.75</v>
      </c>
      <c r="H1479" s="653">
        <v>3175</v>
      </c>
      <c r="I1479" s="654">
        <f t="shared" si="95"/>
        <v>6115.87</v>
      </c>
      <c r="J1479" s="655">
        <f t="shared" si="95"/>
        <v>6238</v>
      </c>
      <c r="K1479" s="652">
        <f t="shared" si="96"/>
        <v>6115.87</v>
      </c>
      <c r="L1479" s="652"/>
    </row>
    <row r="1480" spans="1:12" x14ac:dyDescent="0.2">
      <c r="A1480" s="652" t="s">
        <v>529</v>
      </c>
      <c r="B1480" s="656" t="s">
        <v>521</v>
      </c>
      <c r="C1480" s="653"/>
      <c r="D1480" s="653"/>
      <c r="E1480" s="653">
        <f t="shared" si="97"/>
        <v>73.16</v>
      </c>
      <c r="F1480" s="653">
        <v>59</v>
      </c>
      <c r="G1480" s="653">
        <f t="shared" si="98"/>
        <v>43.07</v>
      </c>
      <c r="H1480" s="653">
        <v>59</v>
      </c>
      <c r="I1480" s="654">
        <f t="shared" si="95"/>
        <v>116.22999999999999</v>
      </c>
      <c r="J1480" s="655">
        <f t="shared" si="95"/>
        <v>118</v>
      </c>
      <c r="K1480" s="652">
        <f t="shared" si="96"/>
        <v>116.22999999999999</v>
      </c>
      <c r="L1480" s="652"/>
    </row>
    <row r="1481" spans="1:12" x14ac:dyDescent="0.2">
      <c r="A1481" s="652" t="s">
        <v>529</v>
      </c>
      <c r="B1481" s="656" t="s">
        <v>337</v>
      </c>
      <c r="C1481" s="653"/>
      <c r="D1481" s="653"/>
      <c r="E1481" s="653">
        <f t="shared" si="97"/>
        <v>68.2</v>
      </c>
      <c r="F1481" s="653">
        <v>55</v>
      </c>
      <c r="G1481" s="653">
        <f t="shared" si="98"/>
        <v>42.339999999999996</v>
      </c>
      <c r="H1481" s="653">
        <v>58</v>
      </c>
      <c r="I1481" s="654">
        <f t="shared" si="95"/>
        <v>110.53999999999999</v>
      </c>
      <c r="J1481" s="655">
        <f t="shared" si="95"/>
        <v>113</v>
      </c>
      <c r="K1481" s="652">
        <f t="shared" si="96"/>
        <v>110.53999999999999</v>
      </c>
      <c r="L1481" s="652"/>
    </row>
    <row r="1482" spans="1:12" x14ac:dyDescent="0.2">
      <c r="A1482" s="652" t="s">
        <v>529</v>
      </c>
      <c r="B1482" s="656" t="s">
        <v>338</v>
      </c>
      <c r="C1482" s="653"/>
      <c r="D1482" s="653"/>
      <c r="E1482" s="653">
        <f t="shared" si="97"/>
        <v>148.80000000000001</v>
      </c>
      <c r="F1482" s="653">
        <v>120</v>
      </c>
      <c r="G1482" s="653">
        <f t="shared" si="98"/>
        <v>87.6</v>
      </c>
      <c r="H1482" s="653">
        <v>120</v>
      </c>
      <c r="I1482" s="654">
        <f t="shared" si="95"/>
        <v>236.4</v>
      </c>
      <c r="J1482" s="655">
        <f t="shared" si="95"/>
        <v>240</v>
      </c>
      <c r="K1482" s="652">
        <f t="shared" si="96"/>
        <v>236.4</v>
      </c>
      <c r="L1482" s="652"/>
    </row>
    <row r="1483" spans="1:12" x14ac:dyDescent="0.2">
      <c r="A1483" s="652" t="s">
        <v>529</v>
      </c>
      <c r="B1483" s="656" t="s">
        <v>339</v>
      </c>
      <c r="C1483" s="653"/>
      <c r="D1483" s="653"/>
      <c r="E1483" s="653">
        <f t="shared" si="97"/>
        <v>275.27999999999997</v>
      </c>
      <c r="F1483" s="653">
        <v>222</v>
      </c>
      <c r="G1483" s="653">
        <f t="shared" si="98"/>
        <v>160.6</v>
      </c>
      <c r="H1483" s="653">
        <v>220</v>
      </c>
      <c r="I1483" s="654">
        <f t="shared" si="95"/>
        <v>435.88</v>
      </c>
      <c r="J1483" s="655">
        <f t="shared" si="95"/>
        <v>442</v>
      </c>
      <c r="K1483" s="652">
        <f t="shared" si="96"/>
        <v>435.88</v>
      </c>
      <c r="L1483" s="652"/>
    </row>
    <row r="1484" spans="1:12" x14ac:dyDescent="0.2">
      <c r="A1484" s="652" t="s">
        <v>529</v>
      </c>
      <c r="B1484" s="656" t="s">
        <v>340</v>
      </c>
      <c r="C1484" s="653"/>
      <c r="D1484" s="653"/>
      <c r="E1484" s="653">
        <f t="shared" si="97"/>
        <v>14.879999999999999</v>
      </c>
      <c r="F1484" s="653">
        <v>12</v>
      </c>
      <c r="G1484" s="653">
        <f t="shared" si="98"/>
        <v>8.76</v>
      </c>
      <c r="H1484" s="653">
        <v>12</v>
      </c>
      <c r="I1484" s="654">
        <f t="shared" si="95"/>
        <v>23.64</v>
      </c>
      <c r="J1484" s="655">
        <f t="shared" si="95"/>
        <v>24</v>
      </c>
      <c r="K1484" s="652">
        <f t="shared" si="96"/>
        <v>23.64</v>
      </c>
      <c r="L1484" s="652"/>
    </row>
    <row r="1485" spans="1:12" x14ac:dyDescent="0.2">
      <c r="A1485" s="652" t="s">
        <v>529</v>
      </c>
      <c r="B1485" s="656" t="s">
        <v>341</v>
      </c>
      <c r="C1485" s="653"/>
      <c r="D1485" s="653"/>
      <c r="E1485" s="653">
        <f t="shared" si="97"/>
        <v>174.84</v>
      </c>
      <c r="F1485" s="653">
        <v>141</v>
      </c>
      <c r="G1485" s="653">
        <f t="shared" si="98"/>
        <v>102.92999999999999</v>
      </c>
      <c r="H1485" s="653">
        <v>141</v>
      </c>
      <c r="I1485" s="654">
        <f t="shared" si="95"/>
        <v>277.77</v>
      </c>
      <c r="J1485" s="655">
        <f t="shared" si="95"/>
        <v>282</v>
      </c>
      <c r="K1485" s="652">
        <f t="shared" si="96"/>
        <v>277.77</v>
      </c>
      <c r="L1485" s="652"/>
    </row>
    <row r="1486" spans="1:12" ht="24" x14ac:dyDescent="0.2">
      <c r="A1486" s="652" t="s">
        <v>529</v>
      </c>
      <c r="B1486" s="656" t="s">
        <v>342</v>
      </c>
      <c r="C1486" s="653"/>
      <c r="D1486" s="653"/>
      <c r="E1486" s="653">
        <f t="shared" si="97"/>
        <v>104.16</v>
      </c>
      <c r="F1486" s="653">
        <v>84</v>
      </c>
      <c r="G1486" s="653">
        <f t="shared" si="98"/>
        <v>60.589999999999996</v>
      </c>
      <c r="H1486" s="653">
        <v>83</v>
      </c>
      <c r="I1486" s="654">
        <f t="shared" si="95"/>
        <v>164.75</v>
      </c>
      <c r="J1486" s="655">
        <f t="shared" si="95"/>
        <v>167</v>
      </c>
      <c r="K1486" s="652">
        <f t="shared" si="96"/>
        <v>164.75</v>
      </c>
      <c r="L1486" s="652"/>
    </row>
    <row r="1487" spans="1:12" x14ac:dyDescent="0.2">
      <c r="A1487" s="652" t="s">
        <v>529</v>
      </c>
      <c r="B1487" s="656" t="s">
        <v>343</v>
      </c>
      <c r="C1487" s="653"/>
      <c r="D1487" s="653"/>
      <c r="E1487" s="653">
        <f t="shared" si="97"/>
        <v>359.6</v>
      </c>
      <c r="F1487" s="653">
        <v>290</v>
      </c>
      <c r="G1487" s="653">
        <f t="shared" si="98"/>
        <v>213.16</v>
      </c>
      <c r="H1487" s="653">
        <v>292</v>
      </c>
      <c r="I1487" s="654">
        <f t="shared" si="95"/>
        <v>572.76</v>
      </c>
      <c r="J1487" s="655">
        <f t="shared" si="95"/>
        <v>582</v>
      </c>
      <c r="K1487" s="652">
        <f t="shared" si="96"/>
        <v>572.76</v>
      </c>
      <c r="L1487" s="652"/>
    </row>
    <row r="1488" spans="1:12" x14ac:dyDescent="0.2">
      <c r="A1488" s="652" t="s">
        <v>529</v>
      </c>
      <c r="B1488" s="656" t="s">
        <v>344</v>
      </c>
      <c r="C1488" s="653"/>
      <c r="D1488" s="653"/>
      <c r="E1488" s="653">
        <f t="shared" si="97"/>
        <v>37.200000000000003</v>
      </c>
      <c r="F1488" s="653">
        <v>30</v>
      </c>
      <c r="G1488" s="653">
        <f t="shared" si="98"/>
        <v>21.9</v>
      </c>
      <c r="H1488" s="653">
        <v>30</v>
      </c>
      <c r="I1488" s="654">
        <f t="shared" si="95"/>
        <v>59.1</v>
      </c>
      <c r="J1488" s="655">
        <f t="shared" si="95"/>
        <v>60</v>
      </c>
      <c r="K1488" s="652">
        <f t="shared" si="96"/>
        <v>59.1</v>
      </c>
      <c r="L1488" s="652"/>
    </row>
    <row r="1489" spans="1:12" x14ac:dyDescent="0.2">
      <c r="A1489" s="652" t="s">
        <v>529</v>
      </c>
      <c r="B1489" s="656" t="s">
        <v>315</v>
      </c>
      <c r="C1489" s="653"/>
      <c r="D1489" s="653"/>
      <c r="E1489" s="653">
        <f t="shared" si="97"/>
        <v>112.84</v>
      </c>
      <c r="F1489" s="653">
        <v>91</v>
      </c>
      <c r="G1489" s="653">
        <f t="shared" si="98"/>
        <v>0</v>
      </c>
      <c r="H1489" s="653"/>
      <c r="I1489" s="654">
        <f t="shared" si="95"/>
        <v>112.84</v>
      </c>
      <c r="J1489" s="655">
        <f t="shared" si="95"/>
        <v>91</v>
      </c>
      <c r="K1489" s="652">
        <f t="shared" si="96"/>
        <v>112.84</v>
      </c>
      <c r="L1489" s="652"/>
    </row>
    <row r="1490" spans="1:12" x14ac:dyDescent="0.2">
      <c r="A1490" s="652" t="s">
        <v>529</v>
      </c>
      <c r="B1490" s="656" t="s">
        <v>345</v>
      </c>
      <c r="C1490" s="653"/>
      <c r="D1490" s="653"/>
      <c r="E1490" s="653">
        <f t="shared" si="97"/>
        <v>99.2</v>
      </c>
      <c r="F1490" s="653">
        <v>80</v>
      </c>
      <c r="G1490" s="653">
        <f t="shared" si="98"/>
        <v>0</v>
      </c>
      <c r="H1490" s="653"/>
      <c r="I1490" s="654">
        <f t="shared" si="95"/>
        <v>99.2</v>
      </c>
      <c r="J1490" s="655">
        <f t="shared" si="95"/>
        <v>80</v>
      </c>
      <c r="K1490" s="652">
        <f t="shared" si="96"/>
        <v>99.2</v>
      </c>
      <c r="L1490" s="652"/>
    </row>
    <row r="1491" spans="1:12" x14ac:dyDescent="0.2">
      <c r="A1491" s="652" t="s">
        <v>529</v>
      </c>
      <c r="B1491" s="656" t="s">
        <v>317</v>
      </c>
      <c r="C1491" s="653"/>
      <c r="D1491" s="653"/>
      <c r="E1491" s="653">
        <f t="shared" si="97"/>
        <v>267.83999999999997</v>
      </c>
      <c r="F1491" s="653">
        <v>216</v>
      </c>
      <c r="G1491" s="653">
        <f t="shared" si="98"/>
        <v>0</v>
      </c>
      <c r="H1491" s="653"/>
      <c r="I1491" s="654">
        <f t="shared" si="95"/>
        <v>267.83999999999997</v>
      </c>
      <c r="J1491" s="655">
        <f t="shared" si="95"/>
        <v>216</v>
      </c>
      <c r="K1491" s="652">
        <f t="shared" si="96"/>
        <v>267.83999999999997</v>
      </c>
      <c r="L1491" s="652"/>
    </row>
    <row r="1492" spans="1:12" x14ac:dyDescent="0.2">
      <c r="A1492" s="652" t="s">
        <v>529</v>
      </c>
      <c r="B1492" s="656" t="s">
        <v>347</v>
      </c>
      <c r="C1492" s="653"/>
      <c r="D1492" s="653"/>
      <c r="E1492" s="653">
        <f t="shared" si="97"/>
        <v>276.52</v>
      </c>
      <c r="F1492" s="653">
        <v>223</v>
      </c>
      <c r="G1492" s="653">
        <f t="shared" si="98"/>
        <v>0</v>
      </c>
      <c r="H1492" s="653"/>
      <c r="I1492" s="654">
        <f t="shared" si="95"/>
        <v>276.52</v>
      </c>
      <c r="J1492" s="655">
        <f t="shared" si="95"/>
        <v>223</v>
      </c>
      <c r="K1492" s="652">
        <f t="shared" si="96"/>
        <v>276.52</v>
      </c>
      <c r="L1492" s="652"/>
    </row>
    <row r="1493" spans="1:12" x14ac:dyDescent="0.2">
      <c r="A1493" s="652" t="s">
        <v>529</v>
      </c>
      <c r="B1493" s="656" t="s">
        <v>312</v>
      </c>
      <c r="C1493" s="653"/>
      <c r="D1493" s="653"/>
      <c r="E1493" s="653">
        <f t="shared" si="97"/>
        <v>436.48</v>
      </c>
      <c r="F1493" s="653">
        <v>352</v>
      </c>
      <c r="G1493" s="653">
        <f t="shared" si="98"/>
        <v>133.59</v>
      </c>
      <c r="H1493" s="653">
        <v>183</v>
      </c>
      <c r="I1493" s="654">
        <f t="shared" ref="I1493:J1556" si="99">C1493+E1493+G1493</f>
        <v>570.07000000000005</v>
      </c>
      <c r="J1493" s="655">
        <f t="shared" si="99"/>
        <v>535</v>
      </c>
      <c r="K1493" s="652">
        <f t="shared" si="96"/>
        <v>570.07000000000005</v>
      </c>
      <c r="L1493" s="652"/>
    </row>
    <row r="1494" spans="1:12" x14ac:dyDescent="0.2">
      <c r="A1494" s="652" t="s">
        <v>529</v>
      </c>
      <c r="B1494" s="656" t="s">
        <v>321</v>
      </c>
      <c r="C1494" s="653"/>
      <c r="D1494" s="653"/>
      <c r="E1494" s="653">
        <f t="shared" si="97"/>
        <v>673.32</v>
      </c>
      <c r="F1494" s="653">
        <v>543</v>
      </c>
      <c r="G1494" s="653">
        <f t="shared" si="98"/>
        <v>259.88</v>
      </c>
      <c r="H1494" s="653">
        <v>356</v>
      </c>
      <c r="I1494" s="654">
        <f t="shared" si="99"/>
        <v>933.2</v>
      </c>
      <c r="J1494" s="655">
        <f t="shared" si="99"/>
        <v>899</v>
      </c>
      <c r="K1494" s="652">
        <f t="shared" si="96"/>
        <v>933.2</v>
      </c>
      <c r="L1494" s="652"/>
    </row>
    <row r="1495" spans="1:12" x14ac:dyDescent="0.2">
      <c r="A1495" s="652" t="s">
        <v>529</v>
      </c>
      <c r="B1495" s="656" t="s">
        <v>375</v>
      </c>
      <c r="C1495" s="653"/>
      <c r="D1495" s="653"/>
      <c r="E1495" s="653">
        <f t="shared" si="97"/>
        <v>1587.2</v>
      </c>
      <c r="F1495" s="653">
        <v>1280</v>
      </c>
      <c r="G1495" s="653">
        <f t="shared" si="98"/>
        <v>0</v>
      </c>
      <c r="H1495" s="653"/>
      <c r="I1495" s="654">
        <f t="shared" si="99"/>
        <v>1587.2</v>
      </c>
      <c r="J1495" s="655">
        <f t="shared" si="99"/>
        <v>1280</v>
      </c>
      <c r="K1495" s="652">
        <f t="shared" si="96"/>
        <v>1587.2</v>
      </c>
      <c r="L1495" s="652"/>
    </row>
    <row r="1496" spans="1:12" x14ac:dyDescent="0.2">
      <c r="A1496" s="652" t="s">
        <v>529</v>
      </c>
      <c r="B1496" s="656" t="s">
        <v>349</v>
      </c>
      <c r="C1496" s="653"/>
      <c r="D1496" s="653"/>
      <c r="E1496" s="653">
        <f t="shared" si="97"/>
        <v>503.44</v>
      </c>
      <c r="F1496" s="653">
        <v>406</v>
      </c>
      <c r="G1496" s="653">
        <f t="shared" si="98"/>
        <v>107.31</v>
      </c>
      <c r="H1496" s="653">
        <v>147</v>
      </c>
      <c r="I1496" s="654">
        <f t="shared" si="99"/>
        <v>610.75</v>
      </c>
      <c r="J1496" s="655">
        <f t="shared" si="99"/>
        <v>553</v>
      </c>
      <c r="K1496" s="652">
        <f t="shared" si="96"/>
        <v>610.75</v>
      </c>
      <c r="L1496" s="652"/>
    </row>
    <row r="1497" spans="1:12" x14ac:dyDescent="0.2">
      <c r="A1497" s="652" t="s">
        <v>529</v>
      </c>
      <c r="B1497" s="656" t="s">
        <v>385</v>
      </c>
      <c r="C1497" s="653"/>
      <c r="D1497" s="653"/>
      <c r="E1497" s="653">
        <f t="shared" si="97"/>
        <v>21.08</v>
      </c>
      <c r="F1497" s="653">
        <v>17</v>
      </c>
      <c r="G1497" s="653">
        <f t="shared" si="98"/>
        <v>0</v>
      </c>
      <c r="H1497" s="653"/>
      <c r="I1497" s="654">
        <f t="shared" si="99"/>
        <v>21.08</v>
      </c>
      <c r="J1497" s="655">
        <f t="shared" si="99"/>
        <v>17</v>
      </c>
      <c r="K1497" s="652">
        <f t="shared" si="96"/>
        <v>21.08</v>
      </c>
      <c r="L1497" s="652"/>
    </row>
    <row r="1498" spans="1:12" x14ac:dyDescent="0.2">
      <c r="A1498" s="652" t="s">
        <v>529</v>
      </c>
      <c r="B1498" s="656" t="s">
        <v>351</v>
      </c>
      <c r="C1498" s="653"/>
      <c r="D1498" s="653"/>
      <c r="E1498" s="653">
        <f t="shared" si="97"/>
        <v>26.04</v>
      </c>
      <c r="F1498" s="653">
        <v>21</v>
      </c>
      <c r="G1498" s="653">
        <f t="shared" si="98"/>
        <v>0</v>
      </c>
      <c r="H1498" s="653"/>
      <c r="I1498" s="654">
        <f t="shared" si="99"/>
        <v>26.04</v>
      </c>
      <c r="J1498" s="655">
        <f t="shared" si="99"/>
        <v>21</v>
      </c>
      <c r="K1498" s="652">
        <f t="shared" ref="K1498:K1561" si="100">I1498</f>
        <v>26.04</v>
      </c>
      <c r="L1498" s="652"/>
    </row>
    <row r="1499" spans="1:12" x14ac:dyDescent="0.2">
      <c r="A1499" s="652" t="s">
        <v>529</v>
      </c>
      <c r="B1499" s="656" t="s">
        <v>352</v>
      </c>
      <c r="C1499" s="653"/>
      <c r="D1499" s="653"/>
      <c r="E1499" s="653">
        <f t="shared" si="97"/>
        <v>55.8</v>
      </c>
      <c r="F1499" s="653">
        <v>45</v>
      </c>
      <c r="G1499" s="653">
        <f t="shared" si="98"/>
        <v>0</v>
      </c>
      <c r="H1499" s="653"/>
      <c r="I1499" s="654">
        <f t="shared" si="99"/>
        <v>55.8</v>
      </c>
      <c r="J1499" s="655">
        <f t="shared" si="99"/>
        <v>45</v>
      </c>
      <c r="K1499" s="652">
        <f t="shared" si="100"/>
        <v>55.8</v>
      </c>
      <c r="L1499" s="652"/>
    </row>
    <row r="1500" spans="1:12" x14ac:dyDescent="0.2">
      <c r="A1500" s="652" t="s">
        <v>529</v>
      </c>
      <c r="B1500" s="656" t="s">
        <v>354</v>
      </c>
      <c r="C1500" s="653"/>
      <c r="D1500" s="653"/>
      <c r="E1500" s="653">
        <f t="shared" si="97"/>
        <v>40.92</v>
      </c>
      <c r="F1500" s="653">
        <v>33</v>
      </c>
      <c r="G1500" s="653">
        <f t="shared" si="98"/>
        <v>0</v>
      </c>
      <c r="H1500" s="653"/>
      <c r="I1500" s="654">
        <f t="shared" si="99"/>
        <v>40.92</v>
      </c>
      <c r="J1500" s="655">
        <f t="shared" si="99"/>
        <v>33</v>
      </c>
      <c r="K1500" s="652">
        <f t="shared" si="100"/>
        <v>40.92</v>
      </c>
      <c r="L1500" s="652"/>
    </row>
    <row r="1501" spans="1:12" x14ac:dyDescent="0.2">
      <c r="A1501" s="652" t="s">
        <v>529</v>
      </c>
      <c r="B1501" s="656" t="s">
        <v>355</v>
      </c>
      <c r="C1501" s="653"/>
      <c r="D1501" s="653"/>
      <c r="E1501" s="653">
        <f t="shared" si="97"/>
        <v>58.28</v>
      </c>
      <c r="F1501" s="653">
        <v>47</v>
      </c>
      <c r="G1501" s="653">
        <f t="shared" si="98"/>
        <v>0</v>
      </c>
      <c r="H1501" s="653"/>
      <c r="I1501" s="654">
        <f t="shared" si="99"/>
        <v>58.28</v>
      </c>
      <c r="J1501" s="655">
        <f t="shared" si="99"/>
        <v>47</v>
      </c>
      <c r="K1501" s="652">
        <f t="shared" si="100"/>
        <v>58.28</v>
      </c>
      <c r="L1501" s="652"/>
    </row>
    <row r="1502" spans="1:12" x14ac:dyDescent="0.2">
      <c r="A1502" s="652" t="s">
        <v>529</v>
      </c>
      <c r="B1502" s="656" t="s">
        <v>435</v>
      </c>
      <c r="C1502" s="653"/>
      <c r="D1502" s="653"/>
      <c r="E1502" s="653">
        <f t="shared" si="97"/>
        <v>190.96</v>
      </c>
      <c r="F1502" s="653">
        <v>154</v>
      </c>
      <c r="G1502" s="653">
        <f t="shared" si="98"/>
        <v>112.42</v>
      </c>
      <c r="H1502" s="653">
        <v>154</v>
      </c>
      <c r="I1502" s="654">
        <f t="shared" si="99"/>
        <v>303.38</v>
      </c>
      <c r="J1502" s="655">
        <f t="shared" si="99"/>
        <v>308</v>
      </c>
      <c r="K1502" s="652">
        <f t="shared" si="100"/>
        <v>303.38</v>
      </c>
      <c r="L1502" s="652"/>
    </row>
    <row r="1503" spans="1:12" x14ac:dyDescent="0.2">
      <c r="A1503" s="652" t="s">
        <v>529</v>
      </c>
      <c r="B1503" s="656" t="s">
        <v>377</v>
      </c>
      <c r="C1503" s="653"/>
      <c r="D1503" s="653"/>
      <c r="E1503" s="653">
        <f t="shared" si="97"/>
        <v>241.8</v>
      </c>
      <c r="F1503" s="653">
        <v>195</v>
      </c>
      <c r="G1503" s="653">
        <f t="shared" si="98"/>
        <v>0</v>
      </c>
      <c r="H1503" s="653"/>
      <c r="I1503" s="654">
        <f t="shared" si="99"/>
        <v>241.8</v>
      </c>
      <c r="J1503" s="655">
        <f t="shared" si="99"/>
        <v>195</v>
      </c>
      <c r="K1503" s="652">
        <f t="shared" si="100"/>
        <v>241.8</v>
      </c>
      <c r="L1503" s="652"/>
    </row>
    <row r="1504" spans="1:12" x14ac:dyDescent="0.2">
      <c r="A1504" s="652" t="s">
        <v>529</v>
      </c>
      <c r="B1504" s="656" t="s">
        <v>357</v>
      </c>
      <c r="C1504" s="653"/>
      <c r="D1504" s="653"/>
      <c r="E1504" s="653">
        <f t="shared" si="97"/>
        <v>708.04</v>
      </c>
      <c r="F1504" s="653">
        <v>571</v>
      </c>
      <c r="G1504" s="653">
        <f t="shared" si="98"/>
        <v>5.84</v>
      </c>
      <c r="H1504" s="653">
        <v>8</v>
      </c>
      <c r="I1504" s="654">
        <f t="shared" si="99"/>
        <v>713.88</v>
      </c>
      <c r="J1504" s="655">
        <f t="shared" si="99"/>
        <v>579</v>
      </c>
      <c r="K1504" s="652">
        <f t="shared" si="100"/>
        <v>713.88</v>
      </c>
      <c r="L1504" s="652"/>
    </row>
    <row r="1505" spans="1:12" x14ac:dyDescent="0.2">
      <c r="A1505" s="652" t="s">
        <v>529</v>
      </c>
      <c r="B1505" s="656" t="s">
        <v>358</v>
      </c>
      <c r="C1505" s="653"/>
      <c r="D1505" s="653"/>
      <c r="E1505" s="653">
        <f t="shared" si="97"/>
        <v>303.8</v>
      </c>
      <c r="F1505" s="653">
        <v>245</v>
      </c>
      <c r="G1505" s="653">
        <f t="shared" si="98"/>
        <v>23.36</v>
      </c>
      <c r="H1505" s="653">
        <v>32</v>
      </c>
      <c r="I1505" s="654">
        <f t="shared" si="99"/>
        <v>327.16000000000003</v>
      </c>
      <c r="J1505" s="655">
        <f t="shared" si="99"/>
        <v>277</v>
      </c>
      <c r="K1505" s="652">
        <f t="shared" si="100"/>
        <v>327.16000000000003</v>
      </c>
      <c r="L1505" s="652"/>
    </row>
    <row r="1506" spans="1:12" x14ac:dyDescent="0.2">
      <c r="A1506" s="652" t="s">
        <v>529</v>
      </c>
      <c r="B1506" s="656" t="s">
        <v>359</v>
      </c>
      <c r="C1506" s="653"/>
      <c r="D1506" s="653"/>
      <c r="E1506" s="653">
        <f t="shared" si="97"/>
        <v>450.12</v>
      </c>
      <c r="F1506" s="653">
        <v>363</v>
      </c>
      <c r="G1506" s="653">
        <f t="shared" si="98"/>
        <v>134.32</v>
      </c>
      <c r="H1506" s="653">
        <v>184</v>
      </c>
      <c r="I1506" s="654">
        <f t="shared" si="99"/>
        <v>584.44000000000005</v>
      </c>
      <c r="J1506" s="655">
        <f t="shared" si="99"/>
        <v>547</v>
      </c>
      <c r="K1506" s="652">
        <f t="shared" si="100"/>
        <v>584.44000000000005</v>
      </c>
      <c r="L1506" s="652"/>
    </row>
    <row r="1507" spans="1:12" x14ac:dyDescent="0.2">
      <c r="A1507" s="652" t="s">
        <v>529</v>
      </c>
      <c r="B1507" s="656" t="s">
        <v>360</v>
      </c>
      <c r="C1507" s="653"/>
      <c r="D1507" s="653"/>
      <c r="E1507" s="653">
        <f t="shared" si="97"/>
        <v>695.64</v>
      </c>
      <c r="F1507" s="653">
        <v>561</v>
      </c>
      <c r="G1507" s="653">
        <f t="shared" si="98"/>
        <v>5.1099999999999994</v>
      </c>
      <c r="H1507" s="653">
        <v>7</v>
      </c>
      <c r="I1507" s="654">
        <f t="shared" si="99"/>
        <v>700.75</v>
      </c>
      <c r="J1507" s="655">
        <f t="shared" si="99"/>
        <v>568</v>
      </c>
      <c r="K1507" s="652">
        <f t="shared" si="100"/>
        <v>700.75</v>
      </c>
      <c r="L1507" s="652"/>
    </row>
    <row r="1508" spans="1:12" x14ac:dyDescent="0.2">
      <c r="A1508" s="652" t="s">
        <v>529</v>
      </c>
      <c r="B1508" s="656" t="s">
        <v>362</v>
      </c>
      <c r="C1508" s="653"/>
      <c r="D1508" s="653"/>
      <c r="E1508" s="653">
        <f t="shared" si="97"/>
        <v>319.92</v>
      </c>
      <c r="F1508" s="653">
        <v>258</v>
      </c>
      <c r="G1508" s="653">
        <f t="shared" si="98"/>
        <v>0</v>
      </c>
      <c r="H1508" s="653"/>
      <c r="I1508" s="654">
        <f t="shared" si="99"/>
        <v>319.92</v>
      </c>
      <c r="J1508" s="655">
        <f t="shared" si="99"/>
        <v>258</v>
      </c>
      <c r="K1508" s="652">
        <f t="shared" si="100"/>
        <v>319.92</v>
      </c>
      <c r="L1508" s="652"/>
    </row>
    <row r="1509" spans="1:12" x14ac:dyDescent="0.2">
      <c r="A1509" s="652" t="s">
        <v>529</v>
      </c>
      <c r="B1509" s="656" t="s">
        <v>363</v>
      </c>
      <c r="C1509" s="653"/>
      <c r="D1509" s="653"/>
      <c r="E1509" s="653">
        <f t="shared" si="97"/>
        <v>60.76</v>
      </c>
      <c r="F1509" s="653">
        <v>49</v>
      </c>
      <c r="G1509" s="653">
        <f t="shared" si="98"/>
        <v>35.769999999999996</v>
      </c>
      <c r="H1509" s="653">
        <v>49</v>
      </c>
      <c r="I1509" s="654">
        <f t="shared" si="99"/>
        <v>96.53</v>
      </c>
      <c r="J1509" s="655">
        <f t="shared" si="99"/>
        <v>98</v>
      </c>
      <c r="K1509" s="652">
        <f t="shared" si="100"/>
        <v>96.53</v>
      </c>
      <c r="L1509" s="652"/>
    </row>
    <row r="1510" spans="1:12" x14ac:dyDescent="0.2">
      <c r="A1510" s="652" t="s">
        <v>529</v>
      </c>
      <c r="B1510" s="656" t="s">
        <v>364</v>
      </c>
      <c r="C1510" s="653"/>
      <c r="D1510" s="653"/>
      <c r="E1510" s="653">
        <f t="shared" si="97"/>
        <v>29.759999999999998</v>
      </c>
      <c r="F1510" s="653">
        <v>24</v>
      </c>
      <c r="G1510" s="653">
        <f t="shared" si="98"/>
        <v>17.52</v>
      </c>
      <c r="H1510" s="653">
        <v>24</v>
      </c>
      <c r="I1510" s="654">
        <f t="shared" si="99"/>
        <v>47.28</v>
      </c>
      <c r="J1510" s="655">
        <f t="shared" si="99"/>
        <v>48</v>
      </c>
      <c r="K1510" s="652">
        <f t="shared" si="100"/>
        <v>47.28</v>
      </c>
      <c r="L1510" s="652"/>
    </row>
    <row r="1511" spans="1:12" x14ac:dyDescent="0.2">
      <c r="A1511" s="652" t="s">
        <v>529</v>
      </c>
      <c r="B1511" s="656" t="s">
        <v>367</v>
      </c>
      <c r="C1511" s="653"/>
      <c r="D1511" s="653"/>
      <c r="E1511" s="653">
        <f t="shared" si="97"/>
        <v>0</v>
      </c>
      <c r="F1511" s="653"/>
      <c r="G1511" s="653">
        <f t="shared" si="98"/>
        <v>224.84</v>
      </c>
      <c r="H1511" s="653">
        <v>308</v>
      </c>
      <c r="I1511" s="654">
        <f t="shared" si="99"/>
        <v>224.84</v>
      </c>
      <c r="J1511" s="655">
        <f t="shared" si="99"/>
        <v>308</v>
      </c>
      <c r="K1511" s="652">
        <f t="shared" si="100"/>
        <v>224.84</v>
      </c>
      <c r="L1511" s="652"/>
    </row>
    <row r="1512" spans="1:12" x14ac:dyDescent="0.2">
      <c r="A1512" s="652" t="s">
        <v>529</v>
      </c>
      <c r="B1512" s="656" t="s">
        <v>368</v>
      </c>
      <c r="C1512" s="653"/>
      <c r="D1512" s="653"/>
      <c r="E1512" s="653">
        <f t="shared" si="97"/>
        <v>272.8</v>
      </c>
      <c r="F1512" s="653">
        <v>220</v>
      </c>
      <c r="G1512" s="653">
        <f t="shared" si="98"/>
        <v>72.27</v>
      </c>
      <c r="H1512" s="653">
        <v>99</v>
      </c>
      <c r="I1512" s="654">
        <f t="shared" si="99"/>
        <v>345.07</v>
      </c>
      <c r="J1512" s="655">
        <f t="shared" si="99"/>
        <v>319</v>
      </c>
      <c r="K1512" s="652">
        <f t="shared" si="100"/>
        <v>345.07</v>
      </c>
      <c r="L1512" s="652"/>
    </row>
    <row r="1513" spans="1:12" x14ac:dyDescent="0.2">
      <c r="A1513" s="652" t="s">
        <v>529</v>
      </c>
      <c r="B1513" s="656" t="s">
        <v>372</v>
      </c>
      <c r="C1513" s="653"/>
      <c r="D1513" s="653"/>
      <c r="E1513" s="653">
        <f t="shared" si="97"/>
        <v>1049.04</v>
      </c>
      <c r="F1513" s="653">
        <v>846</v>
      </c>
      <c r="G1513" s="653">
        <f t="shared" si="98"/>
        <v>122.64</v>
      </c>
      <c r="H1513" s="653">
        <v>168</v>
      </c>
      <c r="I1513" s="654">
        <f t="shared" si="99"/>
        <v>1171.68</v>
      </c>
      <c r="J1513" s="655">
        <f t="shared" si="99"/>
        <v>1014</v>
      </c>
      <c r="K1513" s="652">
        <f t="shared" si="100"/>
        <v>1171.68</v>
      </c>
      <c r="L1513" s="652"/>
    </row>
    <row r="1514" spans="1:12" x14ac:dyDescent="0.2">
      <c r="A1514" s="652" t="s">
        <v>529</v>
      </c>
      <c r="B1514" s="656" t="s">
        <v>373</v>
      </c>
      <c r="C1514" s="653"/>
      <c r="D1514" s="653"/>
      <c r="E1514" s="653">
        <f t="shared" si="97"/>
        <v>721.68</v>
      </c>
      <c r="F1514" s="653">
        <v>582</v>
      </c>
      <c r="G1514" s="653">
        <f t="shared" si="98"/>
        <v>0</v>
      </c>
      <c r="H1514" s="653"/>
      <c r="I1514" s="654">
        <f t="shared" si="99"/>
        <v>721.68</v>
      </c>
      <c r="J1514" s="655">
        <f t="shared" si="99"/>
        <v>582</v>
      </c>
      <c r="K1514" s="652">
        <f t="shared" si="100"/>
        <v>721.68</v>
      </c>
      <c r="L1514" s="652"/>
    </row>
    <row r="1515" spans="1:12" x14ac:dyDescent="0.2">
      <c r="A1515" s="652" t="s">
        <v>530</v>
      </c>
      <c r="B1515" s="656" t="s">
        <v>325</v>
      </c>
      <c r="C1515" s="653"/>
      <c r="D1515" s="653"/>
      <c r="E1515" s="653">
        <f t="shared" si="97"/>
        <v>1.24</v>
      </c>
      <c r="F1515" s="653">
        <v>1</v>
      </c>
      <c r="G1515" s="653">
        <f t="shared" si="98"/>
        <v>0</v>
      </c>
      <c r="H1515" s="653"/>
      <c r="I1515" s="654">
        <f t="shared" si="99"/>
        <v>1.24</v>
      </c>
      <c r="J1515" s="655">
        <f t="shared" si="99"/>
        <v>1</v>
      </c>
      <c r="K1515" s="652">
        <f t="shared" si="100"/>
        <v>1.24</v>
      </c>
      <c r="L1515" s="652"/>
    </row>
    <row r="1516" spans="1:12" x14ac:dyDescent="0.2">
      <c r="A1516" s="652" t="s">
        <v>530</v>
      </c>
      <c r="B1516" s="656" t="s">
        <v>326</v>
      </c>
      <c r="C1516" s="653"/>
      <c r="D1516" s="653"/>
      <c r="E1516" s="653">
        <f t="shared" si="97"/>
        <v>0</v>
      </c>
      <c r="F1516" s="653"/>
      <c r="G1516" s="653">
        <f t="shared" si="98"/>
        <v>1035.8699999999999</v>
      </c>
      <c r="H1516" s="653">
        <v>1419</v>
      </c>
      <c r="I1516" s="654">
        <f t="shared" si="99"/>
        <v>1035.8699999999999</v>
      </c>
      <c r="J1516" s="655">
        <f t="shared" si="99"/>
        <v>1419</v>
      </c>
      <c r="K1516" s="652">
        <f t="shared" si="100"/>
        <v>1035.8699999999999</v>
      </c>
      <c r="L1516" s="652"/>
    </row>
    <row r="1517" spans="1:12" x14ac:dyDescent="0.2">
      <c r="A1517" s="652" t="s">
        <v>530</v>
      </c>
      <c r="B1517" s="656" t="s">
        <v>327</v>
      </c>
      <c r="C1517" s="653"/>
      <c r="D1517" s="653"/>
      <c r="E1517" s="653">
        <f t="shared" si="97"/>
        <v>0</v>
      </c>
      <c r="F1517" s="653"/>
      <c r="G1517" s="653">
        <f t="shared" si="98"/>
        <v>124.1</v>
      </c>
      <c r="H1517" s="653">
        <v>170</v>
      </c>
      <c r="I1517" s="654">
        <f t="shared" si="99"/>
        <v>124.1</v>
      </c>
      <c r="J1517" s="655">
        <f t="shared" si="99"/>
        <v>170</v>
      </c>
      <c r="K1517" s="652">
        <f t="shared" si="100"/>
        <v>124.1</v>
      </c>
      <c r="L1517" s="652"/>
    </row>
    <row r="1518" spans="1:12" x14ac:dyDescent="0.2">
      <c r="A1518" s="652" t="s">
        <v>530</v>
      </c>
      <c r="B1518" s="656" t="s">
        <v>328</v>
      </c>
      <c r="C1518" s="653"/>
      <c r="D1518" s="653"/>
      <c r="E1518" s="653">
        <f t="shared" si="97"/>
        <v>62</v>
      </c>
      <c r="F1518" s="653">
        <v>50</v>
      </c>
      <c r="G1518" s="653">
        <f t="shared" si="98"/>
        <v>0</v>
      </c>
      <c r="H1518" s="653"/>
      <c r="I1518" s="654">
        <f t="shared" si="99"/>
        <v>62</v>
      </c>
      <c r="J1518" s="655">
        <f t="shared" si="99"/>
        <v>50</v>
      </c>
      <c r="K1518" s="652">
        <f t="shared" si="100"/>
        <v>62</v>
      </c>
      <c r="L1518" s="652"/>
    </row>
    <row r="1519" spans="1:12" x14ac:dyDescent="0.2">
      <c r="A1519" s="652" t="s">
        <v>530</v>
      </c>
      <c r="B1519" s="656" t="s">
        <v>393</v>
      </c>
      <c r="C1519" s="653"/>
      <c r="D1519" s="653"/>
      <c r="E1519" s="653">
        <f t="shared" si="97"/>
        <v>0</v>
      </c>
      <c r="F1519" s="653"/>
      <c r="G1519" s="653">
        <f t="shared" si="98"/>
        <v>91.25</v>
      </c>
      <c r="H1519" s="653">
        <v>125</v>
      </c>
      <c r="I1519" s="654">
        <f t="shared" si="99"/>
        <v>91.25</v>
      </c>
      <c r="J1519" s="655">
        <f t="shared" si="99"/>
        <v>125</v>
      </c>
      <c r="K1519" s="652">
        <f t="shared" si="100"/>
        <v>91.25</v>
      </c>
      <c r="L1519" s="652"/>
    </row>
    <row r="1520" spans="1:12" ht="24" x14ac:dyDescent="0.2">
      <c r="A1520" s="652" t="s">
        <v>530</v>
      </c>
      <c r="B1520" s="656" t="s">
        <v>342</v>
      </c>
      <c r="C1520" s="653"/>
      <c r="D1520" s="653"/>
      <c r="E1520" s="653">
        <f t="shared" si="97"/>
        <v>27.28</v>
      </c>
      <c r="F1520" s="653">
        <v>22</v>
      </c>
      <c r="G1520" s="653">
        <f t="shared" si="98"/>
        <v>17.52</v>
      </c>
      <c r="H1520" s="653">
        <v>24</v>
      </c>
      <c r="I1520" s="654">
        <f t="shared" si="99"/>
        <v>44.8</v>
      </c>
      <c r="J1520" s="655">
        <f t="shared" si="99"/>
        <v>46</v>
      </c>
      <c r="K1520" s="652">
        <f t="shared" si="100"/>
        <v>44.8</v>
      </c>
      <c r="L1520" s="652"/>
    </row>
    <row r="1521" spans="1:12" x14ac:dyDescent="0.2">
      <c r="A1521" s="652" t="s">
        <v>530</v>
      </c>
      <c r="B1521" s="656" t="s">
        <v>317</v>
      </c>
      <c r="C1521" s="653"/>
      <c r="D1521" s="653"/>
      <c r="E1521" s="653">
        <f t="shared" si="97"/>
        <v>1.24</v>
      </c>
      <c r="F1521" s="653">
        <v>1</v>
      </c>
      <c r="G1521" s="653">
        <f t="shared" si="98"/>
        <v>0.73</v>
      </c>
      <c r="H1521" s="653">
        <v>1</v>
      </c>
      <c r="I1521" s="654">
        <f t="shared" si="99"/>
        <v>1.97</v>
      </c>
      <c r="J1521" s="655">
        <f t="shared" si="99"/>
        <v>2</v>
      </c>
      <c r="K1521" s="652">
        <f t="shared" si="100"/>
        <v>1.97</v>
      </c>
      <c r="L1521" s="652"/>
    </row>
    <row r="1522" spans="1:12" x14ac:dyDescent="0.2">
      <c r="A1522" s="652" t="s">
        <v>530</v>
      </c>
      <c r="B1522" s="656" t="s">
        <v>349</v>
      </c>
      <c r="C1522" s="653"/>
      <c r="D1522" s="653"/>
      <c r="E1522" s="653">
        <f t="shared" si="97"/>
        <v>66.959999999999994</v>
      </c>
      <c r="F1522" s="653">
        <v>54</v>
      </c>
      <c r="G1522" s="653">
        <f t="shared" si="98"/>
        <v>0</v>
      </c>
      <c r="H1522" s="653"/>
      <c r="I1522" s="654">
        <f t="shared" si="99"/>
        <v>66.959999999999994</v>
      </c>
      <c r="J1522" s="655">
        <f t="shared" si="99"/>
        <v>54</v>
      </c>
      <c r="K1522" s="652">
        <f t="shared" si="100"/>
        <v>66.959999999999994</v>
      </c>
      <c r="L1522" s="652"/>
    </row>
    <row r="1523" spans="1:12" x14ac:dyDescent="0.2">
      <c r="A1523" s="652" t="s">
        <v>530</v>
      </c>
      <c r="B1523" s="656" t="s">
        <v>359</v>
      </c>
      <c r="C1523" s="653"/>
      <c r="D1523" s="653"/>
      <c r="E1523" s="653">
        <f t="shared" si="97"/>
        <v>1081.28</v>
      </c>
      <c r="F1523" s="653">
        <v>872</v>
      </c>
      <c r="G1523" s="653">
        <f t="shared" si="98"/>
        <v>0.73</v>
      </c>
      <c r="H1523" s="653">
        <v>1</v>
      </c>
      <c r="I1523" s="654">
        <f t="shared" si="99"/>
        <v>1082.01</v>
      </c>
      <c r="J1523" s="655">
        <f t="shared" si="99"/>
        <v>873</v>
      </c>
      <c r="K1523" s="652">
        <f t="shared" si="100"/>
        <v>1082.01</v>
      </c>
      <c r="L1523" s="652"/>
    </row>
    <row r="1524" spans="1:12" x14ac:dyDescent="0.2">
      <c r="A1524" s="652" t="s">
        <v>530</v>
      </c>
      <c r="B1524" s="656" t="s">
        <v>367</v>
      </c>
      <c r="C1524" s="653"/>
      <c r="D1524" s="653"/>
      <c r="E1524" s="653">
        <f t="shared" si="97"/>
        <v>0</v>
      </c>
      <c r="F1524" s="653"/>
      <c r="G1524" s="653">
        <f t="shared" si="98"/>
        <v>56.94</v>
      </c>
      <c r="H1524" s="653">
        <v>78</v>
      </c>
      <c r="I1524" s="654">
        <f t="shared" si="99"/>
        <v>56.94</v>
      </c>
      <c r="J1524" s="655">
        <f t="shared" si="99"/>
        <v>78</v>
      </c>
      <c r="K1524" s="652">
        <f t="shared" si="100"/>
        <v>56.94</v>
      </c>
      <c r="L1524" s="652"/>
    </row>
    <row r="1525" spans="1:12" x14ac:dyDescent="0.2">
      <c r="A1525" s="652" t="s">
        <v>530</v>
      </c>
      <c r="B1525" s="656" t="s">
        <v>368</v>
      </c>
      <c r="C1525" s="653"/>
      <c r="D1525" s="653"/>
      <c r="E1525" s="653">
        <f t="shared" si="97"/>
        <v>73.16</v>
      </c>
      <c r="F1525" s="653">
        <v>59</v>
      </c>
      <c r="G1525" s="653">
        <f t="shared" si="98"/>
        <v>22.63</v>
      </c>
      <c r="H1525" s="653">
        <v>31</v>
      </c>
      <c r="I1525" s="654">
        <f t="shared" si="99"/>
        <v>95.789999999999992</v>
      </c>
      <c r="J1525" s="655">
        <f t="shared" si="99"/>
        <v>90</v>
      </c>
      <c r="K1525" s="652">
        <f t="shared" si="100"/>
        <v>95.789999999999992</v>
      </c>
      <c r="L1525" s="652"/>
    </row>
    <row r="1526" spans="1:12" x14ac:dyDescent="0.2">
      <c r="A1526" s="652" t="s">
        <v>530</v>
      </c>
      <c r="B1526" s="656" t="s">
        <v>372</v>
      </c>
      <c r="C1526" s="653"/>
      <c r="D1526" s="653"/>
      <c r="E1526" s="653">
        <f t="shared" si="97"/>
        <v>3.7199999999999998</v>
      </c>
      <c r="F1526" s="653">
        <v>3</v>
      </c>
      <c r="G1526" s="653">
        <f t="shared" si="98"/>
        <v>0</v>
      </c>
      <c r="H1526" s="653"/>
      <c r="I1526" s="654">
        <f t="shared" si="99"/>
        <v>3.7199999999999998</v>
      </c>
      <c r="J1526" s="655">
        <f t="shared" si="99"/>
        <v>3</v>
      </c>
      <c r="K1526" s="652">
        <f t="shared" si="100"/>
        <v>3.7199999999999998</v>
      </c>
      <c r="L1526" s="652"/>
    </row>
    <row r="1527" spans="1:12" x14ac:dyDescent="0.2">
      <c r="A1527" s="652" t="s">
        <v>530</v>
      </c>
      <c r="B1527" s="656" t="s">
        <v>373</v>
      </c>
      <c r="C1527" s="653"/>
      <c r="D1527" s="653"/>
      <c r="E1527" s="653">
        <f t="shared" si="97"/>
        <v>376.96</v>
      </c>
      <c r="F1527" s="653">
        <v>304</v>
      </c>
      <c r="G1527" s="653">
        <f t="shared" si="98"/>
        <v>0</v>
      </c>
      <c r="H1527" s="653"/>
      <c r="I1527" s="654">
        <f t="shared" si="99"/>
        <v>376.96</v>
      </c>
      <c r="J1527" s="655">
        <f t="shared" si="99"/>
        <v>304</v>
      </c>
      <c r="K1527" s="652">
        <f t="shared" si="100"/>
        <v>376.96</v>
      </c>
      <c r="L1527" s="652"/>
    </row>
    <row r="1528" spans="1:12" x14ac:dyDescent="0.2">
      <c r="A1528" s="652" t="s">
        <v>7</v>
      </c>
      <c r="B1528" s="656" t="s">
        <v>325</v>
      </c>
      <c r="C1528" s="653"/>
      <c r="D1528" s="653"/>
      <c r="E1528" s="653">
        <f t="shared" si="97"/>
        <v>7.4399999999999995</v>
      </c>
      <c r="F1528" s="653">
        <v>6</v>
      </c>
      <c r="G1528" s="653">
        <f t="shared" si="98"/>
        <v>0.73</v>
      </c>
      <c r="H1528" s="653">
        <v>1</v>
      </c>
      <c r="I1528" s="654">
        <f t="shared" si="99"/>
        <v>8.17</v>
      </c>
      <c r="J1528" s="655">
        <f t="shared" si="99"/>
        <v>7</v>
      </c>
      <c r="K1528" s="652">
        <f t="shared" si="100"/>
        <v>8.17</v>
      </c>
      <c r="L1528" s="652"/>
    </row>
    <row r="1529" spans="1:12" x14ac:dyDescent="0.2">
      <c r="A1529" s="652" t="s">
        <v>7</v>
      </c>
      <c r="B1529" s="656" t="s">
        <v>326</v>
      </c>
      <c r="C1529" s="653"/>
      <c r="D1529" s="653"/>
      <c r="E1529" s="653">
        <f t="shared" si="97"/>
        <v>1886.04</v>
      </c>
      <c r="F1529" s="653">
        <v>1521</v>
      </c>
      <c r="G1529" s="653">
        <f t="shared" si="98"/>
        <v>1111.79</v>
      </c>
      <c r="H1529" s="653">
        <v>1523</v>
      </c>
      <c r="I1529" s="654">
        <f t="shared" si="99"/>
        <v>2997.83</v>
      </c>
      <c r="J1529" s="655">
        <f t="shared" si="99"/>
        <v>3044</v>
      </c>
      <c r="K1529" s="652">
        <f t="shared" si="100"/>
        <v>2997.83</v>
      </c>
      <c r="L1529" s="652"/>
    </row>
    <row r="1530" spans="1:12" x14ac:dyDescent="0.2">
      <c r="A1530" s="652" t="s">
        <v>7</v>
      </c>
      <c r="B1530" s="656" t="s">
        <v>390</v>
      </c>
      <c r="C1530" s="653"/>
      <c r="D1530" s="653"/>
      <c r="E1530" s="653">
        <f t="shared" si="97"/>
        <v>644.79999999999995</v>
      </c>
      <c r="F1530" s="653">
        <v>520</v>
      </c>
      <c r="G1530" s="653">
        <f t="shared" si="98"/>
        <v>379.59999999999997</v>
      </c>
      <c r="H1530" s="653">
        <v>520</v>
      </c>
      <c r="I1530" s="654">
        <f t="shared" si="99"/>
        <v>1024.3999999999999</v>
      </c>
      <c r="J1530" s="655">
        <f t="shared" si="99"/>
        <v>1040</v>
      </c>
      <c r="K1530" s="652">
        <f t="shared" si="100"/>
        <v>1024.3999999999999</v>
      </c>
      <c r="L1530" s="652"/>
    </row>
    <row r="1531" spans="1:12" x14ac:dyDescent="0.2">
      <c r="A1531" s="652" t="s">
        <v>7</v>
      </c>
      <c r="B1531" s="656" t="s">
        <v>327</v>
      </c>
      <c r="C1531" s="653"/>
      <c r="D1531" s="653"/>
      <c r="E1531" s="653">
        <f t="shared" si="97"/>
        <v>2024.92</v>
      </c>
      <c r="F1531" s="653">
        <v>1633</v>
      </c>
      <c r="G1531" s="653">
        <f t="shared" si="98"/>
        <v>1192.0899999999999</v>
      </c>
      <c r="H1531" s="653">
        <v>1633</v>
      </c>
      <c r="I1531" s="654">
        <f t="shared" si="99"/>
        <v>3217.01</v>
      </c>
      <c r="J1531" s="655">
        <f t="shared" si="99"/>
        <v>3266</v>
      </c>
      <c r="K1531" s="652">
        <f t="shared" si="100"/>
        <v>3217.01</v>
      </c>
      <c r="L1531" s="652"/>
    </row>
    <row r="1532" spans="1:12" x14ac:dyDescent="0.2">
      <c r="A1532" s="652" t="s">
        <v>7</v>
      </c>
      <c r="B1532" s="656" t="s">
        <v>328</v>
      </c>
      <c r="C1532" s="653"/>
      <c r="D1532" s="653"/>
      <c r="E1532" s="653">
        <f t="shared" si="97"/>
        <v>2599.04</v>
      </c>
      <c r="F1532" s="653">
        <v>2096</v>
      </c>
      <c r="G1532" s="653">
        <f t="shared" si="98"/>
        <v>1481.17</v>
      </c>
      <c r="H1532" s="653">
        <v>2029</v>
      </c>
      <c r="I1532" s="654">
        <f t="shared" si="99"/>
        <v>4080.21</v>
      </c>
      <c r="J1532" s="655">
        <f t="shared" si="99"/>
        <v>4125</v>
      </c>
      <c r="K1532" s="652">
        <f t="shared" si="100"/>
        <v>4080.21</v>
      </c>
      <c r="L1532" s="652"/>
    </row>
    <row r="1533" spans="1:12" x14ac:dyDescent="0.2">
      <c r="A1533" s="652" t="s">
        <v>7</v>
      </c>
      <c r="B1533" s="656" t="s">
        <v>487</v>
      </c>
      <c r="C1533" s="653"/>
      <c r="D1533" s="653"/>
      <c r="E1533" s="653">
        <f t="shared" si="97"/>
        <v>338.52</v>
      </c>
      <c r="F1533" s="653">
        <v>273</v>
      </c>
      <c r="G1533" s="653">
        <f t="shared" si="98"/>
        <v>189.79999999999998</v>
      </c>
      <c r="H1533" s="653">
        <v>260</v>
      </c>
      <c r="I1533" s="654">
        <f t="shared" si="99"/>
        <v>528.31999999999994</v>
      </c>
      <c r="J1533" s="655">
        <f t="shared" si="99"/>
        <v>533</v>
      </c>
      <c r="K1533" s="652">
        <f t="shared" si="100"/>
        <v>528.31999999999994</v>
      </c>
      <c r="L1533" s="652"/>
    </row>
    <row r="1534" spans="1:12" x14ac:dyDescent="0.2">
      <c r="A1534" s="652" t="s">
        <v>7</v>
      </c>
      <c r="B1534" s="656" t="s">
        <v>393</v>
      </c>
      <c r="C1534" s="653"/>
      <c r="D1534" s="653"/>
      <c r="E1534" s="653">
        <f t="shared" si="97"/>
        <v>102.92</v>
      </c>
      <c r="F1534" s="653">
        <v>83</v>
      </c>
      <c r="G1534" s="653">
        <f t="shared" si="98"/>
        <v>60.589999999999996</v>
      </c>
      <c r="H1534" s="653">
        <v>83</v>
      </c>
      <c r="I1534" s="654">
        <f t="shared" si="99"/>
        <v>163.51</v>
      </c>
      <c r="J1534" s="655">
        <f t="shared" si="99"/>
        <v>166</v>
      </c>
      <c r="K1534" s="652">
        <f t="shared" si="100"/>
        <v>163.51</v>
      </c>
      <c r="L1534" s="652"/>
    </row>
    <row r="1535" spans="1:12" x14ac:dyDescent="0.2">
      <c r="A1535" s="652" t="s">
        <v>7</v>
      </c>
      <c r="B1535" s="656" t="s">
        <v>329</v>
      </c>
      <c r="C1535" s="653"/>
      <c r="D1535" s="653"/>
      <c r="E1535" s="653">
        <f t="shared" si="97"/>
        <v>359.6</v>
      </c>
      <c r="F1535" s="653">
        <v>290</v>
      </c>
      <c r="G1535" s="653">
        <f t="shared" si="98"/>
        <v>211.7</v>
      </c>
      <c r="H1535" s="653">
        <v>290</v>
      </c>
      <c r="I1535" s="654">
        <f t="shared" si="99"/>
        <v>571.29999999999995</v>
      </c>
      <c r="J1535" s="655">
        <f t="shared" si="99"/>
        <v>580</v>
      </c>
      <c r="K1535" s="652">
        <f t="shared" si="100"/>
        <v>571.29999999999995</v>
      </c>
      <c r="L1535" s="652"/>
    </row>
    <row r="1536" spans="1:12" x14ac:dyDescent="0.2">
      <c r="A1536" s="652" t="s">
        <v>7</v>
      </c>
      <c r="B1536" s="656" t="s">
        <v>426</v>
      </c>
      <c r="C1536" s="653"/>
      <c r="D1536" s="653"/>
      <c r="E1536" s="653">
        <f t="shared" si="97"/>
        <v>55.8</v>
      </c>
      <c r="F1536" s="653">
        <v>45</v>
      </c>
      <c r="G1536" s="653">
        <f t="shared" si="98"/>
        <v>78.84</v>
      </c>
      <c r="H1536" s="653">
        <v>108</v>
      </c>
      <c r="I1536" s="654">
        <f t="shared" si="99"/>
        <v>134.63999999999999</v>
      </c>
      <c r="J1536" s="655">
        <f t="shared" si="99"/>
        <v>153</v>
      </c>
      <c r="K1536" s="652">
        <f t="shared" si="100"/>
        <v>134.63999999999999</v>
      </c>
      <c r="L1536" s="652"/>
    </row>
    <row r="1537" spans="1:12" x14ac:dyDescent="0.2">
      <c r="A1537" s="652" t="s">
        <v>7</v>
      </c>
      <c r="B1537" s="656" t="s">
        <v>330</v>
      </c>
      <c r="C1537" s="653"/>
      <c r="D1537" s="653"/>
      <c r="E1537" s="653">
        <f t="shared" si="97"/>
        <v>226.92</v>
      </c>
      <c r="F1537" s="653">
        <v>183</v>
      </c>
      <c r="G1537" s="653">
        <f t="shared" si="98"/>
        <v>10.95</v>
      </c>
      <c r="H1537" s="653">
        <v>15</v>
      </c>
      <c r="I1537" s="654">
        <f t="shared" si="99"/>
        <v>237.86999999999998</v>
      </c>
      <c r="J1537" s="655">
        <f t="shared" si="99"/>
        <v>198</v>
      </c>
      <c r="K1537" s="652">
        <f t="shared" si="100"/>
        <v>237.86999999999998</v>
      </c>
      <c r="L1537" s="652"/>
    </row>
    <row r="1538" spans="1:12" x14ac:dyDescent="0.2">
      <c r="A1538" s="652" t="s">
        <v>7</v>
      </c>
      <c r="B1538" s="656" t="s">
        <v>331</v>
      </c>
      <c r="C1538" s="653"/>
      <c r="D1538" s="653"/>
      <c r="E1538" s="653">
        <f t="shared" si="97"/>
        <v>596.43999999999994</v>
      </c>
      <c r="F1538" s="653">
        <v>481</v>
      </c>
      <c r="G1538" s="653">
        <f t="shared" si="98"/>
        <v>351.13</v>
      </c>
      <c r="H1538" s="653">
        <v>481</v>
      </c>
      <c r="I1538" s="654">
        <f t="shared" si="99"/>
        <v>947.56999999999994</v>
      </c>
      <c r="J1538" s="655">
        <f t="shared" si="99"/>
        <v>962</v>
      </c>
      <c r="K1538" s="652">
        <f t="shared" si="100"/>
        <v>947.56999999999994</v>
      </c>
      <c r="L1538" s="652"/>
    </row>
    <row r="1539" spans="1:12" x14ac:dyDescent="0.2">
      <c r="A1539" s="652" t="s">
        <v>7</v>
      </c>
      <c r="B1539" s="656" t="s">
        <v>332</v>
      </c>
      <c r="C1539" s="653"/>
      <c r="D1539" s="653"/>
      <c r="E1539" s="653">
        <f t="shared" si="97"/>
        <v>1184.2</v>
      </c>
      <c r="F1539" s="653">
        <v>955</v>
      </c>
      <c r="G1539" s="653">
        <f t="shared" si="98"/>
        <v>1497.23</v>
      </c>
      <c r="H1539" s="653">
        <v>2051</v>
      </c>
      <c r="I1539" s="654">
        <f t="shared" si="99"/>
        <v>2681.4300000000003</v>
      </c>
      <c r="J1539" s="655">
        <f t="shared" si="99"/>
        <v>3006</v>
      </c>
      <c r="K1539" s="652">
        <f t="shared" si="100"/>
        <v>2681.4300000000003</v>
      </c>
      <c r="L1539" s="652"/>
    </row>
    <row r="1540" spans="1:12" x14ac:dyDescent="0.2">
      <c r="A1540" s="652" t="s">
        <v>7</v>
      </c>
      <c r="B1540" s="656" t="s">
        <v>333</v>
      </c>
      <c r="C1540" s="653"/>
      <c r="D1540" s="653"/>
      <c r="E1540" s="653">
        <f t="shared" si="97"/>
        <v>523.28</v>
      </c>
      <c r="F1540" s="653">
        <v>422</v>
      </c>
      <c r="G1540" s="653">
        <f t="shared" si="98"/>
        <v>309.52</v>
      </c>
      <c r="H1540" s="653">
        <v>424</v>
      </c>
      <c r="I1540" s="654">
        <f t="shared" si="99"/>
        <v>832.8</v>
      </c>
      <c r="J1540" s="655">
        <f t="shared" si="99"/>
        <v>846</v>
      </c>
      <c r="K1540" s="652">
        <f t="shared" si="100"/>
        <v>832.8</v>
      </c>
      <c r="L1540" s="652"/>
    </row>
    <row r="1541" spans="1:12" x14ac:dyDescent="0.2">
      <c r="A1541" s="652" t="s">
        <v>7</v>
      </c>
      <c r="B1541" s="656" t="s">
        <v>404</v>
      </c>
      <c r="C1541" s="653">
        <f>D1541*3.74</f>
        <v>460.02000000000004</v>
      </c>
      <c r="D1541" s="653">
        <v>123</v>
      </c>
      <c r="E1541" s="653">
        <f t="shared" si="97"/>
        <v>0</v>
      </c>
      <c r="F1541" s="653"/>
      <c r="G1541" s="653">
        <f t="shared" si="98"/>
        <v>0</v>
      </c>
      <c r="H1541" s="653"/>
      <c r="I1541" s="654">
        <f t="shared" si="99"/>
        <v>460.02000000000004</v>
      </c>
      <c r="J1541" s="655">
        <f t="shared" si="99"/>
        <v>123</v>
      </c>
      <c r="K1541" s="652">
        <f t="shared" si="100"/>
        <v>460.02000000000004</v>
      </c>
      <c r="L1541" s="652"/>
    </row>
    <row r="1542" spans="1:12" x14ac:dyDescent="0.2">
      <c r="A1542" s="652" t="s">
        <v>7</v>
      </c>
      <c r="B1542" s="656" t="s">
        <v>391</v>
      </c>
      <c r="C1542" s="653"/>
      <c r="D1542" s="653"/>
      <c r="E1542" s="653">
        <f t="shared" ref="E1542:E1605" si="101">F1542*1.24</f>
        <v>771.28</v>
      </c>
      <c r="F1542" s="653">
        <v>622</v>
      </c>
      <c r="G1542" s="653">
        <f t="shared" ref="G1542:G1605" si="102">H1542*0.73</f>
        <v>454.06</v>
      </c>
      <c r="H1542" s="653">
        <v>622</v>
      </c>
      <c r="I1542" s="654">
        <f t="shared" si="99"/>
        <v>1225.3399999999999</v>
      </c>
      <c r="J1542" s="655">
        <f t="shared" si="99"/>
        <v>1244</v>
      </c>
      <c r="K1542" s="652">
        <f t="shared" si="100"/>
        <v>1225.3399999999999</v>
      </c>
      <c r="L1542" s="652"/>
    </row>
    <row r="1543" spans="1:12" x14ac:dyDescent="0.2">
      <c r="A1543" s="652" t="s">
        <v>7</v>
      </c>
      <c r="B1543" s="656" t="s">
        <v>334</v>
      </c>
      <c r="C1543" s="653"/>
      <c r="D1543" s="653"/>
      <c r="E1543" s="653">
        <f t="shared" si="101"/>
        <v>1624.4</v>
      </c>
      <c r="F1543" s="653">
        <v>1310</v>
      </c>
      <c r="G1543" s="653">
        <f t="shared" si="102"/>
        <v>974.55</v>
      </c>
      <c r="H1543" s="653">
        <v>1335</v>
      </c>
      <c r="I1543" s="654">
        <f t="shared" si="99"/>
        <v>2598.9499999999998</v>
      </c>
      <c r="J1543" s="655">
        <f t="shared" si="99"/>
        <v>2645</v>
      </c>
      <c r="K1543" s="652">
        <f t="shared" si="100"/>
        <v>2598.9499999999998</v>
      </c>
      <c r="L1543" s="652"/>
    </row>
    <row r="1544" spans="1:12" x14ac:dyDescent="0.2">
      <c r="A1544" s="652" t="s">
        <v>7</v>
      </c>
      <c r="B1544" s="656" t="s">
        <v>488</v>
      </c>
      <c r="C1544" s="653"/>
      <c r="D1544" s="653"/>
      <c r="E1544" s="653">
        <f t="shared" si="101"/>
        <v>4.96</v>
      </c>
      <c r="F1544" s="653">
        <v>4</v>
      </c>
      <c r="G1544" s="653">
        <f t="shared" si="102"/>
        <v>2.92</v>
      </c>
      <c r="H1544" s="653">
        <v>4</v>
      </c>
      <c r="I1544" s="654">
        <f t="shared" si="99"/>
        <v>7.88</v>
      </c>
      <c r="J1544" s="655">
        <f t="shared" si="99"/>
        <v>8</v>
      </c>
      <c r="K1544" s="652">
        <f t="shared" si="100"/>
        <v>7.88</v>
      </c>
      <c r="L1544" s="652"/>
    </row>
    <row r="1545" spans="1:12" x14ac:dyDescent="0.2">
      <c r="A1545" s="652" t="s">
        <v>7</v>
      </c>
      <c r="B1545" s="656" t="s">
        <v>336</v>
      </c>
      <c r="C1545" s="653"/>
      <c r="D1545" s="653"/>
      <c r="E1545" s="653">
        <f t="shared" si="101"/>
        <v>136.4</v>
      </c>
      <c r="F1545" s="653">
        <v>110</v>
      </c>
      <c r="G1545" s="653">
        <f t="shared" si="102"/>
        <v>73</v>
      </c>
      <c r="H1545" s="653">
        <v>100</v>
      </c>
      <c r="I1545" s="654">
        <f t="shared" si="99"/>
        <v>209.4</v>
      </c>
      <c r="J1545" s="655">
        <f t="shared" si="99"/>
        <v>210</v>
      </c>
      <c r="K1545" s="652">
        <f t="shared" si="100"/>
        <v>209.4</v>
      </c>
      <c r="L1545" s="652"/>
    </row>
    <row r="1546" spans="1:12" x14ac:dyDescent="0.2">
      <c r="A1546" s="652" t="s">
        <v>7</v>
      </c>
      <c r="B1546" s="656" t="s">
        <v>337</v>
      </c>
      <c r="C1546" s="653"/>
      <c r="D1546" s="653"/>
      <c r="E1546" s="653">
        <f t="shared" si="101"/>
        <v>52.08</v>
      </c>
      <c r="F1546" s="653">
        <v>42</v>
      </c>
      <c r="G1546" s="653">
        <f t="shared" si="102"/>
        <v>30.66</v>
      </c>
      <c r="H1546" s="653">
        <v>42</v>
      </c>
      <c r="I1546" s="654">
        <f t="shared" si="99"/>
        <v>82.74</v>
      </c>
      <c r="J1546" s="655">
        <f t="shared" si="99"/>
        <v>84</v>
      </c>
      <c r="K1546" s="652">
        <f t="shared" si="100"/>
        <v>82.74</v>
      </c>
      <c r="L1546" s="652"/>
    </row>
    <row r="1547" spans="1:12" x14ac:dyDescent="0.2">
      <c r="A1547" s="652" t="s">
        <v>7</v>
      </c>
      <c r="B1547" s="656" t="s">
        <v>339</v>
      </c>
      <c r="C1547" s="653"/>
      <c r="D1547" s="653"/>
      <c r="E1547" s="653">
        <f t="shared" si="101"/>
        <v>157.47999999999999</v>
      </c>
      <c r="F1547" s="653">
        <v>127</v>
      </c>
      <c r="G1547" s="653">
        <f t="shared" si="102"/>
        <v>92.71</v>
      </c>
      <c r="H1547" s="653">
        <v>127</v>
      </c>
      <c r="I1547" s="654">
        <f t="shared" si="99"/>
        <v>250.19</v>
      </c>
      <c r="J1547" s="655">
        <f t="shared" si="99"/>
        <v>254</v>
      </c>
      <c r="K1547" s="652">
        <f t="shared" si="100"/>
        <v>250.19</v>
      </c>
      <c r="L1547" s="652"/>
    </row>
    <row r="1548" spans="1:12" x14ac:dyDescent="0.2">
      <c r="A1548" s="652" t="s">
        <v>7</v>
      </c>
      <c r="B1548" s="656" t="s">
        <v>341</v>
      </c>
      <c r="C1548" s="653"/>
      <c r="D1548" s="653"/>
      <c r="E1548" s="653">
        <f t="shared" si="101"/>
        <v>1.24</v>
      </c>
      <c r="F1548" s="653">
        <v>1</v>
      </c>
      <c r="G1548" s="653">
        <f t="shared" si="102"/>
        <v>0.73</v>
      </c>
      <c r="H1548" s="653">
        <v>1</v>
      </c>
      <c r="I1548" s="654">
        <f t="shared" si="99"/>
        <v>1.97</v>
      </c>
      <c r="J1548" s="655">
        <f t="shared" si="99"/>
        <v>2</v>
      </c>
      <c r="K1548" s="652">
        <f t="shared" si="100"/>
        <v>1.97</v>
      </c>
      <c r="L1548" s="652"/>
    </row>
    <row r="1549" spans="1:12" ht="24" x14ac:dyDescent="0.2">
      <c r="A1549" s="652" t="s">
        <v>7</v>
      </c>
      <c r="B1549" s="656" t="s">
        <v>342</v>
      </c>
      <c r="C1549" s="653"/>
      <c r="D1549" s="653"/>
      <c r="E1549" s="653">
        <f t="shared" si="101"/>
        <v>6.2</v>
      </c>
      <c r="F1549" s="653">
        <v>5</v>
      </c>
      <c r="G1549" s="653">
        <f t="shared" si="102"/>
        <v>3.65</v>
      </c>
      <c r="H1549" s="653">
        <v>5</v>
      </c>
      <c r="I1549" s="654">
        <f t="shared" si="99"/>
        <v>9.85</v>
      </c>
      <c r="J1549" s="655">
        <f t="shared" si="99"/>
        <v>10</v>
      </c>
      <c r="K1549" s="652">
        <f t="shared" si="100"/>
        <v>9.85</v>
      </c>
      <c r="L1549" s="652"/>
    </row>
    <row r="1550" spans="1:12" x14ac:dyDescent="0.2">
      <c r="A1550" s="652" t="s">
        <v>7</v>
      </c>
      <c r="B1550" s="656" t="s">
        <v>343</v>
      </c>
      <c r="C1550" s="653"/>
      <c r="D1550" s="653"/>
      <c r="E1550" s="653">
        <f t="shared" si="101"/>
        <v>107.88</v>
      </c>
      <c r="F1550" s="653">
        <v>87</v>
      </c>
      <c r="G1550" s="653">
        <f t="shared" si="102"/>
        <v>66.429999999999993</v>
      </c>
      <c r="H1550" s="653">
        <v>91</v>
      </c>
      <c r="I1550" s="654">
        <f t="shared" si="99"/>
        <v>174.31</v>
      </c>
      <c r="J1550" s="655">
        <f t="shared" si="99"/>
        <v>178</v>
      </c>
      <c r="K1550" s="652">
        <f t="shared" si="100"/>
        <v>174.31</v>
      </c>
      <c r="L1550" s="652"/>
    </row>
    <row r="1551" spans="1:12" x14ac:dyDescent="0.2">
      <c r="A1551" s="652" t="s">
        <v>7</v>
      </c>
      <c r="B1551" s="656" t="s">
        <v>344</v>
      </c>
      <c r="C1551" s="653"/>
      <c r="D1551" s="653"/>
      <c r="E1551" s="653">
        <f t="shared" si="101"/>
        <v>28.52</v>
      </c>
      <c r="F1551" s="653">
        <v>23</v>
      </c>
      <c r="G1551" s="653">
        <f t="shared" si="102"/>
        <v>16.79</v>
      </c>
      <c r="H1551" s="653">
        <v>23</v>
      </c>
      <c r="I1551" s="654">
        <f t="shared" si="99"/>
        <v>45.31</v>
      </c>
      <c r="J1551" s="655">
        <f t="shared" si="99"/>
        <v>46</v>
      </c>
      <c r="K1551" s="652">
        <f t="shared" si="100"/>
        <v>45.31</v>
      </c>
      <c r="L1551" s="652"/>
    </row>
    <row r="1552" spans="1:12" x14ac:dyDescent="0.2">
      <c r="A1552" s="652" t="s">
        <v>7</v>
      </c>
      <c r="B1552" s="656" t="s">
        <v>345</v>
      </c>
      <c r="C1552" s="653"/>
      <c r="D1552" s="653"/>
      <c r="E1552" s="653">
        <f t="shared" si="101"/>
        <v>17.36</v>
      </c>
      <c r="F1552" s="653">
        <v>14</v>
      </c>
      <c r="G1552" s="653">
        <f t="shared" si="102"/>
        <v>10.219999999999999</v>
      </c>
      <c r="H1552" s="653">
        <v>14</v>
      </c>
      <c r="I1552" s="654">
        <f t="shared" si="99"/>
        <v>27.58</v>
      </c>
      <c r="J1552" s="655">
        <f t="shared" si="99"/>
        <v>28</v>
      </c>
      <c r="K1552" s="652">
        <f t="shared" si="100"/>
        <v>27.58</v>
      </c>
      <c r="L1552" s="652"/>
    </row>
    <row r="1553" spans="1:12" x14ac:dyDescent="0.2">
      <c r="A1553" s="652" t="s">
        <v>7</v>
      </c>
      <c r="B1553" s="656" t="s">
        <v>346</v>
      </c>
      <c r="C1553" s="653"/>
      <c r="D1553" s="653"/>
      <c r="E1553" s="653">
        <f t="shared" si="101"/>
        <v>150.04</v>
      </c>
      <c r="F1553" s="653">
        <v>121</v>
      </c>
      <c r="G1553" s="653">
        <f t="shared" si="102"/>
        <v>88.33</v>
      </c>
      <c r="H1553" s="653">
        <v>121</v>
      </c>
      <c r="I1553" s="654">
        <f t="shared" si="99"/>
        <v>238.37</v>
      </c>
      <c r="J1553" s="655">
        <f t="shared" si="99"/>
        <v>242</v>
      </c>
      <c r="K1553" s="652">
        <f t="shared" si="100"/>
        <v>238.37</v>
      </c>
      <c r="L1553" s="652"/>
    </row>
    <row r="1554" spans="1:12" x14ac:dyDescent="0.2">
      <c r="A1554" s="652" t="s">
        <v>7</v>
      </c>
      <c r="B1554" s="656" t="s">
        <v>347</v>
      </c>
      <c r="C1554" s="653"/>
      <c r="D1554" s="653"/>
      <c r="E1554" s="653">
        <f t="shared" si="101"/>
        <v>286.44</v>
      </c>
      <c r="F1554" s="653">
        <v>231</v>
      </c>
      <c r="G1554" s="653">
        <f t="shared" si="102"/>
        <v>49.64</v>
      </c>
      <c r="H1554" s="653">
        <v>68</v>
      </c>
      <c r="I1554" s="654">
        <f t="shared" si="99"/>
        <v>336.08</v>
      </c>
      <c r="J1554" s="655">
        <f t="shared" si="99"/>
        <v>299</v>
      </c>
      <c r="K1554" s="652">
        <f t="shared" si="100"/>
        <v>336.08</v>
      </c>
      <c r="L1554" s="652"/>
    </row>
    <row r="1555" spans="1:12" x14ac:dyDescent="0.2">
      <c r="A1555" s="652" t="s">
        <v>7</v>
      </c>
      <c r="B1555" s="656" t="s">
        <v>312</v>
      </c>
      <c r="C1555" s="653"/>
      <c r="D1555" s="653"/>
      <c r="E1555" s="653">
        <f t="shared" si="101"/>
        <v>851.88</v>
      </c>
      <c r="F1555" s="653">
        <v>687</v>
      </c>
      <c r="G1555" s="653">
        <f t="shared" si="102"/>
        <v>405.88</v>
      </c>
      <c r="H1555" s="653">
        <v>556</v>
      </c>
      <c r="I1555" s="654">
        <f t="shared" si="99"/>
        <v>1257.76</v>
      </c>
      <c r="J1555" s="655">
        <f t="shared" si="99"/>
        <v>1243</v>
      </c>
      <c r="K1555" s="652">
        <f t="shared" si="100"/>
        <v>1257.76</v>
      </c>
      <c r="L1555" s="652"/>
    </row>
    <row r="1556" spans="1:12" x14ac:dyDescent="0.2">
      <c r="A1556" s="652" t="s">
        <v>7</v>
      </c>
      <c r="B1556" s="656" t="s">
        <v>321</v>
      </c>
      <c r="C1556" s="653"/>
      <c r="D1556" s="653"/>
      <c r="E1556" s="653">
        <f t="shared" si="101"/>
        <v>424.08</v>
      </c>
      <c r="F1556" s="653">
        <v>342</v>
      </c>
      <c r="G1556" s="653">
        <f t="shared" si="102"/>
        <v>248.2</v>
      </c>
      <c r="H1556" s="653">
        <v>340</v>
      </c>
      <c r="I1556" s="654">
        <f t="shared" si="99"/>
        <v>672.28</v>
      </c>
      <c r="J1556" s="655">
        <f t="shared" si="99"/>
        <v>682</v>
      </c>
      <c r="K1556" s="652">
        <f t="shared" si="100"/>
        <v>672.28</v>
      </c>
      <c r="L1556" s="652"/>
    </row>
    <row r="1557" spans="1:12" x14ac:dyDescent="0.2">
      <c r="A1557" s="652" t="s">
        <v>7</v>
      </c>
      <c r="B1557" s="656" t="s">
        <v>375</v>
      </c>
      <c r="C1557" s="653"/>
      <c r="D1557" s="653"/>
      <c r="E1557" s="653">
        <f t="shared" si="101"/>
        <v>732.84</v>
      </c>
      <c r="F1557" s="653">
        <v>591</v>
      </c>
      <c r="G1557" s="653">
        <f t="shared" si="102"/>
        <v>344.56</v>
      </c>
      <c r="H1557" s="653">
        <v>472</v>
      </c>
      <c r="I1557" s="654">
        <f t="shared" ref="I1557:J1620" si="103">C1557+E1557+G1557</f>
        <v>1077.4000000000001</v>
      </c>
      <c r="J1557" s="655">
        <f t="shared" si="103"/>
        <v>1063</v>
      </c>
      <c r="K1557" s="652">
        <f t="shared" si="100"/>
        <v>1077.4000000000001</v>
      </c>
      <c r="L1557" s="652"/>
    </row>
    <row r="1558" spans="1:12" x14ac:dyDescent="0.2">
      <c r="A1558" s="652" t="s">
        <v>7</v>
      </c>
      <c r="B1558" s="656" t="s">
        <v>466</v>
      </c>
      <c r="C1558" s="653"/>
      <c r="D1558" s="653"/>
      <c r="E1558" s="653">
        <f t="shared" si="101"/>
        <v>1.24</v>
      </c>
      <c r="F1558" s="653">
        <v>1</v>
      </c>
      <c r="G1558" s="653">
        <f t="shared" si="102"/>
        <v>0</v>
      </c>
      <c r="H1558" s="653"/>
      <c r="I1558" s="654">
        <f t="shared" si="103"/>
        <v>1.24</v>
      </c>
      <c r="J1558" s="655">
        <f t="shared" si="103"/>
        <v>1</v>
      </c>
      <c r="K1558" s="652">
        <f t="shared" si="100"/>
        <v>1.24</v>
      </c>
      <c r="L1558" s="652"/>
    </row>
    <row r="1559" spans="1:12" x14ac:dyDescent="0.2">
      <c r="A1559" s="652" t="s">
        <v>7</v>
      </c>
      <c r="B1559" s="656" t="s">
        <v>349</v>
      </c>
      <c r="C1559" s="653"/>
      <c r="D1559" s="653"/>
      <c r="E1559" s="653">
        <f t="shared" si="101"/>
        <v>244.28</v>
      </c>
      <c r="F1559" s="653">
        <v>197</v>
      </c>
      <c r="G1559" s="653">
        <f t="shared" si="102"/>
        <v>0.73</v>
      </c>
      <c r="H1559" s="653">
        <v>1</v>
      </c>
      <c r="I1559" s="654">
        <f t="shared" si="103"/>
        <v>245.01</v>
      </c>
      <c r="J1559" s="655">
        <f t="shared" si="103"/>
        <v>198</v>
      </c>
      <c r="K1559" s="652">
        <f t="shared" si="100"/>
        <v>245.01</v>
      </c>
      <c r="L1559" s="652"/>
    </row>
    <row r="1560" spans="1:12" x14ac:dyDescent="0.2">
      <c r="A1560" s="652" t="s">
        <v>7</v>
      </c>
      <c r="B1560" s="656" t="s">
        <v>385</v>
      </c>
      <c r="C1560" s="653"/>
      <c r="D1560" s="653"/>
      <c r="E1560" s="653">
        <f t="shared" si="101"/>
        <v>225.68</v>
      </c>
      <c r="F1560" s="653">
        <v>182</v>
      </c>
      <c r="G1560" s="653">
        <f t="shared" si="102"/>
        <v>0</v>
      </c>
      <c r="H1560" s="653"/>
      <c r="I1560" s="654">
        <f t="shared" si="103"/>
        <v>225.68</v>
      </c>
      <c r="J1560" s="655">
        <f t="shared" si="103"/>
        <v>182</v>
      </c>
      <c r="K1560" s="652">
        <f t="shared" si="100"/>
        <v>225.68</v>
      </c>
      <c r="L1560" s="652"/>
    </row>
    <row r="1561" spans="1:12" x14ac:dyDescent="0.2">
      <c r="A1561" s="652" t="s">
        <v>7</v>
      </c>
      <c r="B1561" s="656" t="s">
        <v>350</v>
      </c>
      <c r="C1561" s="653"/>
      <c r="D1561" s="653"/>
      <c r="E1561" s="653">
        <f t="shared" si="101"/>
        <v>520.79999999999995</v>
      </c>
      <c r="F1561" s="653">
        <v>420</v>
      </c>
      <c r="G1561" s="653">
        <f t="shared" si="102"/>
        <v>27.74</v>
      </c>
      <c r="H1561" s="653">
        <v>38</v>
      </c>
      <c r="I1561" s="654">
        <f t="shared" si="103"/>
        <v>548.54</v>
      </c>
      <c r="J1561" s="655">
        <f t="shared" si="103"/>
        <v>458</v>
      </c>
      <c r="K1561" s="652">
        <f t="shared" si="100"/>
        <v>548.54</v>
      </c>
      <c r="L1561" s="652"/>
    </row>
    <row r="1562" spans="1:12" x14ac:dyDescent="0.2">
      <c r="A1562" s="652" t="s">
        <v>7</v>
      </c>
      <c r="B1562" s="656" t="s">
        <v>352</v>
      </c>
      <c r="C1562" s="653"/>
      <c r="D1562" s="653"/>
      <c r="E1562" s="653">
        <f t="shared" si="101"/>
        <v>389.36</v>
      </c>
      <c r="F1562" s="653">
        <v>314</v>
      </c>
      <c r="G1562" s="653">
        <f t="shared" si="102"/>
        <v>143.07999999999998</v>
      </c>
      <c r="H1562" s="653">
        <v>196</v>
      </c>
      <c r="I1562" s="654">
        <f t="shared" si="103"/>
        <v>532.44000000000005</v>
      </c>
      <c r="J1562" s="655">
        <f t="shared" si="103"/>
        <v>510</v>
      </c>
      <c r="K1562" s="652">
        <f t="shared" ref="K1562:K1625" si="104">I1562</f>
        <v>532.44000000000005</v>
      </c>
      <c r="L1562" s="652"/>
    </row>
    <row r="1563" spans="1:12" x14ac:dyDescent="0.2">
      <c r="A1563" s="652" t="s">
        <v>7</v>
      </c>
      <c r="B1563" s="656" t="s">
        <v>353</v>
      </c>
      <c r="C1563" s="653"/>
      <c r="D1563" s="653"/>
      <c r="E1563" s="653">
        <f t="shared" si="101"/>
        <v>69.44</v>
      </c>
      <c r="F1563" s="653">
        <v>56</v>
      </c>
      <c r="G1563" s="653">
        <f t="shared" si="102"/>
        <v>0</v>
      </c>
      <c r="H1563" s="653"/>
      <c r="I1563" s="654">
        <f t="shared" si="103"/>
        <v>69.44</v>
      </c>
      <c r="J1563" s="655">
        <f t="shared" si="103"/>
        <v>56</v>
      </c>
      <c r="K1563" s="652">
        <f t="shared" si="104"/>
        <v>69.44</v>
      </c>
      <c r="L1563" s="652"/>
    </row>
    <row r="1564" spans="1:12" x14ac:dyDescent="0.2">
      <c r="A1564" s="652" t="s">
        <v>7</v>
      </c>
      <c r="B1564" s="656" t="s">
        <v>354</v>
      </c>
      <c r="C1564" s="653"/>
      <c r="D1564" s="653"/>
      <c r="E1564" s="653">
        <f t="shared" si="101"/>
        <v>65.72</v>
      </c>
      <c r="F1564" s="653">
        <v>53</v>
      </c>
      <c r="G1564" s="653">
        <f t="shared" si="102"/>
        <v>0</v>
      </c>
      <c r="H1564" s="653"/>
      <c r="I1564" s="654">
        <f t="shared" si="103"/>
        <v>65.72</v>
      </c>
      <c r="J1564" s="655">
        <f t="shared" si="103"/>
        <v>53</v>
      </c>
      <c r="K1564" s="652">
        <f t="shared" si="104"/>
        <v>65.72</v>
      </c>
      <c r="L1564" s="652"/>
    </row>
    <row r="1565" spans="1:12" x14ac:dyDescent="0.2">
      <c r="A1565" s="652" t="s">
        <v>7</v>
      </c>
      <c r="B1565" s="656" t="s">
        <v>355</v>
      </c>
      <c r="C1565" s="653"/>
      <c r="D1565" s="653"/>
      <c r="E1565" s="653">
        <f t="shared" si="101"/>
        <v>267.83999999999997</v>
      </c>
      <c r="F1565" s="653">
        <v>216</v>
      </c>
      <c r="G1565" s="653">
        <f t="shared" si="102"/>
        <v>0</v>
      </c>
      <c r="H1565" s="653"/>
      <c r="I1565" s="654">
        <f t="shared" si="103"/>
        <v>267.83999999999997</v>
      </c>
      <c r="J1565" s="655">
        <f t="shared" si="103"/>
        <v>216</v>
      </c>
      <c r="K1565" s="652">
        <f t="shared" si="104"/>
        <v>267.83999999999997</v>
      </c>
      <c r="L1565" s="652"/>
    </row>
    <row r="1566" spans="1:12" x14ac:dyDescent="0.2">
      <c r="A1566" s="652" t="s">
        <v>7</v>
      </c>
      <c r="B1566" s="656" t="s">
        <v>356</v>
      </c>
      <c r="C1566" s="653"/>
      <c r="D1566" s="653"/>
      <c r="E1566" s="653">
        <f t="shared" si="101"/>
        <v>3024.36</v>
      </c>
      <c r="F1566" s="653">
        <v>2439</v>
      </c>
      <c r="G1566" s="653">
        <f t="shared" si="102"/>
        <v>0</v>
      </c>
      <c r="H1566" s="653"/>
      <c r="I1566" s="654">
        <f t="shared" si="103"/>
        <v>3024.36</v>
      </c>
      <c r="J1566" s="655">
        <f t="shared" si="103"/>
        <v>2439</v>
      </c>
      <c r="K1566" s="652">
        <f t="shared" si="104"/>
        <v>3024.36</v>
      </c>
      <c r="L1566" s="652"/>
    </row>
    <row r="1567" spans="1:12" x14ac:dyDescent="0.2">
      <c r="A1567" s="652" t="s">
        <v>7</v>
      </c>
      <c r="B1567" s="656" t="s">
        <v>394</v>
      </c>
      <c r="C1567" s="653"/>
      <c r="D1567" s="653"/>
      <c r="E1567" s="653">
        <f t="shared" si="101"/>
        <v>22.32</v>
      </c>
      <c r="F1567" s="653">
        <v>18</v>
      </c>
      <c r="G1567" s="653">
        <f t="shared" si="102"/>
        <v>10.219999999999999</v>
      </c>
      <c r="H1567" s="653">
        <v>14</v>
      </c>
      <c r="I1567" s="654">
        <f t="shared" si="103"/>
        <v>32.54</v>
      </c>
      <c r="J1567" s="655">
        <f t="shared" si="103"/>
        <v>32</v>
      </c>
      <c r="K1567" s="652">
        <f t="shared" si="104"/>
        <v>32.54</v>
      </c>
      <c r="L1567" s="652"/>
    </row>
    <row r="1568" spans="1:12" x14ac:dyDescent="0.2">
      <c r="A1568" s="652" t="s">
        <v>7</v>
      </c>
      <c r="B1568" s="656" t="s">
        <v>435</v>
      </c>
      <c r="C1568" s="653"/>
      <c r="D1568" s="653"/>
      <c r="E1568" s="653">
        <f t="shared" si="101"/>
        <v>18.600000000000001</v>
      </c>
      <c r="F1568" s="653">
        <v>15</v>
      </c>
      <c r="G1568" s="653">
        <f t="shared" si="102"/>
        <v>0</v>
      </c>
      <c r="H1568" s="653">
        <v>0</v>
      </c>
      <c r="I1568" s="654">
        <f t="shared" si="103"/>
        <v>18.600000000000001</v>
      </c>
      <c r="J1568" s="655">
        <f t="shared" si="103"/>
        <v>15</v>
      </c>
      <c r="K1568" s="652">
        <f t="shared" si="104"/>
        <v>18.600000000000001</v>
      </c>
      <c r="L1568" s="652"/>
    </row>
    <row r="1569" spans="1:12" x14ac:dyDescent="0.2">
      <c r="A1569" s="652" t="s">
        <v>7</v>
      </c>
      <c r="B1569" s="656" t="s">
        <v>377</v>
      </c>
      <c r="C1569" s="653"/>
      <c r="D1569" s="653"/>
      <c r="E1569" s="653">
        <f t="shared" si="101"/>
        <v>869.24</v>
      </c>
      <c r="F1569" s="653">
        <v>701</v>
      </c>
      <c r="G1569" s="653">
        <f t="shared" si="102"/>
        <v>286.15999999999997</v>
      </c>
      <c r="H1569" s="653">
        <v>392</v>
      </c>
      <c r="I1569" s="654">
        <f t="shared" si="103"/>
        <v>1155.4000000000001</v>
      </c>
      <c r="J1569" s="655">
        <f t="shared" si="103"/>
        <v>1093</v>
      </c>
      <c r="K1569" s="652">
        <f t="shared" si="104"/>
        <v>1155.4000000000001</v>
      </c>
      <c r="L1569" s="652"/>
    </row>
    <row r="1570" spans="1:12" x14ac:dyDescent="0.2">
      <c r="A1570" s="652" t="s">
        <v>7</v>
      </c>
      <c r="B1570" s="656" t="s">
        <v>357</v>
      </c>
      <c r="C1570" s="653"/>
      <c r="D1570" s="653"/>
      <c r="E1570" s="653">
        <f t="shared" si="101"/>
        <v>1065.1600000000001</v>
      </c>
      <c r="F1570" s="653">
        <v>859</v>
      </c>
      <c r="G1570" s="653">
        <f t="shared" si="102"/>
        <v>429.96999999999997</v>
      </c>
      <c r="H1570" s="653">
        <v>589</v>
      </c>
      <c r="I1570" s="654">
        <f t="shared" si="103"/>
        <v>1495.13</v>
      </c>
      <c r="J1570" s="655">
        <f t="shared" si="103"/>
        <v>1448</v>
      </c>
      <c r="K1570" s="652">
        <f t="shared" si="104"/>
        <v>1495.13</v>
      </c>
      <c r="L1570" s="652"/>
    </row>
    <row r="1571" spans="1:12" x14ac:dyDescent="0.2">
      <c r="A1571" s="652" t="s">
        <v>7</v>
      </c>
      <c r="B1571" s="656" t="s">
        <v>358</v>
      </c>
      <c r="C1571" s="653"/>
      <c r="D1571" s="653"/>
      <c r="E1571" s="653">
        <f t="shared" si="101"/>
        <v>1581</v>
      </c>
      <c r="F1571" s="653">
        <v>1275</v>
      </c>
      <c r="G1571" s="653">
        <f t="shared" si="102"/>
        <v>813.94999999999993</v>
      </c>
      <c r="H1571" s="653">
        <v>1115</v>
      </c>
      <c r="I1571" s="654">
        <f t="shared" si="103"/>
        <v>2394.9499999999998</v>
      </c>
      <c r="J1571" s="655">
        <f t="shared" si="103"/>
        <v>2390</v>
      </c>
      <c r="K1571" s="652">
        <f t="shared" si="104"/>
        <v>2394.9499999999998</v>
      </c>
      <c r="L1571" s="652"/>
    </row>
    <row r="1572" spans="1:12" x14ac:dyDescent="0.2">
      <c r="A1572" s="652" t="s">
        <v>7</v>
      </c>
      <c r="B1572" s="656" t="s">
        <v>359</v>
      </c>
      <c r="C1572" s="653"/>
      <c r="D1572" s="653"/>
      <c r="E1572" s="653">
        <f t="shared" si="101"/>
        <v>54.56</v>
      </c>
      <c r="F1572" s="653">
        <v>44</v>
      </c>
      <c r="G1572" s="653">
        <f t="shared" si="102"/>
        <v>26.28</v>
      </c>
      <c r="H1572" s="653">
        <v>36</v>
      </c>
      <c r="I1572" s="654">
        <f t="shared" si="103"/>
        <v>80.84</v>
      </c>
      <c r="J1572" s="655">
        <f t="shared" si="103"/>
        <v>80</v>
      </c>
      <c r="K1572" s="652">
        <f t="shared" si="104"/>
        <v>80.84</v>
      </c>
      <c r="L1572" s="652"/>
    </row>
    <row r="1573" spans="1:12" x14ac:dyDescent="0.2">
      <c r="A1573" s="652" t="s">
        <v>7</v>
      </c>
      <c r="B1573" s="656" t="s">
        <v>360</v>
      </c>
      <c r="C1573" s="653"/>
      <c r="D1573" s="653"/>
      <c r="E1573" s="653">
        <f t="shared" si="101"/>
        <v>355.88</v>
      </c>
      <c r="F1573" s="653">
        <v>287</v>
      </c>
      <c r="G1573" s="653">
        <f t="shared" si="102"/>
        <v>208.78</v>
      </c>
      <c r="H1573" s="653">
        <v>286</v>
      </c>
      <c r="I1573" s="654">
        <f t="shared" si="103"/>
        <v>564.66</v>
      </c>
      <c r="J1573" s="655">
        <f t="shared" si="103"/>
        <v>573</v>
      </c>
      <c r="K1573" s="652">
        <f t="shared" si="104"/>
        <v>564.66</v>
      </c>
      <c r="L1573" s="652"/>
    </row>
    <row r="1574" spans="1:12" x14ac:dyDescent="0.2">
      <c r="A1574" s="652" t="s">
        <v>7</v>
      </c>
      <c r="B1574" s="656" t="s">
        <v>361</v>
      </c>
      <c r="C1574" s="653"/>
      <c r="D1574" s="653"/>
      <c r="E1574" s="653">
        <f t="shared" si="101"/>
        <v>2871.84</v>
      </c>
      <c r="F1574" s="653">
        <v>2316</v>
      </c>
      <c r="G1574" s="653">
        <f t="shared" si="102"/>
        <v>381.06</v>
      </c>
      <c r="H1574" s="653">
        <v>522</v>
      </c>
      <c r="I1574" s="654">
        <f t="shared" si="103"/>
        <v>3252.9</v>
      </c>
      <c r="J1574" s="655">
        <f t="shared" si="103"/>
        <v>2838</v>
      </c>
      <c r="K1574" s="652">
        <f t="shared" si="104"/>
        <v>3252.9</v>
      </c>
      <c r="L1574" s="652"/>
    </row>
    <row r="1575" spans="1:12" x14ac:dyDescent="0.2">
      <c r="A1575" s="652" t="s">
        <v>7</v>
      </c>
      <c r="B1575" s="656" t="s">
        <v>362</v>
      </c>
      <c r="C1575" s="653"/>
      <c r="D1575" s="653"/>
      <c r="E1575" s="653">
        <f t="shared" si="101"/>
        <v>657.2</v>
      </c>
      <c r="F1575" s="653">
        <v>530</v>
      </c>
      <c r="G1575" s="653">
        <f t="shared" si="102"/>
        <v>0</v>
      </c>
      <c r="H1575" s="653"/>
      <c r="I1575" s="654">
        <f t="shared" si="103"/>
        <v>657.2</v>
      </c>
      <c r="J1575" s="655">
        <f t="shared" si="103"/>
        <v>530</v>
      </c>
      <c r="K1575" s="652">
        <f t="shared" si="104"/>
        <v>657.2</v>
      </c>
      <c r="L1575" s="652"/>
    </row>
    <row r="1576" spans="1:12" x14ac:dyDescent="0.2">
      <c r="A1576" s="652" t="s">
        <v>7</v>
      </c>
      <c r="B1576" s="656" t="s">
        <v>489</v>
      </c>
      <c r="C1576" s="653"/>
      <c r="D1576" s="653"/>
      <c r="E1576" s="653">
        <f t="shared" si="101"/>
        <v>316.2</v>
      </c>
      <c r="F1576" s="653">
        <v>255</v>
      </c>
      <c r="G1576" s="653">
        <f t="shared" si="102"/>
        <v>0</v>
      </c>
      <c r="H1576" s="653"/>
      <c r="I1576" s="654">
        <f t="shared" si="103"/>
        <v>316.2</v>
      </c>
      <c r="J1576" s="655">
        <f t="shared" si="103"/>
        <v>255</v>
      </c>
      <c r="K1576" s="652">
        <f t="shared" si="104"/>
        <v>316.2</v>
      </c>
      <c r="L1576" s="652"/>
    </row>
    <row r="1577" spans="1:12" x14ac:dyDescent="0.2">
      <c r="A1577" s="652" t="s">
        <v>7</v>
      </c>
      <c r="B1577" s="656" t="s">
        <v>363</v>
      </c>
      <c r="C1577" s="653"/>
      <c r="D1577" s="653"/>
      <c r="E1577" s="653">
        <f t="shared" si="101"/>
        <v>132.68</v>
      </c>
      <c r="F1577" s="653">
        <v>107</v>
      </c>
      <c r="G1577" s="653">
        <f t="shared" si="102"/>
        <v>155.49</v>
      </c>
      <c r="H1577" s="653">
        <v>213</v>
      </c>
      <c r="I1577" s="654">
        <f t="shared" si="103"/>
        <v>288.17</v>
      </c>
      <c r="J1577" s="655">
        <f t="shared" si="103"/>
        <v>320</v>
      </c>
      <c r="K1577" s="652">
        <f t="shared" si="104"/>
        <v>288.17</v>
      </c>
      <c r="L1577" s="652"/>
    </row>
    <row r="1578" spans="1:12" x14ac:dyDescent="0.2">
      <c r="A1578" s="652" t="s">
        <v>7</v>
      </c>
      <c r="B1578" s="656" t="s">
        <v>364</v>
      </c>
      <c r="C1578" s="653"/>
      <c r="D1578" s="653"/>
      <c r="E1578" s="653">
        <f t="shared" si="101"/>
        <v>326.12</v>
      </c>
      <c r="F1578" s="653">
        <v>263</v>
      </c>
      <c r="G1578" s="653">
        <f t="shared" si="102"/>
        <v>191.99</v>
      </c>
      <c r="H1578" s="653">
        <v>263</v>
      </c>
      <c r="I1578" s="654">
        <f t="shared" si="103"/>
        <v>518.11</v>
      </c>
      <c r="J1578" s="655">
        <f t="shared" si="103"/>
        <v>526</v>
      </c>
      <c r="K1578" s="652">
        <f t="shared" si="104"/>
        <v>518.11</v>
      </c>
      <c r="L1578" s="652"/>
    </row>
    <row r="1579" spans="1:12" x14ac:dyDescent="0.2">
      <c r="A1579" s="652" t="s">
        <v>7</v>
      </c>
      <c r="B1579" s="656" t="s">
        <v>365</v>
      </c>
      <c r="C1579" s="653"/>
      <c r="D1579" s="653"/>
      <c r="E1579" s="653">
        <f t="shared" si="101"/>
        <v>791.12</v>
      </c>
      <c r="F1579" s="653">
        <v>638</v>
      </c>
      <c r="G1579" s="653">
        <f t="shared" si="102"/>
        <v>380.33</v>
      </c>
      <c r="H1579" s="653">
        <v>521</v>
      </c>
      <c r="I1579" s="654">
        <f t="shared" si="103"/>
        <v>1171.45</v>
      </c>
      <c r="J1579" s="655">
        <f t="shared" si="103"/>
        <v>1159</v>
      </c>
      <c r="K1579" s="652">
        <f t="shared" si="104"/>
        <v>1171.45</v>
      </c>
      <c r="L1579" s="652"/>
    </row>
    <row r="1580" spans="1:12" ht="24" x14ac:dyDescent="0.2">
      <c r="A1580" s="652" t="s">
        <v>7</v>
      </c>
      <c r="B1580" s="656" t="s">
        <v>532</v>
      </c>
      <c r="C1580" s="653"/>
      <c r="D1580" s="653"/>
      <c r="E1580" s="653">
        <f t="shared" si="101"/>
        <v>1.24</v>
      </c>
      <c r="F1580" s="653">
        <v>1</v>
      </c>
      <c r="G1580" s="653">
        <f t="shared" si="102"/>
        <v>0.73</v>
      </c>
      <c r="H1580" s="653">
        <v>1</v>
      </c>
      <c r="I1580" s="654">
        <f t="shared" si="103"/>
        <v>1.97</v>
      </c>
      <c r="J1580" s="655">
        <f t="shared" si="103"/>
        <v>2</v>
      </c>
      <c r="K1580" s="652">
        <f t="shared" si="104"/>
        <v>1.97</v>
      </c>
      <c r="L1580" s="652"/>
    </row>
    <row r="1581" spans="1:12" x14ac:dyDescent="0.2">
      <c r="A1581" s="652" t="s">
        <v>7</v>
      </c>
      <c r="B1581" s="656" t="s">
        <v>366</v>
      </c>
      <c r="C1581" s="653"/>
      <c r="D1581" s="653"/>
      <c r="E1581" s="653">
        <f t="shared" si="101"/>
        <v>443.92</v>
      </c>
      <c r="F1581" s="653">
        <v>358</v>
      </c>
      <c r="G1581" s="653">
        <f t="shared" si="102"/>
        <v>261.33999999999997</v>
      </c>
      <c r="H1581" s="653">
        <v>358</v>
      </c>
      <c r="I1581" s="654">
        <f t="shared" si="103"/>
        <v>705.26</v>
      </c>
      <c r="J1581" s="655">
        <f t="shared" si="103"/>
        <v>716</v>
      </c>
      <c r="K1581" s="652">
        <f t="shared" si="104"/>
        <v>705.26</v>
      </c>
      <c r="L1581" s="652"/>
    </row>
    <row r="1582" spans="1:12" x14ac:dyDescent="0.2">
      <c r="A1582" s="652" t="s">
        <v>7</v>
      </c>
      <c r="B1582" s="656" t="s">
        <v>367</v>
      </c>
      <c r="C1582" s="653"/>
      <c r="D1582" s="653"/>
      <c r="E1582" s="653">
        <f t="shared" si="101"/>
        <v>70.679999999999993</v>
      </c>
      <c r="F1582" s="653">
        <v>57</v>
      </c>
      <c r="G1582" s="653">
        <f t="shared" si="102"/>
        <v>196.37</v>
      </c>
      <c r="H1582" s="653">
        <v>269</v>
      </c>
      <c r="I1582" s="654">
        <f t="shared" si="103"/>
        <v>267.05</v>
      </c>
      <c r="J1582" s="655">
        <f t="shared" si="103"/>
        <v>326</v>
      </c>
      <c r="K1582" s="652">
        <f t="shared" si="104"/>
        <v>267.05</v>
      </c>
      <c r="L1582" s="652"/>
    </row>
    <row r="1583" spans="1:12" x14ac:dyDescent="0.2">
      <c r="A1583" s="652" t="s">
        <v>7</v>
      </c>
      <c r="B1583" s="656" t="s">
        <v>368</v>
      </c>
      <c r="C1583" s="653"/>
      <c r="D1583" s="653"/>
      <c r="E1583" s="653">
        <f t="shared" si="101"/>
        <v>436.48</v>
      </c>
      <c r="F1583" s="653">
        <v>352</v>
      </c>
      <c r="G1583" s="653">
        <f t="shared" si="102"/>
        <v>125.56</v>
      </c>
      <c r="H1583" s="653">
        <v>172</v>
      </c>
      <c r="I1583" s="654">
        <f t="shared" si="103"/>
        <v>562.04</v>
      </c>
      <c r="J1583" s="655">
        <f t="shared" si="103"/>
        <v>524</v>
      </c>
      <c r="K1583" s="652">
        <f t="shared" si="104"/>
        <v>562.04</v>
      </c>
      <c r="L1583" s="652"/>
    </row>
    <row r="1584" spans="1:12" x14ac:dyDescent="0.2">
      <c r="A1584" s="652" t="s">
        <v>7</v>
      </c>
      <c r="B1584" s="656" t="s">
        <v>490</v>
      </c>
      <c r="C1584" s="653"/>
      <c r="D1584" s="653"/>
      <c r="E1584" s="653">
        <f t="shared" si="101"/>
        <v>0</v>
      </c>
      <c r="F1584" s="653"/>
      <c r="G1584" s="653">
        <f t="shared" si="102"/>
        <v>271.56</v>
      </c>
      <c r="H1584" s="653">
        <v>372</v>
      </c>
      <c r="I1584" s="654">
        <f t="shared" si="103"/>
        <v>271.56</v>
      </c>
      <c r="J1584" s="655">
        <f t="shared" si="103"/>
        <v>372</v>
      </c>
      <c r="K1584" s="652">
        <f t="shared" si="104"/>
        <v>271.56</v>
      </c>
      <c r="L1584" s="652"/>
    </row>
    <row r="1585" spans="1:12" x14ac:dyDescent="0.2">
      <c r="A1585" s="652" t="s">
        <v>7</v>
      </c>
      <c r="B1585" s="656" t="s">
        <v>373</v>
      </c>
      <c r="C1585" s="653"/>
      <c r="D1585" s="653"/>
      <c r="E1585" s="653">
        <f t="shared" si="101"/>
        <v>406.71999999999997</v>
      </c>
      <c r="F1585" s="653">
        <v>328</v>
      </c>
      <c r="G1585" s="653">
        <f t="shared" si="102"/>
        <v>0</v>
      </c>
      <c r="H1585" s="653"/>
      <c r="I1585" s="654">
        <f t="shared" si="103"/>
        <v>406.71999999999997</v>
      </c>
      <c r="J1585" s="655">
        <f t="shared" si="103"/>
        <v>328</v>
      </c>
      <c r="K1585" s="652">
        <f t="shared" si="104"/>
        <v>406.71999999999997</v>
      </c>
      <c r="L1585" s="652"/>
    </row>
    <row r="1586" spans="1:12" x14ac:dyDescent="0.2">
      <c r="A1586" s="652" t="s">
        <v>7</v>
      </c>
      <c r="B1586" s="656" t="s">
        <v>491</v>
      </c>
      <c r="C1586" s="653"/>
      <c r="D1586" s="653"/>
      <c r="E1586" s="653">
        <f t="shared" si="101"/>
        <v>3.7199999999999998</v>
      </c>
      <c r="F1586" s="653">
        <v>3</v>
      </c>
      <c r="G1586" s="653">
        <f t="shared" si="102"/>
        <v>0</v>
      </c>
      <c r="H1586" s="653"/>
      <c r="I1586" s="654">
        <f t="shared" si="103"/>
        <v>3.7199999999999998</v>
      </c>
      <c r="J1586" s="655">
        <f t="shared" si="103"/>
        <v>3</v>
      </c>
      <c r="K1586" s="652">
        <f t="shared" si="104"/>
        <v>3.7199999999999998</v>
      </c>
      <c r="L1586" s="652"/>
    </row>
    <row r="1587" spans="1:12" x14ac:dyDescent="0.2">
      <c r="A1587" s="652" t="s">
        <v>531</v>
      </c>
      <c r="B1587" s="656" t="s">
        <v>326</v>
      </c>
      <c r="C1587" s="653"/>
      <c r="D1587" s="653"/>
      <c r="E1587" s="653">
        <f t="shared" si="101"/>
        <v>7.4399999999999995</v>
      </c>
      <c r="F1587" s="653">
        <v>6</v>
      </c>
      <c r="G1587" s="653">
        <f t="shared" si="102"/>
        <v>0</v>
      </c>
      <c r="H1587" s="653"/>
      <c r="I1587" s="654">
        <f t="shared" si="103"/>
        <v>7.4399999999999995</v>
      </c>
      <c r="J1587" s="655">
        <f t="shared" si="103"/>
        <v>6</v>
      </c>
      <c r="K1587" s="652">
        <f t="shared" si="104"/>
        <v>7.4399999999999995</v>
      </c>
      <c r="L1587" s="652"/>
    </row>
    <row r="1588" spans="1:12" x14ac:dyDescent="0.2">
      <c r="A1588" s="652" t="s">
        <v>531</v>
      </c>
      <c r="B1588" s="656" t="s">
        <v>328</v>
      </c>
      <c r="C1588" s="653"/>
      <c r="D1588" s="653"/>
      <c r="E1588" s="653">
        <f t="shared" si="101"/>
        <v>112.84</v>
      </c>
      <c r="F1588" s="653">
        <v>91</v>
      </c>
      <c r="G1588" s="653">
        <f t="shared" si="102"/>
        <v>0</v>
      </c>
      <c r="H1588" s="653"/>
      <c r="I1588" s="654">
        <f t="shared" si="103"/>
        <v>112.84</v>
      </c>
      <c r="J1588" s="655">
        <f t="shared" si="103"/>
        <v>91</v>
      </c>
      <c r="K1588" s="652">
        <f t="shared" si="104"/>
        <v>112.84</v>
      </c>
      <c r="L1588" s="652"/>
    </row>
    <row r="1589" spans="1:12" x14ac:dyDescent="0.2">
      <c r="A1589" s="652" t="s">
        <v>531</v>
      </c>
      <c r="B1589" s="656" t="s">
        <v>317</v>
      </c>
      <c r="C1589" s="653"/>
      <c r="D1589" s="653"/>
      <c r="E1589" s="653">
        <f t="shared" si="101"/>
        <v>1515.28</v>
      </c>
      <c r="F1589" s="653">
        <v>1222</v>
      </c>
      <c r="G1589" s="653">
        <f t="shared" si="102"/>
        <v>246.73999999999998</v>
      </c>
      <c r="H1589" s="653">
        <v>338</v>
      </c>
      <c r="I1589" s="654">
        <f t="shared" si="103"/>
        <v>1762.02</v>
      </c>
      <c r="J1589" s="655">
        <f t="shared" si="103"/>
        <v>1560</v>
      </c>
      <c r="K1589" s="652">
        <f t="shared" si="104"/>
        <v>1762.02</v>
      </c>
      <c r="L1589" s="652"/>
    </row>
    <row r="1590" spans="1:12" x14ac:dyDescent="0.2">
      <c r="A1590" s="652" t="s">
        <v>531</v>
      </c>
      <c r="B1590" s="656" t="s">
        <v>312</v>
      </c>
      <c r="C1590" s="653"/>
      <c r="D1590" s="653"/>
      <c r="E1590" s="653">
        <f t="shared" si="101"/>
        <v>107.88</v>
      </c>
      <c r="F1590" s="653">
        <v>87</v>
      </c>
      <c r="G1590" s="653">
        <f t="shared" si="102"/>
        <v>0</v>
      </c>
      <c r="H1590" s="653"/>
      <c r="I1590" s="654">
        <f t="shared" si="103"/>
        <v>107.88</v>
      </c>
      <c r="J1590" s="655">
        <f t="shared" si="103"/>
        <v>87</v>
      </c>
      <c r="K1590" s="652">
        <f t="shared" si="104"/>
        <v>107.88</v>
      </c>
      <c r="L1590" s="652"/>
    </row>
    <row r="1591" spans="1:12" ht="24" x14ac:dyDescent="0.2">
      <c r="A1591" s="652" t="s">
        <v>531</v>
      </c>
      <c r="B1591" s="656" t="s">
        <v>532</v>
      </c>
      <c r="C1591" s="653"/>
      <c r="D1591" s="653"/>
      <c r="E1591" s="653">
        <f t="shared" si="101"/>
        <v>1.24</v>
      </c>
      <c r="F1591" s="653">
        <v>1</v>
      </c>
      <c r="G1591" s="653">
        <f t="shared" si="102"/>
        <v>0</v>
      </c>
      <c r="H1591" s="653"/>
      <c r="I1591" s="654">
        <f t="shared" si="103"/>
        <v>1.24</v>
      </c>
      <c r="J1591" s="655">
        <f t="shared" si="103"/>
        <v>1</v>
      </c>
      <c r="K1591" s="652">
        <f t="shared" si="104"/>
        <v>1.24</v>
      </c>
      <c r="L1591" s="652"/>
    </row>
    <row r="1592" spans="1:12" ht="24" x14ac:dyDescent="0.2">
      <c r="A1592" s="652" t="s">
        <v>528</v>
      </c>
      <c r="B1592" s="656" t="s">
        <v>323</v>
      </c>
      <c r="C1592" s="653">
        <f>D1592*3.74</f>
        <v>1181.8400000000001</v>
      </c>
      <c r="D1592" s="653">
        <v>316</v>
      </c>
      <c r="E1592" s="653">
        <f t="shared" si="101"/>
        <v>0</v>
      </c>
      <c r="F1592" s="653"/>
      <c r="G1592" s="653">
        <f t="shared" si="102"/>
        <v>0</v>
      </c>
      <c r="H1592" s="653"/>
      <c r="I1592" s="654">
        <f t="shared" si="103"/>
        <v>1181.8400000000001</v>
      </c>
      <c r="J1592" s="655">
        <f t="shared" si="103"/>
        <v>316</v>
      </c>
      <c r="K1592" s="652">
        <f t="shared" si="104"/>
        <v>1181.8400000000001</v>
      </c>
      <c r="L1592" s="652"/>
    </row>
    <row r="1593" spans="1:12" x14ac:dyDescent="0.2">
      <c r="A1593" s="652" t="s">
        <v>528</v>
      </c>
      <c r="B1593" s="656" t="s">
        <v>348</v>
      </c>
      <c r="C1593" s="653"/>
      <c r="D1593" s="653"/>
      <c r="E1593" s="653">
        <f t="shared" si="101"/>
        <v>212.04</v>
      </c>
      <c r="F1593" s="653">
        <v>171</v>
      </c>
      <c r="G1593" s="653">
        <f t="shared" si="102"/>
        <v>131.4</v>
      </c>
      <c r="H1593" s="653">
        <v>180</v>
      </c>
      <c r="I1593" s="654">
        <f t="shared" si="103"/>
        <v>343.44</v>
      </c>
      <c r="J1593" s="655">
        <f t="shared" si="103"/>
        <v>351</v>
      </c>
      <c r="K1593" s="652">
        <f t="shared" si="104"/>
        <v>343.44</v>
      </c>
      <c r="L1593" s="652"/>
    </row>
    <row r="1594" spans="1:12" x14ac:dyDescent="0.2">
      <c r="A1594" s="652" t="s">
        <v>518</v>
      </c>
      <c r="B1594" s="656" t="s">
        <v>325</v>
      </c>
      <c r="C1594" s="653"/>
      <c r="D1594" s="653"/>
      <c r="E1594" s="653">
        <f t="shared" si="101"/>
        <v>0</v>
      </c>
      <c r="F1594" s="653"/>
      <c r="G1594" s="653">
        <f t="shared" si="102"/>
        <v>697.88</v>
      </c>
      <c r="H1594" s="653">
        <v>956</v>
      </c>
      <c r="I1594" s="654">
        <f t="shared" si="103"/>
        <v>697.88</v>
      </c>
      <c r="J1594" s="655">
        <f t="shared" si="103"/>
        <v>956</v>
      </c>
      <c r="K1594" s="652">
        <f t="shared" si="104"/>
        <v>697.88</v>
      </c>
      <c r="L1594" s="652"/>
    </row>
    <row r="1595" spans="1:12" x14ac:dyDescent="0.2">
      <c r="A1595" s="652" t="s">
        <v>518</v>
      </c>
      <c r="B1595" s="656" t="s">
        <v>326</v>
      </c>
      <c r="C1595" s="653"/>
      <c r="D1595" s="653"/>
      <c r="E1595" s="653">
        <f t="shared" si="101"/>
        <v>0</v>
      </c>
      <c r="F1595" s="653"/>
      <c r="G1595" s="653">
        <f t="shared" si="102"/>
        <v>1262.8999999999999</v>
      </c>
      <c r="H1595" s="653">
        <v>1730</v>
      </c>
      <c r="I1595" s="654">
        <f t="shared" si="103"/>
        <v>1262.8999999999999</v>
      </c>
      <c r="J1595" s="655">
        <f t="shared" si="103"/>
        <v>1730</v>
      </c>
      <c r="K1595" s="652">
        <f t="shared" si="104"/>
        <v>1262.8999999999999</v>
      </c>
      <c r="L1595" s="652"/>
    </row>
    <row r="1596" spans="1:12" x14ac:dyDescent="0.2">
      <c r="A1596" s="652" t="s">
        <v>518</v>
      </c>
      <c r="B1596" s="656" t="s">
        <v>328</v>
      </c>
      <c r="C1596" s="653"/>
      <c r="D1596" s="653"/>
      <c r="E1596" s="653">
        <f t="shared" si="101"/>
        <v>1469.4</v>
      </c>
      <c r="F1596" s="653">
        <v>1185</v>
      </c>
      <c r="G1596" s="653">
        <f t="shared" si="102"/>
        <v>47.449999999999996</v>
      </c>
      <c r="H1596" s="653">
        <v>65</v>
      </c>
      <c r="I1596" s="654">
        <f t="shared" si="103"/>
        <v>1516.8500000000001</v>
      </c>
      <c r="J1596" s="655">
        <f t="shared" si="103"/>
        <v>1250</v>
      </c>
      <c r="K1596" s="652">
        <f t="shared" si="104"/>
        <v>1516.8500000000001</v>
      </c>
      <c r="L1596" s="652"/>
    </row>
    <row r="1597" spans="1:12" x14ac:dyDescent="0.2">
      <c r="A1597" s="652" t="s">
        <v>518</v>
      </c>
      <c r="B1597" s="656" t="s">
        <v>330</v>
      </c>
      <c r="C1597" s="653"/>
      <c r="D1597" s="653"/>
      <c r="E1597" s="653">
        <f t="shared" si="101"/>
        <v>124</v>
      </c>
      <c r="F1597" s="653">
        <v>100</v>
      </c>
      <c r="G1597" s="653">
        <f t="shared" si="102"/>
        <v>0</v>
      </c>
      <c r="H1597" s="653"/>
      <c r="I1597" s="654">
        <f t="shared" si="103"/>
        <v>124</v>
      </c>
      <c r="J1597" s="655">
        <f t="shared" si="103"/>
        <v>100</v>
      </c>
      <c r="K1597" s="652">
        <f t="shared" si="104"/>
        <v>124</v>
      </c>
      <c r="L1597" s="652"/>
    </row>
    <row r="1598" spans="1:12" x14ac:dyDescent="0.2">
      <c r="A1598" s="652" t="s">
        <v>518</v>
      </c>
      <c r="B1598" s="656" t="s">
        <v>315</v>
      </c>
      <c r="C1598" s="653"/>
      <c r="D1598" s="653"/>
      <c r="E1598" s="653">
        <f t="shared" si="101"/>
        <v>58.28</v>
      </c>
      <c r="F1598" s="653">
        <v>47</v>
      </c>
      <c r="G1598" s="653">
        <f t="shared" si="102"/>
        <v>8.76</v>
      </c>
      <c r="H1598" s="653">
        <v>12</v>
      </c>
      <c r="I1598" s="654">
        <f t="shared" si="103"/>
        <v>67.040000000000006</v>
      </c>
      <c r="J1598" s="655">
        <f t="shared" si="103"/>
        <v>59</v>
      </c>
      <c r="K1598" s="652">
        <f t="shared" si="104"/>
        <v>67.040000000000006</v>
      </c>
      <c r="L1598" s="652"/>
    </row>
    <row r="1599" spans="1:12" x14ac:dyDescent="0.2">
      <c r="A1599" s="652" t="s">
        <v>518</v>
      </c>
      <c r="B1599" s="656" t="s">
        <v>345</v>
      </c>
      <c r="C1599" s="653"/>
      <c r="D1599" s="653"/>
      <c r="E1599" s="653">
        <f t="shared" si="101"/>
        <v>120.28</v>
      </c>
      <c r="F1599" s="653">
        <v>97</v>
      </c>
      <c r="G1599" s="653">
        <f t="shared" si="102"/>
        <v>32.85</v>
      </c>
      <c r="H1599" s="653">
        <v>45</v>
      </c>
      <c r="I1599" s="654">
        <f t="shared" si="103"/>
        <v>153.13</v>
      </c>
      <c r="J1599" s="655">
        <f t="shared" si="103"/>
        <v>142</v>
      </c>
      <c r="K1599" s="652">
        <f t="shared" si="104"/>
        <v>153.13</v>
      </c>
      <c r="L1599" s="652"/>
    </row>
    <row r="1600" spans="1:12" x14ac:dyDescent="0.2">
      <c r="A1600" s="652" t="s">
        <v>518</v>
      </c>
      <c r="B1600" s="656" t="s">
        <v>317</v>
      </c>
      <c r="C1600" s="653"/>
      <c r="D1600" s="653"/>
      <c r="E1600" s="653">
        <f t="shared" si="101"/>
        <v>409.2</v>
      </c>
      <c r="F1600" s="653">
        <v>330</v>
      </c>
      <c r="G1600" s="653">
        <f t="shared" si="102"/>
        <v>66.429999999999993</v>
      </c>
      <c r="H1600" s="653">
        <v>91</v>
      </c>
      <c r="I1600" s="654">
        <f t="shared" si="103"/>
        <v>475.63</v>
      </c>
      <c r="J1600" s="655">
        <f t="shared" si="103"/>
        <v>421</v>
      </c>
      <c r="K1600" s="652">
        <f t="shared" si="104"/>
        <v>475.63</v>
      </c>
      <c r="L1600" s="652"/>
    </row>
    <row r="1601" spans="1:12" x14ac:dyDescent="0.2">
      <c r="A1601" s="652" t="s">
        <v>518</v>
      </c>
      <c r="B1601" s="656" t="s">
        <v>347</v>
      </c>
      <c r="C1601" s="653"/>
      <c r="D1601" s="653"/>
      <c r="E1601" s="653">
        <f t="shared" si="101"/>
        <v>399.28</v>
      </c>
      <c r="F1601" s="653">
        <v>322</v>
      </c>
      <c r="G1601" s="653">
        <f t="shared" si="102"/>
        <v>0</v>
      </c>
      <c r="H1601" s="653"/>
      <c r="I1601" s="654">
        <f t="shared" si="103"/>
        <v>399.28</v>
      </c>
      <c r="J1601" s="655">
        <f t="shared" si="103"/>
        <v>322</v>
      </c>
      <c r="K1601" s="652">
        <f t="shared" si="104"/>
        <v>399.28</v>
      </c>
      <c r="L1601" s="652"/>
    </row>
    <row r="1602" spans="1:12" x14ac:dyDescent="0.2">
      <c r="A1602" s="652" t="s">
        <v>518</v>
      </c>
      <c r="B1602" s="656" t="s">
        <v>312</v>
      </c>
      <c r="C1602" s="653"/>
      <c r="D1602" s="653"/>
      <c r="E1602" s="653">
        <f t="shared" si="101"/>
        <v>2163.8000000000002</v>
      </c>
      <c r="F1602" s="653">
        <v>1745</v>
      </c>
      <c r="G1602" s="653">
        <f t="shared" si="102"/>
        <v>770.88</v>
      </c>
      <c r="H1602" s="653">
        <v>1056</v>
      </c>
      <c r="I1602" s="654">
        <f t="shared" si="103"/>
        <v>2934.6800000000003</v>
      </c>
      <c r="J1602" s="655">
        <f t="shared" si="103"/>
        <v>2801</v>
      </c>
      <c r="K1602" s="652">
        <f t="shared" si="104"/>
        <v>2934.6800000000003</v>
      </c>
      <c r="L1602" s="652"/>
    </row>
    <row r="1603" spans="1:12" x14ac:dyDescent="0.2">
      <c r="A1603" s="652" t="s">
        <v>518</v>
      </c>
      <c r="B1603" s="656" t="s">
        <v>321</v>
      </c>
      <c r="C1603" s="653"/>
      <c r="D1603" s="653"/>
      <c r="E1603" s="653">
        <f t="shared" si="101"/>
        <v>1176.76</v>
      </c>
      <c r="F1603" s="653">
        <v>949</v>
      </c>
      <c r="G1603" s="653">
        <f t="shared" si="102"/>
        <v>269.37</v>
      </c>
      <c r="H1603" s="653">
        <v>369</v>
      </c>
      <c r="I1603" s="654">
        <f t="shared" si="103"/>
        <v>1446.13</v>
      </c>
      <c r="J1603" s="655">
        <f t="shared" si="103"/>
        <v>1318</v>
      </c>
      <c r="K1603" s="652">
        <f t="shared" si="104"/>
        <v>1446.13</v>
      </c>
      <c r="L1603" s="652"/>
    </row>
    <row r="1604" spans="1:12" x14ac:dyDescent="0.2">
      <c r="A1604" s="652" t="s">
        <v>518</v>
      </c>
      <c r="B1604" s="656" t="s">
        <v>375</v>
      </c>
      <c r="C1604" s="653"/>
      <c r="D1604" s="653"/>
      <c r="E1604" s="653">
        <f t="shared" si="101"/>
        <v>969.68</v>
      </c>
      <c r="F1604" s="653">
        <v>782</v>
      </c>
      <c r="G1604" s="653">
        <f t="shared" si="102"/>
        <v>0</v>
      </c>
      <c r="H1604" s="653"/>
      <c r="I1604" s="654">
        <f t="shared" si="103"/>
        <v>969.68</v>
      </c>
      <c r="J1604" s="655">
        <f t="shared" si="103"/>
        <v>782</v>
      </c>
      <c r="K1604" s="652">
        <f t="shared" si="104"/>
        <v>969.68</v>
      </c>
      <c r="L1604" s="652"/>
    </row>
    <row r="1605" spans="1:12" x14ac:dyDescent="0.2">
      <c r="A1605" s="652" t="s">
        <v>518</v>
      </c>
      <c r="B1605" s="656" t="s">
        <v>385</v>
      </c>
      <c r="C1605" s="653"/>
      <c r="D1605" s="653"/>
      <c r="E1605" s="653">
        <f t="shared" si="101"/>
        <v>3.7199999999999998</v>
      </c>
      <c r="F1605" s="653">
        <v>3</v>
      </c>
      <c r="G1605" s="653">
        <f t="shared" si="102"/>
        <v>0</v>
      </c>
      <c r="H1605" s="653"/>
      <c r="I1605" s="654">
        <f t="shared" si="103"/>
        <v>3.7199999999999998</v>
      </c>
      <c r="J1605" s="655">
        <f t="shared" si="103"/>
        <v>3</v>
      </c>
      <c r="K1605" s="652">
        <f t="shared" si="104"/>
        <v>3.7199999999999998</v>
      </c>
      <c r="L1605" s="652"/>
    </row>
    <row r="1606" spans="1:12" x14ac:dyDescent="0.2">
      <c r="A1606" s="652" t="s">
        <v>518</v>
      </c>
      <c r="B1606" s="656" t="s">
        <v>394</v>
      </c>
      <c r="C1606" s="653"/>
      <c r="D1606" s="653"/>
      <c r="E1606" s="653">
        <f t="shared" ref="E1606:E1669" si="105">F1606*1.24</f>
        <v>107.88</v>
      </c>
      <c r="F1606" s="653">
        <v>87</v>
      </c>
      <c r="G1606" s="653">
        <f t="shared" ref="G1606:G1669" si="106">H1606*0.73</f>
        <v>32.85</v>
      </c>
      <c r="H1606" s="653">
        <v>45</v>
      </c>
      <c r="I1606" s="654">
        <f t="shared" si="103"/>
        <v>140.72999999999999</v>
      </c>
      <c r="J1606" s="655">
        <f t="shared" si="103"/>
        <v>132</v>
      </c>
      <c r="K1606" s="652">
        <f t="shared" si="104"/>
        <v>140.72999999999999</v>
      </c>
      <c r="L1606" s="652"/>
    </row>
    <row r="1607" spans="1:12" x14ac:dyDescent="0.2">
      <c r="A1607" s="652" t="s">
        <v>518</v>
      </c>
      <c r="B1607" s="656" t="s">
        <v>377</v>
      </c>
      <c r="C1607" s="653"/>
      <c r="D1607" s="653"/>
      <c r="E1607" s="653">
        <f t="shared" si="105"/>
        <v>682</v>
      </c>
      <c r="F1607" s="653">
        <v>550</v>
      </c>
      <c r="G1607" s="653">
        <f t="shared" si="106"/>
        <v>287.62</v>
      </c>
      <c r="H1607" s="653">
        <v>394</v>
      </c>
      <c r="I1607" s="654">
        <f t="shared" si="103"/>
        <v>969.62</v>
      </c>
      <c r="J1607" s="655">
        <f t="shared" si="103"/>
        <v>944</v>
      </c>
      <c r="K1607" s="652">
        <f t="shared" si="104"/>
        <v>969.62</v>
      </c>
      <c r="L1607" s="652"/>
    </row>
    <row r="1608" spans="1:12" x14ac:dyDescent="0.2">
      <c r="A1608" s="652" t="s">
        <v>518</v>
      </c>
      <c r="B1608" s="656" t="s">
        <v>357</v>
      </c>
      <c r="C1608" s="653"/>
      <c r="D1608" s="653"/>
      <c r="E1608" s="653">
        <f t="shared" si="105"/>
        <v>1149.48</v>
      </c>
      <c r="F1608" s="653">
        <v>927</v>
      </c>
      <c r="G1608" s="653">
        <f t="shared" si="106"/>
        <v>259.14999999999998</v>
      </c>
      <c r="H1608" s="653">
        <v>355</v>
      </c>
      <c r="I1608" s="654">
        <f t="shared" si="103"/>
        <v>1408.63</v>
      </c>
      <c r="J1608" s="655">
        <f t="shared" si="103"/>
        <v>1282</v>
      </c>
      <c r="K1608" s="652">
        <f t="shared" si="104"/>
        <v>1408.63</v>
      </c>
      <c r="L1608" s="652"/>
    </row>
    <row r="1609" spans="1:12" x14ac:dyDescent="0.2">
      <c r="A1609" s="652" t="s">
        <v>518</v>
      </c>
      <c r="B1609" s="656" t="s">
        <v>358</v>
      </c>
      <c r="C1609" s="653"/>
      <c r="D1609" s="653"/>
      <c r="E1609" s="653">
        <f t="shared" si="105"/>
        <v>319.92</v>
      </c>
      <c r="F1609" s="653">
        <v>258</v>
      </c>
      <c r="G1609" s="653">
        <f t="shared" si="106"/>
        <v>0</v>
      </c>
      <c r="H1609" s="653"/>
      <c r="I1609" s="654">
        <f t="shared" si="103"/>
        <v>319.92</v>
      </c>
      <c r="J1609" s="655">
        <f t="shared" si="103"/>
        <v>258</v>
      </c>
      <c r="K1609" s="652">
        <f t="shared" si="104"/>
        <v>319.92</v>
      </c>
      <c r="L1609" s="652"/>
    </row>
    <row r="1610" spans="1:12" x14ac:dyDescent="0.2">
      <c r="A1610" s="652" t="s">
        <v>518</v>
      </c>
      <c r="B1610" s="656" t="s">
        <v>359</v>
      </c>
      <c r="C1610" s="653"/>
      <c r="D1610" s="653"/>
      <c r="E1610" s="653">
        <f t="shared" si="105"/>
        <v>496</v>
      </c>
      <c r="F1610" s="653">
        <v>400</v>
      </c>
      <c r="G1610" s="653">
        <f t="shared" si="106"/>
        <v>51.1</v>
      </c>
      <c r="H1610" s="653">
        <v>70</v>
      </c>
      <c r="I1610" s="654">
        <f t="shared" si="103"/>
        <v>547.1</v>
      </c>
      <c r="J1610" s="655">
        <f t="shared" si="103"/>
        <v>470</v>
      </c>
      <c r="K1610" s="652">
        <f t="shared" si="104"/>
        <v>547.1</v>
      </c>
      <c r="L1610" s="652"/>
    </row>
    <row r="1611" spans="1:12" x14ac:dyDescent="0.2">
      <c r="A1611" s="652" t="s">
        <v>518</v>
      </c>
      <c r="B1611" s="656" t="s">
        <v>360</v>
      </c>
      <c r="C1611" s="653"/>
      <c r="D1611" s="653"/>
      <c r="E1611" s="653">
        <f t="shared" si="105"/>
        <v>1917.04</v>
      </c>
      <c r="F1611" s="653">
        <v>1546</v>
      </c>
      <c r="G1611" s="653">
        <f t="shared" si="106"/>
        <v>259.88</v>
      </c>
      <c r="H1611" s="653">
        <v>356</v>
      </c>
      <c r="I1611" s="654">
        <f t="shared" si="103"/>
        <v>2176.92</v>
      </c>
      <c r="J1611" s="655">
        <f t="shared" si="103"/>
        <v>1902</v>
      </c>
      <c r="K1611" s="652">
        <f t="shared" si="104"/>
        <v>2176.92</v>
      </c>
      <c r="L1611" s="652"/>
    </row>
    <row r="1612" spans="1:12" x14ac:dyDescent="0.2">
      <c r="A1612" s="652" t="s">
        <v>518</v>
      </c>
      <c r="B1612" s="656" t="s">
        <v>362</v>
      </c>
      <c r="C1612" s="653"/>
      <c r="D1612" s="653"/>
      <c r="E1612" s="653">
        <f t="shared" si="105"/>
        <v>1174.28</v>
      </c>
      <c r="F1612" s="653">
        <v>947</v>
      </c>
      <c r="G1612" s="653">
        <f t="shared" si="106"/>
        <v>0.73</v>
      </c>
      <c r="H1612" s="653">
        <v>1</v>
      </c>
      <c r="I1612" s="654">
        <f t="shared" si="103"/>
        <v>1175.01</v>
      </c>
      <c r="J1612" s="655">
        <f t="shared" si="103"/>
        <v>948</v>
      </c>
      <c r="K1612" s="652">
        <f t="shared" si="104"/>
        <v>1175.01</v>
      </c>
      <c r="L1612" s="652"/>
    </row>
    <row r="1613" spans="1:12" x14ac:dyDescent="0.2">
      <c r="A1613" s="652" t="s">
        <v>518</v>
      </c>
      <c r="B1613" s="656" t="s">
        <v>364</v>
      </c>
      <c r="C1613" s="653"/>
      <c r="D1613" s="653"/>
      <c r="E1613" s="653">
        <f t="shared" si="105"/>
        <v>1.24</v>
      </c>
      <c r="F1613" s="653">
        <v>1</v>
      </c>
      <c r="G1613" s="653">
        <f t="shared" si="106"/>
        <v>0.73</v>
      </c>
      <c r="H1613" s="653">
        <v>1</v>
      </c>
      <c r="I1613" s="654">
        <f t="shared" si="103"/>
        <v>1.97</v>
      </c>
      <c r="J1613" s="655">
        <f t="shared" si="103"/>
        <v>2</v>
      </c>
      <c r="K1613" s="652">
        <f t="shared" si="104"/>
        <v>1.97</v>
      </c>
      <c r="L1613" s="652"/>
    </row>
    <row r="1614" spans="1:12" x14ac:dyDescent="0.2">
      <c r="A1614" s="652" t="s">
        <v>518</v>
      </c>
      <c r="B1614" s="656" t="s">
        <v>367</v>
      </c>
      <c r="C1614" s="653"/>
      <c r="D1614" s="653"/>
      <c r="E1614" s="653">
        <f t="shared" si="105"/>
        <v>0</v>
      </c>
      <c r="F1614" s="653"/>
      <c r="G1614" s="653">
        <f t="shared" si="106"/>
        <v>540.19999999999993</v>
      </c>
      <c r="H1614" s="653">
        <v>740</v>
      </c>
      <c r="I1614" s="654">
        <f t="shared" si="103"/>
        <v>540.19999999999993</v>
      </c>
      <c r="J1614" s="655">
        <f t="shared" si="103"/>
        <v>740</v>
      </c>
      <c r="K1614" s="652">
        <f t="shared" si="104"/>
        <v>540.19999999999993</v>
      </c>
      <c r="L1614" s="652"/>
    </row>
    <row r="1615" spans="1:12" x14ac:dyDescent="0.2">
      <c r="A1615" s="652" t="s">
        <v>518</v>
      </c>
      <c r="B1615" s="656" t="s">
        <v>368</v>
      </c>
      <c r="C1615" s="653"/>
      <c r="D1615" s="653"/>
      <c r="E1615" s="653">
        <f t="shared" si="105"/>
        <v>219.48</v>
      </c>
      <c r="F1615" s="653">
        <v>177</v>
      </c>
      <c r="G1615" s="653">
        <f t="shared" si="106"/>
        <v>32.119999999999997</v>
      </c>
      <c r="H1615" s="653">
        <v>44</v>
      </c>
      <c r="I1615" s="654">
        <f t="shared" si="103"/>
        <v>251.6</v>
      </c>
      <c r="J1615" s="655">
        <f t="shared" si="103"/>
        <v>221</v>
      </c>
      <c r="K1615" s="652">
        <f t="shared" si="104"/>
        <v>251.6</v>
      </c>
      <c r="L1615" s="652"/>
    </row>
    <row r="1616" spans="1:12" x14ac:dyDescent="0.2">
      <c r="A1616" s="652" t="s">
        <v>518</v>
      </c>
      <c r="B1616" s="656" t="s">
        <v>372</v>
      </c>
      <c r="C1616" s="653"/>
      <c r="D1616" s="653"/>
      <c r="E1616" s="653">
        <f t="shared" si="105"/>
        <v>2372.12</v>
      </c>
      <c r="F1616" s="653">
        <v>1913</v>
      </c>
      <c r="G1616" s="653">
        <f t="shared" si="106"/>
        <v>81.759999999999991</v>
      </c>
      <c r="H1616" s="653">
        <v>112</v>
      </c>
      <c r="I1616" s="654">
        <f t="shared" si="103"/>
        <v>2453.88</v>
      </c>
      <c r="J1616" s="655">
        <f t="shared" si="103"/>
        <v>2025</v>
      </c>
      <c r="K1616" s="652">
        <f t="shared" si="104"/>
        <v>2453.88</v>
      </c>
      <c r="L1616" s="652"/>
    </row>
    <row r="1617" spans="1:12" x14ac:dyDescent="0.2">
      <c r="A1617" s="652" t="s">
        <v>518</v>
      </c>
      <c r="B1617" s="656" t="s">
        <v>373</v>
      </c>
      <c r="C1617" s="653"/>
      <c r="D1617" s="653"/>
      <c r="E1617" s="653">
        <f t="shared" si="105"/>
        <v>1675.24</v>
      </c>
      <c r="F1617" s="653">
        <v>1351</v>
      </c>
      <c r="G1617" s="653">
        <f t="shared" si="106"/>
        <v>0</v>
      </c>
      <c r="H1617" s="653"/>
      <c r="I1617" s="654">
        <f t="shared" si="103"/>
        <v>1675.24</v>
      </c>
      <c r="J1617" s="655">
        <f t="shared" si="103"/>
        <v>1351</v>
      </c>
      <c r="K1617" s="652">
        <f t="shared" si="104"/>
        <v>1675.24</v>
      </c>
      <c r="L1617" s="652"/>
    </row>
    <row r="1618" spans="1:12" x14ac:dyDescent="0.2">
      <c r="A1618" s="652" t="s">
        <v>472</v>
      </c>
      <c r="B1618" s="656" t="s">
        <v>315</v>
      </c>
      <c r="C1618" s="653"/>
      <c r="D1618" s="653"/>
      <c r="E1618" s="653">
        <f t="shared" si="105"/>
        <v>21.08</v>
      </c>
      <c r="F1618" s="653">
        <v>17</v>
      </c>
      <c r="G1618" s="653">
        <f t="shared" si="106"/>
        <v>12.41</v>
      </c>
      <c r="H1618" s="653">
        <v>17</v>
      </c>
      <c r="I1618" s="654">
        <f t="shared" si="103"/>
        <v>33.489999999999995</v>
      </c>
      <c r="J1618" s="655">
        <f t="shared" si="103"/>
        <v>34</v>
      </c>
      <c r="K1618" s="652">
        <f t="shared" si="104"/>
        <v>33.489999999999995</v>
      </c>
      <c r="L1618" s="652"/>
    </row>
    <row r="1619" spans="1:12" x14ac:dyDescent="0.2">
      <c r="A1619" s="652" t="s">
        <v>472</v>
      </c>
      <c r="B1619" s="656" t="s">
        <v>312</v>
      </c>
      <c r="C1619" s="653"/>
      <c r="D1619" s="653"/>
      <c r="E1619" s="653">
        <f t="shared" si="105"/>
        <v>379.44</v>
      </c>
      <c r="F1619" s="653">
        <v>306</v>
      </c>
      <c r="G1619" s="653">
        <f t="shared" si="106"/>
        <v>222.65</v>
      </c>
      <c r="H1619" s="653">
        <v>305</v>
      </c>
      <c r="I1619" s="654">
        <f t="shared" si="103"/>
        <v>602.09</v>
      </c>
      <c r="J1619" s="655">
        <f t="shared" si="103"/>
        <v>611</v>
      </c>
      <c r="K1619" s="652">
        <f t="shared" si="104"/>
        <v>602.09</v>
      </c>
      <c r="L1619" s="652"/>
    </row>
    <row r="1620" spans="1:12" x14ac:dyDescent="0.2">
      <c r="A1620" s="652" t="s">
        <v>610</v>
      </c>
      <c r="B1620" s="656" t="s">
        <v>321</v>
      </c>
      <c r="C1620" s="653"/>
      <c r="D1620" s="653"/>
      <c r="E1620" s="653">
        <f t="shared" si="105"/>
        <v>135.16</v>
      </c>
      <c r="F1620" s="653">
        <v>109</v>
      </c>
      <c r="G1620" s="653">
        <f t="shared" si="106"/>
        <v>0</v>
      </c>
      <c r="H1620" s="653"/>
      <c r="I1620" s="654">
        <f t="shared" si="103"/>
        <v>135.16</v>
      </c>
      <c r="J1620" s="655">
        <f t="shared" si="103"/>
        <v>109</v>
      </c>
      <c r="K1620" s="652">
        <f t="shared" si="104"/>
        <v>135.16</v>
      </c>
      <c r="L1620" s="652"/>
    </row>
    <row r="1621" spans="1:12" x14ac:dyDescent="0.2">
      <c r="A1621" s="652" t="s">
        <v>690</v>
      </c>
      <c r="B1621" s="656" t="s">
        <v>312</v>
      </c>
      <c r="C1621" s="653"/>
      <c r="D1621" s="653"/>
      <c r="E1621" s="653">
        <f t="shared" si="105"/>
        <v>199.64</v>
      </c>
      <c r="F1621" s="653">
        <v>161</v>
      </c>
      <c r="G1621" s="653">
        <f t="shared" si="106"/>
        <v>0</v>
      </c>
      <c r="H1621" s="653"/>
      <c r="I1621" s="654">
        <f t="shared" ref="I1621:J1684" si="107">C1621+E1621+G1621</f>
        <v>199.64</v>
      </c>
      <c r="J1621" s="655">
        <f t="shared" si="107"/>
        <v>161</v>
      </c>
      <c r="K1621" s="652">
        <f t="shared" si="104"/>
        <v>199.64</v>
      </c>
      <c r="L1621" s="652"/>
    </row>
    <row r="1622" spans="1:12" x14ac:dyDescent="0.2">
      <c r="A1622" s="652" t="s">
        <v>675</v>
      </c>
      <c r="B1622" s="656" t="s">
        <v>312</v>
      </c>
      <c r="C1622" s="653"/>
      <c r="D1622" s="653"/>
      <c r="E1622" s="653">
        <f t="shared" si="105"/>
        <v>55.8</v>
      </c>
      <c r="F1622" s="653">
        <v>45</v>
      </c>
      <c r="G1622" s="653">
        <f t="shared" si="106"/>
        <v>32.85</v>
      </c>
      <c r="H1622" s="653">
        <v>45</v>
      </c>
      <c r="I1622" s="654">
        <f t="shared" si="107"/>
        <v>88.65</v>
      </c>
      <c r="J1622" s="655">
        <f t="shared" si="107"/>
        <v>90</v>
      </c>
      <c r="K1622" s="652">
        <f t="shared" si="104"/>
        <v>88.65</v>
      </c>
      <c r="L1622" s="652"/>
    </row>
    <row r="1623" spans="1:12" x14ac:dyDescent="0.2">
      <c r="A1623" s="652" t="s">
        <v>601</v>
      </c>
      <c r="B1623" s="656" t="s">
        <v>325</v>
      </c>
      <c r="C1623" s="653"/>
      <c r="D1623" s="653"/>
      <c r="E1623" s="653">
        <f t="shared" si="105"/>
        <v>2.48</v>
      </c>
      <c r="F1623" s="653">
        <v>2</v>
      </c>
      <c r="G1623" s="653">
        <f t="shared" si="106"/>
        <v>75.92</v>
      </c>
      <c r="H1623" s="653">
        <v>104</v>
      </c>
      <c r="I1623" s="654">
        <f t="shared" si="107"/>
        <v>78.400000000000006</v>
      </c>
      <c r="J1623" s="655">
        <f t="shared" si="107"/>
        <v>106</v>
      </c>
      <c r="K1623" s="652">
        <f t="shared" si="104"/>
        <v>78.400000000000006</v>
      </c>
      <c r="L1623" s="652"/>
    </row>
    <row r="1624" spans="1:12" x14ac:dyDescent="0.2">
      <c r="A1624" s="652" t="s">
        <v>601</v>
      </c>
      <c r="B1624" s="656" t="s">
        <v>326</v>
      </c>
      <c r="C1624" s="653"/>
      <c r="D1624" s="653"/>
      <c r="E1624" s="653">
        <f t="shared" si="105"/>
        <v>0</v>
      </c>
      <c r="F1624" s="653"/>
      <c r="G1624" s="653">
        <f t="shared" si="106"/>
        <v>349.67</v>
      </c>
      <c r="H1624" s="653">
        <v>479</v>
      </c>
      <c r="I1624" s="654">
        <f t="shared" si="107"/>
        <v>349.67</v>
      </c>
      <c r="J1624" s="655">
        <f t="shared" si="107"/>
        <v>479</v>
      </c>
      <c r="K1624" s="652">
        <f t="shared" si="104"/>
        <v>349.67</v>
      </c>
      <c r="L1624" s="652"/>
    </row>
    <row r="1625" spans="1:12" x14ac:dyDescent="0.2">
      <c r="A1625" s="652" t="s">
        <v>601</v>
      </c>
      <c r="B1625" s="656" t="s">
        <v>328</v>
      </c>
      <c r="C1625" s="653"/>
      <c r="D1625" s="653"/>
      <c r="E1625" s="653">
        <f t="shared" si="105"/>
        <v>354.64</v>
      </c>
      <c r="F1625" s="653">
        <v>286</v>
      </c>
      <c r="G1625" s="653">
        <f t="shared" si="106"/>
        <v>0</v>
      </c>
      <c r="H1625" s="653"/>
      <c r="I1625" s="654">
        <f t="shared" si="107"/>
        <v>354.64</v>
      </c>
      <c r="J1625" s="655">
        <f t="shared" si="107"/>
        <v>286</v>
      </c>
      <c r="K1625" s="652">
        <f t="shared" si="104"/>
        <v>354.64</v>
      </c>
      <c r="L1625" s="652"/>
    </row>
    <row r="1626" spans="1:12" x14ac:dyDescent="0.2">
      <c r="A1626" s="652" t="s">
        <v>601</v>
      </c>
      <c r="B1626" s="656" t="s">
        <v>330</v>
      </c>
      <c r="C1626" s="653"/>
      <c r="D1626" s="653"/>
      <c r="E1626" s="653">
        <f t="shared" si="105"/>
        <v>107.88</v>
      </c>
      <c r="F1626" s="653">
        <v>87</v>
      </c>
      <c r="G1626" s="653">
        <f t="shared" si="106"/>
        <v>0</v>
      </c>
      <c r="H1626" s="653"/>
      <c r="I1626" s="654">
        <f t="shared" si="107"/>
        <v>107.88</v>
      </c>
      <c r="J1626" s="655">
        <f t="shared" si="107"/>
        <v>87</v>
      </c>
      <c r="K1626" s="652">
        <f t="shared" ref="K1626:K1689" si="108">I1626</f>
        <v>107.88</v>
      </c>
      <c r="L1626" s="652"/>
    </row>
    <row r="1627" spans="1:12" x14ac:dyDescent="0.2">
      <c r="A1627" s="652" t="s">
        <v>601</v>
      </c>
      <c r="B1627" s="656" t="s">
        <v>336</v>
      </c>
      <c r="C1627" s="653"/>
      <c r="D1627" s="653"/>
      <c r="E1627" s="653">
        <f t="shared" si="105"/>
        <v>0</v>
      </c>
      <c r="F1627" s="653"/>
      <c r="G1627" s="653">
        <f t="shared" si="106"/>
        <v>42.339999999999996</v>
      </c>
      <c r="H1627" s="653">
        <v>58</v>
      </c>
      <c r="I1627" s="654">
        <f t="shared" si="107"/>
        <v>42.339999999999996</v>
      </c>
      <c r="J1627" s="655">
        <f t="shared" si="107"/>
        <v>58</v>
      </c>
      <c r="K1627" s="652">
        <f t="shared" si="108"/>
        <v>42.339999999999996</v>
      </c>
      <c r="L1627" s="652"/>
    </row>
    <row r="1628" spans="1:12" x14ac:dyDescent="0.2">
      <c r="A1628" s="652" t="s">
        <v>601</v>
      </c>
      <c r="B1628" s="656" t="s">
        <v>315</v>
      </c>
      <c r="C1628" s="653"/>
      <c r="D1628" s="653"/>
      <c r="E1628" s="653">
        <f t="shared" si="105"/>
        <v>13.64</v>
      </c>
      <c r="F1628" s="653">
        <v>11</v>
      </c>
      <c r="G1628" s="653">
        <f t="shared" si="106"/>
        <v>8.0299999999999994</v>
      </c>
      <c r="H1628" s="653">
        <v>11</v>
      </c>
      <c r="I1628" s="654">
        <f t="shared" si="107"/>
        <v>21.67</v>
      </c>
      <c r="J1628" s="655">
        <f t="shared" si="107"/>
        <v>22</v>
      </c>
      <c r="K1628" s="652">
        <f t="shared" si="108"/>
        <v>21.67</v>
      </c>
      <c r="L1628" s="652"/>
    </row>
    <row r="1629" spans="1:12" x14ac:dyDescent="0.2">
      <c r="A1629" s="652" t="s">
        <v>601</v>
      </c>
      <c r="B1629" s="656" t="s">
        <v>345</v>
      </c>
      <c r="C1629" s="653"/>
      <c r="D1629" s="653"/>
      <c r="E1629" s="653">
        <f t="shared" si="105"/>
        <v>9.92</v>
      </c>
      <c r="F1629" s="653">
        <v>8</v>
      </c>
      <c r="G1629" s="653">
        <f t="shared" si="106"/>
        <v>0</v>
      </c>
      <c r="H1629" s="653"/>
      <c r="I1629" s="654">
        <f t="shared" si="107"/>
        <v>9.92</v>
      </c>
      <c r="J1629" s="655">
        <f t="shared" si="107"/>
        <v>8</v>
      </c>
      <c r="K1629" s="652">
        <f t="shared" si="108"/>
        <v>9.92</v>
      </c>
      <c r="L1629" s="652"/>
    </row>
    <row r="1630" spans="1:12" x14ac:dyDescent="0.2">
      <c r="A1630" s="652" t="s">
        <v>601</v>
      </c>
      <c r="B1630" s="656" t="s">
        <v>317</v>
      </c>
      <c r="C1630" s="653"/>
      <c r="D1630" s="653"/>
      <c r="E1630" s="653">
        <f t="shared" si="105"/>
        <v>73.16</v>
      </c>
      <c r="F1630" s="653">
        <v>59</v>
      </c>
      <c r="G1630" s="653">
        <f t="shared" si="106"/>
        <v>0</v>
      </c>
      <c r="H1630" s="653"/>
      <c r="I1630" s="654">
        <f t="shared" si="107"/>
        <v>73.16</v>
      </c>
      <c r="J1630" s="655">
        <f t="shared" si="107"/>
        <v>59</v>
      </c>
      <c r="K1630" s="652">
        <f t="shared" si="108"/>
        <v>73.16</v>
      </c>
      <c r="L1630" s="652"/>
    </row>
    <row r="1631" spans="1:12" x14ac:dyDescent="0.2">
      <c r="A1631" s="652" t="s">
        <v>601</v>
      </c>
      <c r="B1631" s="656" t="s">
        <v>347</v>
      </c>
      <c r="C1631" s="653"/>
      <c r="D1631" s="653"/>
      <c r="E1631" s="653">
        <f t="shared" si="105"/>
        <v>271.56</v>
      </c>
      <c r="F1631" s="653">
        <v>219</v>
      </c>
      <c r="G1631" s="653">
        <f t="shared" si="106"/>
        <v>0.73</v>
      </c>
      <c r="H1631" s="653">
        <v>1</v>
      </c>
      <c r="I1631" s="654">
        <f t="shared" si="107"/>
        <v>272.29000000000002</v>
      </c>
      <c r="J1631" s="655">
        <f t="shared" si="107"/>
        <v>220</v>
      </c>
      <c r="K1631" s="652">
        <f t="shared" si="108"/>
        <v>272.29000000000002</v>
      </c>
      <c r="L1631" s="652"/>
    </row>
    <row r="1632" spans="1:12" x14ac:dyDescent="0.2">
      <c r="A1632" s="652" t="s">
        <v>601</v>
      </c>
      <c r="B1632" s="656" t="s">
        <v>312</v>
      </c>
      <c r="C1632" s="653"/>
      <c r="D1632" s="653"/>
      <c r="E1632" s="653">
        <f t="shared" si="105"/>
        <v>354.64</v>
      </c>
      <c r="F1632" s="653">
        <v>286</v>
      </c>
      <c r="G1632" s="653">
        <f t="shared" si="106"/>
        <v>208.04999999999998</v>
      </c>
      <c r="H1632" s="653">
        <v>285</v>
      </c>
      <c r="I1632" s="654">
        <f t="shared" si="107"/>
        <v>562.68999999999994</v>
      </c>
      <c r="J1632" s="655">
        <f t="shared" si="107"/>
        <v>571</v>
      </c>
      <c r="K1632" s="652">
        <f t="shared" si="108"/>
        <v>562.68999999999994</v>
      </c>
      <c r="L1632" s="652"/>
    </row>
    <row r="1633" spans="1:12" x14ac:dyDescent="0.2">
      <c r="A1633" s="652" t="s">
        <v>601</v>
      </c>
      <c r="B1633" s="656" t="s">
        <v>321</v>
      </c>
      <c r="C1633" s="653"/>
      <c r="D1633" s="653"/>
      <c r="E1633" s="653">
        <f t="shared" si="105"/>
        <v>228.16</v>
      </c>
      <c r="F1633" s="653">
        <v>184</v>
      </c>
      <c r="G1633" s="653">
        <f t="shared" si="106"/>
        <v>133.59</v>
      </c>
      <c r="H1633" s="653">
        <v>183</v>
      </c>
      <c r="I1633" s="654">
        <f t="shared" si="107"/>
        <v>361.75</v>
      </c>
      <c r="J1633" s="655">
        <f t="shared" si="107"/>
        <v>367</v>
      </c>
      <c r="K1633" s="652">
        <f t="shared" si="108"/>
        <v>361.75</v>
      </c>
      <c r="L1633" s="652"/>
    </row>
    <row r="1634" spans="1:12" x14ac:dyDescent="0.2">
      <c r="A1634" s="652" t="s">
        <v>601</v>
      </c>
      <c r="B1634" s="656" t="s">
        <v>348</v>
      </c>
      <c r="C1634" s="653"/>
      <c r="D1634" s="653"/>
      <c r="E1634" s="653">
        <f t="shared" si="105"/>
        <v>50.839999999999996</v>
      </c>
      <c r="F1634" s="653">
        <v>41</v>
      </c>
      <c r="G1634" s="653">
        <f t="shared" si="106"/>
        <v>0</v>
      </c>
      <c r="H1634" s="653"/>
      <c r="I1634" s="654">
        <f t="shared" si="107"/>
        <v>50.839999999999996</v>
      </c>
      <c r="J1634" s="655">
        <f t="shared" si="107"/>
        <v>41</v>
      </c>
      <c r="K1634" s="652">
        <f t="shared" si="108"/>
        <v>50.839999999999996</v>
      </c>
      <c r="L1634" s="652"/>
    </row>
    <row r="1635" spans="1:12" x14ac:dyDescent="0.2">
      <c r="A1635" s="652" t="s">
        <v>601</v>
      </c>
      <c r="B1635" s="656" t="s">
        <v>377</v>
      </c>
      <c r="C1635" s="653"/>
      <c r="D1635" s="653"/>
      <c r="E1635" s="653">
        <f t="shared" si="105"/>
        <v>83.08</v>
      </c>
      <c r="F1635" s="653">
        <v>67</v>
      </c>
      <c r="G1635" s="653">
        <f t="shared" si="106"/>
        <v>48.91</v>
      </c>
      <c r="H1635" s="653">
        <v>67</v>
      </c>
      <c r="I1635" s="654">
        <f t="shared" si="107"/>
        <v>131.99</v>
      </c>
      <c r="J1635" s="655">
        <f t="shared" si="107"/>
        <v>134</v>
      </c>
      <c r="K1635" s="652">
        <f t="shared" si="108"/>
        <v>131.99</v>
      </c>
      <c r="L1635" s="652"/>
    </row>
    <row r="1636" spans="1:12" x14ac:dyDescent="0.2">
      <c r="A1636" s="652" t="s">
        <v>601</v>
      </c>
      <c r="B1636" s="656" t="s">
        <v>357</v>
      </c>
      <c r="C1636" s="653"/>
      <c r="D1636" s="653"/>
      <c r="E1636" s="653">
        <f t="shared" si="105"/>
        <v>238.07999999999998</v>
      </c>
      <c r="F1636" s="653">
        <v>192</v>
      </c>
      <c r="G1636" s="653">
        <f t="shared" si="106"/>
        <v>78.84</v>
      </c>
      <c r="H1636" s="653">
        <v>108</v>
      </c>
      <c r="I1636" s="654">
        <f t="shared" si="107"/>
        <v>316.91999999999996</v>
      </c>
      <c r="J1636" s="655">
        <f t="shared" si="107"/>
        <v>300</v>
      </c>
      <c r="K1636" s="652">
        <f t="shared" si="108"/>
        <v>316.91999999999996</v>
      </c>
      <c r="L1636" s="652"/>
    </row>
    <row r="1637" spans="1:12" x14ac:dyDescent="0.2">
      <c r="A1637" s="652" t="s">
        <v>601</v>
      </c>
      <c r="B1637" s="656" t="s">
        <v>358</v>
      </c>
      <c r="C1637" s="653"/>
      <c r="D1637" s="653"/>
      <c r="E1637" s="653">
        <f t="shared" si="105"/>
        <v>73.16</v>
      </c>
      <c r="F1637" s="653">
        <v>59</v>
      </c>
      <c r="G1637" s="653">
        <f t="shared" si="106"/>
        <v>43.07</v>
      </c>
      <c r="H1637" s="653">
        <v>59</v>
      </c>
      <c r="I1637" s="654">
        <f t="shared" si="107"/>
        <v>116.22999999999999</v>
      </c>
      <c r="J1637" s="655">
        <f t="shared" si="107"/>
        <v>118</v>
      </c>
      <c r="K1637" s="652">
        <f t="shared" si="108"/>
        <v>116.22999999999999</v>
      </c>
      <c r="L1637" s="652"/>
    </row>
    <row r="1638" spans="1:12" x14ac:dyDescent="0.2">
      <c r="A1638" s="652" t="s">
        <v>601</v>
      </c>
      <c r="B1638" s="656" t="s">
        <v>359</v>
      </c>
      <c r="C1638" s="653"/>
      <c r="D1638" s="653"/>
      <c r="E1638" s="653">
        <f t="shared" si="105"/>
        <v>93</v>
      </c>
      <c r="F1638" s="653">
        <v>75</v>
      </c>
      <c r="G1638" s="653">
        <f t="shared" si="106"/>
        <v>54.75</v>
      </c>
      <c r="H1638" s="653">
        <v>75</v>
      </c>
      <c r="I1638" s="654">
        <f t="shared" si="107"/>
        <v>147.75</v>
      </c>
      <c r="J1638" s="655">
        <f t="shared" si="107"/>
        <v>150</v>
      </c>
      <c r="K1638" s="652">
        <f t="shared" si="108"/>
        <v>147.75</v>
      </c>
      <c r="L1638" s="652"/>
    </row>
    <row r="1639" spans="1:12" x14ac:dyDescent="0.2">
      <c r="A1639" s="652" t="s">
        <v>601</v>
      </c>
      <c r="B1639" s="656" t="s">
        <v>360</v>
      </c>
      <c r="C1639" s="653"/>
      <c r="D1639" s="653"/>
      <c r="E1639" s="653">
        <f t="shared" si="105"/>
        <v>151.28</v>
      </c>
      <c r="F1639" s="653">
        <v>122</v>
      </c>
      <c r="G1639" s="653">
        <f t="shared" si="106"/>
        <v>0.73</v>
      </c>
      <c r="H1639" s="653">
        <v>1</v>
      </c>
      <c r="I1639" s="654">
        <f t="shared" si="107"/>
        <v>152.01</v>
      </c>
      <c r="J1639" s="655">
        <f t="shared" si="107"/>
        <v>123</v>
      </c>
      <c r="K1639" s="652">
        <f t="shared" si="108"/>
        <v>152.01</v>
      </c>
      <c r="L1639" s="652"/>
    </row>
    <row r="1640" spans="1:12" x14ac:dyDescent="0.2">
      <c r="A1640" s="652" t="s">
        <v>601</v>
      </c>
      <c r="B1640" s="656" t="s">
        <v>362</v>
      </c>
      <c r="C1640" s="653"/>
      <c r="D1640" s="653"/>
      <c r="E1640" s="653">
        <f t="shared" si="105"/>
        <v>124</v>
      </c>
      <c r="F1640" s="653">
        <v>100</v>
      </c>
      <c r="G1640" s="653">
        <f t="shared" si="106"/>
        <v>0</v>
      </c>
      <c r="H1640" s="653"/>
      <c r="I1640" s="654">
        <f t="shared" si="107"/>
        <v>124</v>
      </c>
      <c r="J1640" s="655">
        <f t="shared" si="107"/>
        <v>100</v>
      </c>
      <c r="K1640" s="652">
        <f t="shared" si="108"/>
        <v>124</v>
      </c>
      <c r="L1640" s="652"/>
    </row>
    <row r="1641" spans="1:12" x14ac:dyDescent="0.2">
      <c r="A1641" s="652" t="s">
        <v>601</v>
      </c>
      <c r="B1641" s="656" t="s">
        <v>436</v>
      </c>
      <c r="C1641" s="653"/>
      <c r="D1641" s="653"/>
      <c r="E1641" s="653">
        <f t="shared" si="105"/>
        <v>27.28</v>
      </c>
      <c r="F1641" s="653">
        <v>22</v>
      </c>
      <c r="G1641" s="653">
        <f t="shared" si="106"/>
        <v>0</v>
      </c>
      <c r="H1641" s="653"/>
      <c r="I1641" s="654">
        <f t="shared" si="107"/>
        <v>27.28</v>
      </c>
      <c r="J1641" s="655">
        <f t="shared" si="107"/>
        <v>22</v>
      </c>
      <c r="K1641" s="652">
        <f t="shared" si="108"/>
        <v>27.28</v>
      </c>
      <c r="L1641" s="652"/>
    </row>
    <row r="1642" spans="1:12" x14ac:dyDescent="0.2">
      <c r="A1642" s="652" t="s">
        <v>601</v>
      </c>
      <c r="B1642" s="656" t="s">
        <v>367</v>
      </c>
      <c r="C1642" s="653"/>
      <c r="D1642" s="653"/>
      <c r="E1642" s="653">
        <f t="shared" si="105"/>
        <v>2.48</v>
      </c>
      <c r="F1642" s="653">
        <v>2</v>
      </c>
      <c r="G1642" s="653">
        <f t="shared" si="106"/>
        <v>124.1</v>
      </c>
      <c r="H1642" s="653">
        <v>170</v>
      </c>
      <c r="I1642" s="654">
        <f t="shared" si="107"/>
        <v>126.58</v>
      </c>
      <c r="J1642" s="655">
        <f t="shared" si="107"/>
        <v>172</v>
      </c>
      <c r="K1642" s="652">
        <f t="shared" si="108"/>
        <v>126.58</v>
      </c>
      <c r="L1642" s="652"/>
    </row>
    <row r="1643" spans="1:12" x14ac:dyDescent="0.2">
      <c r="A1643" s="652" t="s">
        <v>601</v>
      </c>
      <c r="B1643" s="656" t="s">
        <v>368</v>
      </c>
      <c r="C1643" s="653"/>
      <c r="D1643" s="653"/>
      <c r="E1643" s="653">
        <f t="shared" si="105"/>
        <v>133.91999999999999</v>
      </c>
      <c r="F1643" s="653">
        <v>108</v>
      </c>
      <c r="G1643" s="653">
        <f t="shared" si="106"/>
        <v>16.059999999999999</v>
      </c>
      <c r="H1643" s="653">
        <v>22</v>
      </c>
      <c r="I1643" s="654">
        <f t="shared" si="107"/>
        <v>149.97999999999999</v>
      </c>
      <c r="J1643" s="655">
        <f t="shared" si="107"/>
        <v>130</v>
      </c>
      <c r="K1643" s="652">
        <f t="shared" si="108"/>
        <v>149.97999999999999</v>
      </c>
      <c r="L1643" s="652"/>
    </row>
    <row r="1644" spans="1:12" ht="24" x14ac:dyDescent="0.2">
      <c r="A1644" s="652" t="s">
        <v>601</v>
      </c>
      <c r="B1644" s="656" t="s">
        <v>370</v>
      </c>
      <c r="C1644" s="653"/>
      <c r="D1644" s="653"/>
      <c r="E1644" s="653">
        <f t="shared" si="105"/>
        <v>2.48</v>
      </c>
      <c r="F1644" s="653">
        <v>2</v>
      </c>
      <c r="G1644" s="653">
        <f t="shared" si="106"/>
        <v>2.92</v>
      </c>
      <c r="H1644" s="653">
        <v>4</v>
      </c>
      <c r="I1644" s="654">
        <f t="shared" si="107"/>
        <v>5.4</v>
      </c>
      <c r="J1644" s="655">
        <f t="shared" si="107"/>
        <v>6</v>
      </c>
      <c r="K1644" s="652">
        <f t="shared" si="108"/>
        <v>5.4</v>
      </c>
      <c r="L1644" s="652"/>
    </row>
    <row r="1645" spans="1:12" x14ac:dyDescent="0.2">
      <c r="A1645" s="652" t="s">
        <v>601</v>
      </c>
      <c r="B1645" s="656" t="s">
        <v>372</v>
      </c>
      <c r="C1645" s="653"/>
      <c r="D1645" s="653"/>
      <c r="E1645" s="653">
        <f t="shared" si="105"/>
        <v>378.2</v>
      </c>
      <c r="F1645" s="653">
        <v>305</v>
      </c>
      <c r="G1645" s="653">
        <f t="shared" si="106"/>
        <v>0</v>
      </c>
      <c r="H1645" s="653"/>
      <c r="I1645" s="654">
        <f t="shared" si="107"/>
        <v>378.2</v>
      </c>
      <c r="J1645" s="655">
        <f t="shared" si="107"/>
        <v>305</v>
      </c>
      <c r="K1645" s="652">
        <f t="shared" si="108"/>
        <v>378.2</v>
      </c>
      <c r="L1645" s="652"/>
    </row>
    <row r="1646" spans="1:12" x14ac:dyDescent="0.2">
      <c r="A1646" s="652" t="s">
        <v>601</v>
      </c>
      <c r="B1646" s="656" t="s">
        <v>373</v>
      </c>
      <c r="C1646" s="653"/>
      <c r="D1646" s="653"/>
      <c r="E1646" s="653">
        <f t="shared" si="105"/>
        <v>519.55999999999995</v>
      </c>
      <c r="F1646" s="653">
        <v>419</v>
      </c>
      <c r="G1646" s="653">
        <f t="shared" si="106"/>
        <v>0</v>
      </c>
      <c r="H1646" s="653"/>
      <c r="I1646" s="654">
        <f t="shared" si="107"/>
        <v>519.55999999999995</v>
      </c>
      <c r="J1646" s="655">
        <f t="shared" si="107"/>
        <v>419</v>
      </c>
      <c r="K1646" s="652">
        <f t="shared" si="108"/>
        <v>519.55999999999995</v>
      </c>
      <c r="L1646" s="652"/>
    </row>
    <row r="1647" spans="1:12" x14ac:dyDescent="0.2">
      <c r="A1647" s="652" t="s">
        <v>411</v>
      </c>
      <c r="B1647" s="656" t="s">
        <v>325</v>
      </c>
      <c r="C1647" s="653"/>
      <c r="D1647" s="653"/>
      <c r="E1647" s="653">
        <f t="shared" si="105"/>
        <v>0</v>
      </c>
      <c r="F1647" s="653"/>
      <c r="G1647" s="653">
        <f t="shared" si="106"/>
        <v>73</v>
      </c>
      <c r="H1647" s="653">
        <v>100</v>
      </c>
      <c r="I1647" s="654">
        <f t="shared" si="107"/>
        <v>73</v>
      </c>
      <c r="J1647" s="655">
        <f t="shared" si="107"/>
        <v>100</v>
      </c>
      <c r="K1647" s="652">
        <f t="shared" si="108"/>
        <v>73</v>
      </c>
      <c r="L1647" s="652"/>
    </row>
    <row r="1648" spans="1:12" x14ac:dyDescent="0.2">
      <c r="A1648" s="652" t="s">
        <v>411</v>
      </c>
      <c r="B1648" s="656" t="s">
        <v>328</v>
      </c>
      <c r="C1648" s="653"/>
      <c r="D1648" s="653"/>
      <c r="E1648" s="653">
        <f t="shared" si="105"/>
        <v>266.60000000000002</v>
      </c>
      <c r="F1648" s="653">
        <v>215</v>
      </c>
      <c r="G1648" s="653">
        <f t="shared" si="106"/>
        <v>20.439999999999998</v>
      </c>
      <c r="H1648" s="653">
        <v>28</v>
      </c>
      <c r="I1648" s="654">
        <f t="shared" si="107"/>
        <v>287.04000000000002</v>
      </c>
      <c r="J1648" s="655">
        <f t="shared" si="107"/>
        <v>243</v>
      </c>
      <c r="K1648" s="652">
        <f t="shared" si="108"/>
        <v>287.04000000000002</v>
      </c>
      <c r="L1648" s="652"/>
    </row>
    <row r="1649" spans="1:12" x14ac:dyDescent="0.2">
      <c r="A1649" s="652" t="s">
        <v>411</v>
      </c>
      <c r="B1649" s="656" t="s">
        <v>330</v>
      </c>
      <c r="C1649" s="653"/>
      <c r="D1649" s="653"/>
      <c r="E1649" s="653">
        <f t="shared" si="105"/>
        <v>23.56</v>
      </c>
      <c r="F1649" s="653">
        <v>19</v>
      </c>
      <c r="G1649" s="653">
        <f t="shared" si="106"/>
        <v>0</v>
      </c>
      <c r="H1649" s="653"/>
      <c r="I1649" s="654">
        <f t="shared" si="107"/>
        <v>23.56</v>
      </c>
      <c r="J1649" s="655">
        <f t="shared" si="107"/>
        <v>19</v>
      </c>
      <c r="K1649" s="652">
        <f t="shared" si="108"/>
        <v>23.56</v>
      </c>
      <c r="L1649" s="652"/>
    </row>
    <row r="1650" spans="1:12" x14ac:dyDescent="0.2">
      <c r="A1650" s="652" t="s">
        <v>411</v>
      </c>
      <c r="B1650" s="656" t="s">
        <v>336</v>
      </c>
      <c r="C1650" s="653"/>
      <c r="D1650" s="653"/>
      <c r="E1650" s="653">
        <f t="shared" si="105"/>
        <v>0</v>
      </c>
      <c r="F1650" s="653"/>
      <c r="G1650" s="653">
        <f t="shared" si="106"/>
        <v>42.339999999999996</v>
      </c>
      <c r="H1650" s="653">
        <v>58</v>
      </c>
      <c r="I1650" s="654">
        <f t="shared" si="107"/>
        <v>42.339999999999996</v>
      </c>
      <c r="J1650" s="655">
        <f t="shared" si="107"/>
        <v>58</v>
      </c>
      <c r="K1650" s="652">
        <f t="shared" si="108"/>
        <v>42.339999999999996</v>
      </c>
      <c r="L1650" s="652"/>
    </row>
    <row r="1651" spans="1:12" ht="24" x14ac:dyDescent="0.2">
      <c r="A1651" s="652" t="s">
        <v>411</v>
      </c>
      <c r="B1651" s="656" t="s">
        <v>342</v>
      </c>
      <c r="C1651" s="653"/>
      <c r="D1651" s="653"/>
      <c r="E1651" s="653">
        <f t="shared" si="105"/>
        <v>16.12</v>
      </c>
      <c r="F1651" s="653">
        <v>13</v>
      </c>
      <c r="G1651" s="653">
        <f t="shared" si="106"/>
        <v>9.49</v>
      </c>
      <c r="H1651" s="653">
        <v>13</v>
      </c>
      <c r="I1651" s="654">
        <f t="shared" si="107"/>
        <v>25.61</v>
      </c>
      <c r="J1651" s="655">
        <f t="shared" si="107"/>
        <v>26</v>
      </c>
      <c r="K1651" s="652">
        <f t="shared" si="108"/>
        <v>25.61</v>
      </c>
      <c r="L1651" s="652"/>
    </row>
    <row r="1652" spans="1:12" x14ac:dyDescent="0.2">
      <c r="A1652" s="652" t="s">
        <v>411</v>
      </c>
      <c r="B1652" s="656" t="s">
        <v>343</v>
      </c>
      <c r="C1652" s="653"/>
      <c r="D1652" s="653"/>
      <c r="E1652" s="653">
        <f t="shared" si="105"/>
        <v>29.759999999999998</v>
      </c>
      <c r="F1652" s="653">
        <v>24</v>
      </c>
      <c r="G1652" s="653">
        <f t="shared" si="106"/>
        <v>17.52</v>
      </c>
      <c r="H1652" s="653">
        <v>24</v>
      </c>
      <c r="I1652" s="654">
        <f t="shared" si="107"/>
        <v>47.28</v>
      </c>
      <c r="J1652" s="655">
        <f t="shared" si="107"/>
        <v>48</v>
      </c>
      <c r="K1652" s="652">
        <f t="shared" si="108"/>
        <v>47.28</v>
      </c>
      <c r="L1652" s="652"/>
    </row>
    <row r="1653" spans="1:12" x14ac:dyDescent="0.2">
      <c r="A1653" s="652" t="s">
        <v>411</v>
      </c>
      <c r="B1653" s="656" t="s">
        <v>345</v>
      </c>
      <c r="C1653" s="653"/>
      <c r="D1653" s="653"/>
      <c r="E1653" s="653">
        <f t="shared" si="105"/>
        <v>47.12</v>
      </c>
      <c r="F1653" s="653">
        <v>38</v>
      </c>
      <c r="G1653" s="653">
        <f t="shared" si="106"/>
        <v>27.74</v>
      </c>
      <c r="H1653" s="653">
        <v>38</v>
      </c>
      <c r="I1653" s="654">
        <f t="shared" si="107"/>
        <v>74.86</v>
      </c>
      <c r="J1653" s="655">
        <f t="shared" si="107"/>
        <v>76</v>
      </c>
      <c r="K1653" s="652">
        <f t="shared" si="108"/>
        <v>74.86</v>
      </c>
      <c r="L1653" s="652"/>
    </row>
    <row r="1654" spans="1:12" x14ac:dyDescent="0.2">
      <c r="A1654" s="652" t="s">
        <v>411</v>
      </c>
      <c r="B1654" s="656" t="s">
        <v>317</v>
      </c>
      <c r="C1654" s="653"/>
      <c r="D1654" s="653"/>
      <c r="E1654" s="653">
        <f t="shared" si="105"/>
        <v>78.12</v>
      </c>
      <c r="F1654" s="653">
        <v>63</v>
      </c>
      <c r="G1654" s="653">
        <f t="shared" si="106"/>
        <v>45.99</v>
      </c>
      <c r="H1654" s="653">
        <v>63</v>
      </c>
      <c r="I1654" s="654">
        <f t="shared" si="107"/>
        <v>124.11000000000001</v>
      </c>
      <c r="J1654" s="655">
        <f t="shared" si="107"/>
        <v>126</v>
      </c>
      <c r="K1654" s="652">
        <f t="shared" si="108"/>
        <v>124.11000000000001</v>
      </c>
      <c r="L1654" s="652"/>
    </row>
    <row r="1655" spans="1:12" x14ac:dyDescent="0.2">
      <c r="A1655" s="652" t="s">
        <v>411</v>
      </c>
      <c r="B1655" s="656" t="s">
        <v>347</v>
      </c>
      <c r="C1655" s="653"/>
      <c r="D1655" s="653"/>
      <c r="E1655" s="653">
        <f t="shared" si="105"/>
        <v>43.4</v>
      </c>
      <c r="F1655" s="653">
        <v>35</v>
      </c>
      <c r="G1655" s="653">
        <f t="shared" si="106"/>
        <v>1.46</v>
      </c>
      <c r="H1655" s="653">
        <v>2</v>
      </c>
      <c r="I1655" s="654">
        <f t="shared" si="107"/>
        <v>44.86</v>
      </c>
      <c r="J1655" s="655">
        <f t="shared" si="107"/>
        <v>37</v>
      </c>
      <c r="K1655" s="652">
        <f t="shared" si="108"/>
        <v>44.86</v>
      </c>
      <c r="L1655" s="652"/>
    </row>
    <row r="1656" spans="1:12" x14ac:dyDescent="0.2">
      <c r="A1656" s="652" t="s">
        <v>411</v>
      </c>
      <c r="B1656" s="656" t="s">
        <v>312</v>
      </c>
      <c r="C1656" s="653"/>
      <c r="D1656" s="653"/>
      <c r="E1656" s="653">
        <f t="shared" si="105"/>
        <v>448.88</v>
      </c>
      <c r="F1656" s="653">
        <v>362</v>
      </c>
      <c r="G1656" s="653">
        <f t="shared" si="106"/>
        <v>262.8</v>
      </c>
      <c r="H1656" s="653">
        <v>360</v>
      </c>
      <c r="I1656" s="654">
        <f t="shared" si="107"/>
        <v>711.68000000000006</v>
      </c>
      <c r="J1656" s="655">
        <f t="shared" si="107"/>
        <v>722</v>
      </c>
      <c r="K1656" s="652">
        <f t="shared" si="108"/>
        <v>711.68000000000006</v>
      </c>
      <c r="L1656" s="652"/>
    </row>
    <row r="1657" spans="1:12" x14ac:dyDescent="0.2">
      <c r="A1657" s="652" t="s">
        <v>411</v>
      </c>
      <c r="B1657" s="656" t="s">
        <v>321</v>
      </c>
      <c r="C1657" s="653"/>
      <c r="D1657" s="653"/>
      <c r="E1657" s="653">
        <f t="shared" si="105"/>
        <v>157.47999999999999</v>
      </c>
      <c r="F1657" s="653">
        <v>127</v>
      </c>
      <c r="G1657" s="653">
        <f t="shared" si="106"/>
        <v>92.71</v>
      </c>
      <c r="H1657" s="653">
        <v>127</v>
      </c>
      <c r="I1657" s="654">
        <f t="shared" si="107"/>
        <v>250.19</v>
      </c>
      <c r="J1657" s="655">
        <f t="shared" si="107"/>
        <v>254</v>
      </c>
      <c r="K1657" s="652">
        <f t="shared" si="108"/>
        <v>250.19</v>
      </c>
      <c r="L1657" s="652"/>
    </row>
    <row r="1658" spans="1:12" x14ac:dyDescent="0.2">
      <c r="A1658" s="652" t="s">
        <v>411</v>
      </c>
      <c r="B1658" s="656" t="s">
        <v>375</v>
      </c>
      <c r="C1658" s="653"/>
      <c r="D1658" s="653"/>
      <c r="E1658" s="653">
        <f t="shared" si="105"/>
        <v>111.6</v>
      </c>
      <c r="F1658" s="653">
        <v>90</v>
      </c>
      <c r="G1658" s="653">
        <f t="shared" si="106"/>
        <v>0</v>
      </c>
      <c r="H1658" s="653"/>
      <c r="I1658" s="654">
        <f t="shared" si="107"/>
        <v>111.6</v>
      </c>
      <c r="J1658" s="655">
        <f t="shared" si="107"/>
        <v>90</v>
      </c>
      <c r="K1658" s="652">
        <f t="shared" si="108"/>
        <v>111.6</v>
      </c>
      <c r="L1658" s="652"/>
    </row>
    <row r="1659" spans="1:12" x14ac:dyDescent="0.2">
      <c r="A1659" s="652" t="s">
        <v>411</v>
      </c>
      <c r="B1659" s="656" t="s">
        <v>348</v>
      </c>
      <c r="C1659" s="653"/>
      <c r="D1659" s="653"/>
      <c r="E1659" s="653">
        <f t="shared" si="105"/>
        <v>37.200000000000003</v>
      </c>
      <c r="F1659" s="653">
        <v>30</v>
      </c>
      <c r="G1659" s="653">
        <f t="shared" si="106"/>
        <v>21.9</v>
      </c>
      <c r="H1659" s="653">
        <v>30</v>
      </c>
      <c r="I1659" s="654">
        <f t="shared" si="107"/>
        <v>59.1</v>
      </c>
      <c r="J1659" s="655">
        <f t="shared" si="107"/>
        <v>60</v>
      </c>
      <c r="K1659" s="652">
        <f t="shared" si="108"/>
        <v>59.1</v>
      </c>
      <c r="L1659" s="652"/>
    </row>
    <row r="1660" spans="1:12" x14ac:dyDescent="0.2">
      <c r="A1660" s="652" t="s">
        <v>411</v>
      </c>
      <c r="B1660" s="656" t="s">
        <v>349</v>
      </c>
      <c r="C1660" s="653"/>
      <c r="D1660" s="653"/>
      <c r="E1660" s="653">
        <f t="shared" si="105"/>
        <v>26.04</v>
      </c>
      <c r="F1660" s="653">
        <v>21</v>
      </c>
      <c r="G1660" s="653">
        <f t="shared" si="106"/>
        <v>0</v>
      </c>
      <c r="H1660" s="653"/>
      <c r="I1660" s="654">
        <f t="shared" si="107"/>
        <v>26.04</v>
      </c>
      <c r="J1660" s="655">
        <f t="shared" si="107"/>
        <v>21</v>
      </c>
      <c r="K1660" s="652">
        <f t="shared" si="108"/>
        <v>26.04</v>
      </c>
      <c r="L1660" s="652"/>
    </row>
    <row r="1661" spans="1:12" x14ac:dyDescent="0.2">
      <c r="A1661" s="652" t="s">
        <v>411</v>
      </c>
      <c r="B1661" s="656" t="s">
        <v>352</v>
      </c>
      <c r="C1661" s="653"/>
      <c r="D1661" s="653"/>
      <c r="E1661" s="653">
        <f t="shared" si="105"/>
        <v>2.48</v>
      </c>
      <c r="F1661" s="653">
        <v>2</v>
      </c>
      <c r="G1661" s="653">
        <f t="shared" si="106"/>
        <v>0</v>
      </c>
      <c r="H1661" s="653"/>
      <c r="I1661" s="654">
        <f t="shared" si="107"/>
        <v>2.48</v>
      </c>
      <c r="J1661" s="655">
        <f t="shared" si="107"/>
        <v>2</v>
      </c>
      <c r="K1661" s="652">
        <f t="shared" si="108"/>
        <v>2.48</v>
      </c>
      <c r="L1661" s="652"/>
    </row>
    <row r="1662" spans="1:12" x14ac:dyDescent="0.2">
      <c r="A1662" s="652" t="s">
        <v>411</v>
      </c>
      <c r="B1662" s="656" t="s">
        <v>354</v>
      </c>
      <c r="C1662" s="653"/>
      <c r="D1662" s="653"/>
      <c r="E1662" s="653">
        <f t="shared" si="105"/>
        <v>12.4</v>
      </c>
      <c r="F1662" s="653">
        <v>10</v>
      </c>
      <c r="G1662" s="653">
        <f t="shared" si="106"/>
        <v>0</v>
      </c>
      <c r="H1662" s="653"/>
      <c r="I1662" s="654">
        <f t="shared" si="107"/>
        <v>12.4</v>
      </c>
      <c r="J1662" s="655">
        <f t="shared" si="107"/>
        <v>10</v>
      </c>
      <c r="K1662" s="652">
        <f t="shared" si="108"/>
        <v>12.4</v>
      </c>
      <c r="L1662" s="652"/>
    </row>
    <row r="1663" spans="1:12" x14ac:dyDescent="0.2">
      <c r="A1663" s="652" t="s">
        <v>411</v>
      </c>
      <c r="B1663" s="656" t="s">
        <v>377</v>
      </c>
      <c r="C1663" s="653"/>
      <c r="D1663" s="653"/>
      <c r="E1663" s="653">
        <f t="shared" si="105"/>
        <v>110.36</v>
      </c>
      <c r="F1663" s="653">
        <v>89</v>
      </c>
      <c r="G1663" s="653">
        <f t="shared" si="106"/>
        <v>0</v>
      </c>
      <c r="H1663" s="653"/>
      <c r="I1663" s="654">
        <f t="shared" si="107"/>
        <v>110.36</v>
      </c>
      <c r="J1663" s="655">
        <f t="shared" si="107"/>
        <v>89</v>
      </c>
      <c r="K1663" s="652">
        <f t="shared" si="108"/>
        <v>110.36</v>
      </c>
      <c r="L1663" s="652"/>
    </row>
    <row r="1664" spans="1:12" x14ac:dyDescent="0.2">
      <c r="A1664" s="652" t="s">
        <v>411</v>
      </c>
      <c r="B1664" s="656" t="s">
        <v>357</v>
      </c>
      <c r="C1664" s="653"/>
      <c r="D1664" s="653"/>
      <c r="E1664" s="653">
        <f t="shared" si="105"/>
        <v>513.36</v>
      </c>
      <c r="F1664" s="653">
        <v>414</v>
      </c>
      <c r="G1664" s="653">
        <f t="shared" si="106"/>
        <v>302.95</v>
      </c>
      <c r="H1664" s="653">
        <v>415</v>
      </c>
      <c r="I1664" s="654">
        <f t="shared" si="107"/>
        <v>816.31</v>
      </c>
      <c r="J1664" s="655">
        <f t="shared" si="107"/>
        <v>829</v>
      </c>
      <c r="K1664" s="652">
        <f t="shared" si="108"/>
        <v>816.31</v>
      </c>
      <c r="L1664" s="652"/>
    </row>
    <row r="1665" spans="1:12" x14ac:dyDescent="0.2">
      <c r="A1665" s="652" t="s">
        <v>411</v>
      </c>
      <c r="B1665" s="656" t="s">
        <v>359</v>
      </c>
      <c r="C1665" s="653"/>
      <c r="D1665" s="653"/>
      <c r="E1665" s="653">
        <f t="shared" si="105"/>
        <v>243.04</v>
      </c>
      <c r="F1665" s="653">
        <v>196</v>
      </c>
      <c r="G1665" s="653">
        <f t="shared" si="106"/>
        <v>143.07999999999998</v>
      </c>
      <c r="H1665" s="653">
        <v>196</v>
      </c>
      <c r="I1665" s="654">
        <f t="shared" si="107"/>
        <v>386.12</v>
      </c>
      <c r="J1665" s="655">
        <f t="shared" si="107"/>
        <v>392</v>
      </c>
      <c r="K1665" s="652">
        <f t="shared" si="108"/>
        <v>386.12</v>
      </c>
      <c r="L1665" s="652"/>
    </row>
    <row r="1666" spans="1:12" x14ac:dyDescent="0.2">
      <c r="A1666" s="652" t="s">
        <v>411</v>
      </c>
      <c r="B1666" s="656" t="s">
        <v>360</v>
      </c>
      <c r="C1666" s="653"/>
      <c r="D1666" s="653"/>
      <c r="E1666" s="653">
        <f t="shared" si="105"/>
        <v>173.6</v>
      </c>
      <c r="F1666" s="653">
        <v>140</v>
      </c>
      <c r="G1666" s="653">
        <f t="shared" si="106"/>
        <v>101.47</v>
      </c>
      <c r="H1666" s="653">
        <v>139</v>
      </c>
      <c r="I1666" s="654">
        <f t="shared" si="107"/>
        <v>275.07</v>
      </c>
      <c r="J1666" s="655">
        <f t="shared" si="107"/>
        <v>279</v>
      </c>
      <c r="K1666" s="652">
        <f t="shared" si="108"/>
        <v>275.07</v>
      </c>
      <c r="L1666" s="652"/>
    </row>
    <row r="1667" spans="1:12" x14ac:dyDescent="0.2">
      <c r="A1667" s="652" t="s">
        <v>411</v>
      </c>
      <c r="B1667" s="656" t="s">
        <v>361</v>
      </c>
      <c r="C1667" s="653"/>
      <c r="D1667" s="653"/>
      <c r="E1667" s="653">
        <f t="shared" si="105"/>
        <v>3.7199999999999998</v>
      </c>
      <c r="F1667" s="653">
        <v>3</v>
      </c>
      <c r="G1667" s="653">
        <f t="shared" si="106"/>
        <v>0</v>
      </c>
      <c r="H1667" s="653"/>
      <c r="I1667" s="654">
        <f t="shared" si="107"/>
        <v>3.7199999999999998</v>
      </c>
      <c r="J1667" s="655">
        <f t="shared" si="107"/>
        <v>3</v>
      </c>
      <c r="K1667" s="652">
        <f t="shared" si="108"/>
        <v>3.7199999999999998</v>
      </c>
      <c r="L1667" s="652"/>
    </row>
    <row r="1668" spans="1:12" x14ac:dyDescent="0.2">
      <c r="A1668" s="652" t="s">
        <v>411</v>
      </c>
      <c r="B1668" s="656" t="s">
        <v>362</v>
      </c>
      <c r="C1668" s="653"/>
      <c r="D1668" s="653"/>
      <c r="E1668" s="653">
        <f t="shared" si="105"/>
        <v>38.44</v>
      </c>
      <c r="F1668" s="653">
        <v>31</v>
      </c>
      <c r="G1668" s="653">
        <f t="shared" si="106"/>
        <v>0</v>
      </c>
      <c r="H1668" s="653"/>
      <c r="I1668" s="654">
        <f t="shared" si="107"/>
        <v>38.44</v>
      </c>
      <c r="J1668" s="655">
        <f t="shared" si="107"/>
        <v>31</v>
      </c>
      <c r="K1668" s="652">
        <f t="shared" si="108"/>
        <v>38.44</v>
      </c>
      <c r="L1668" s="652"/>
    </row>
    <row r="1669" spans="1:12" x14ac:dyDescent="0.2">
      <c r="A1669" s="652" t="s">
        <v>411</v>
      </c>
      <c r="B1669" s="656" t="s">
        <v>367</v>
      </c>
      <c r="C1669" s="653"/>
      <c r="D1669" s="653"/>
      <c r="E1669" s="653">
        <f t="shared" si="105"/>
        <v>16.12</v>
      </c>
      <c r="F1669" s="653">
        <v>13</v>
      </c>
      <c r="G1669" s="653">
        <f t="shared" si="106"/>
        <v>134.32</v>
      </c>
      <c r="H1669" s="653">
        <v>184</v>
      </c>
      <c r="I1669" s="654">
        <f t="shared" si="107"/>
        <v>150.44</v>
      </c>
      <c r="J1669" s="655">
        <f t="shared" si="107"/>
        <v>197</v>
      </c>
      <c r="K1669" s="652">
        <f t="shared" si="108"/>
        <v>150.44</v>
      </c>
      <c r="L1669" s="652"/>
    </row>
    <row r="1670" spans="1:12" x14ac:dyDescent="0.2">
      <c r="A1670" s="652" t="s">
        <v>411</v>
      </c>
      <c r="B1670" s="656" t="s">
        <v>368</v>
      </c>
      <c r="C1670" s="653"/>
      <c r="D1670" s="653"/>
      <c r="E1670" s="653">
        <f t="shared" ref="E1670:E1733" si="109">F1670*1.24</f>
        <v>0</v>
      </c>
      <c r="F1670" s="653"/>
      <c r="G1670" s="653">
        <f t="shared" ref="G1670:G1733" si="110">H1670*0.73</f>
        <v>15.33</v>
      </c>
      <c r="H1670" s="653">
        <v>21</v>
      </c>
      <c r="I1670" s="654">
        <f t="shared" si="107"/>
        <v>15.33</v>
      </c>
      <c r="J1670" s="655">
        <f t="shared" si="107"/>
        <v>21</v>
      </c>
      <c r="K1670" s="652">
        <f t="shared" si="108"/>
        <v>15.33</v>
      </c>
      <c r="L1670" s="652"/>
    </row>
    <row r="1671" spans="1:12" x14ac:dyDescent="0.2">
      <c r="A1671" s="652" t="s">
        <v>411</v>
      </c>
      <c r="B1671" s="656" t="s">
        <v>372</v>
      </c>
      <c r="C1671" s="653"/>
      <c r="D1671" s="653"/>
      <c r="E1671" s="653">
        <f t="shared" si="109"/>
        <v>288.92</v>
      </c>
      <c r="F1671" s="653">
        <v>233</v>
      </c>
      <c r="G1671" s="653">
        <f t="shared" si="110"/>
        <v>7.3</v>
      </c>
      <c r="H1671" s="653">
        <v>10</v>
      </c>
      <c r="I1671" s="654">
        <f t="shared" si="107"/>
        <v>296.22000000000003</v>
      </c>
      <c r="J1671" s="655">
        <f t="shared" si="107"/>
        <v>243</v>
      </c>
      <c r="K1671" s="652">
        <f t="shared" si="108"/>
        <v>296.22000000000003</v>
      </c>
      <c r="L1671" s="652"/>
    </row>
    <row r="1672" spans="1:12" x14ac:dyDescent="0.2">
      <c r="A1672" s="652" t="s">
        <v>411</v>
      </c>
      <c r="B1672" s="656" t="s">
        <v>373</v>
      </c>
      <c r="C1672" s="653"/>
      <c r="D1672" s="653"/>
      <c r="E1672" s="653">
        <f t="shared" si="109"/>
        <v>809.72</v>
      </c>
      <c r="F1672" s="653">
        <v>653</v>
      </c>
      <c r="G1672" s="653">
        <f t="shared" si="110"/>
        <v>0</v>
      </c>
      <c r="H1672" s="653"/>
      <c r="I1672" s="654">
        <f t="shared" si="107"/>
        <v>809.72</v>
      </c>
      <c r="J1672" s="655">
        <f t="shared" si="107"/>
        <v>653</v>
      </c>
      <c r="K1672" s="652">
        <f t="shared" si="108"/>
        <v>809.72</v>
      </c>
      <c r="L1672" s="652"/>
    </row>
    <row r="1673" spans="1:12" x14ac:dyDescent="0.2">
      <c r="A1673" s="652" t="s">
        <v>621</v>
      </c>
      <c r="B1673" s="656" t="s">
        <v>385</v>
      </c>
      <c r="C1673" s="653"/>
      <c r="D1673" s="653"/>
      <c r="E1673" s="653">
        <f t="shared" si="109"/>
        <v>97.96</v>
      </c>
      <c r="F1673" s="653">
        <v>79</v>
      </c>
      <c r="G1673" s="653">
        <f t="shared" si="110"/>
        <v>0</v>
      </c>
      <c r="H1673" s="653"/>
      <c r="I1673" s="654">
        <f t="shared" si="107"/>
        <v>97.96</v>
      </c>
      <c r="J1673" s="655">
        <f t="shared" si="107"/>
        <v>79</v>
      </c>
      <c r="K1673" s="652">
        <f t="shared" si="108"/>
        <v>97.96</v>
      </c>
      <c r="L1673" s="652"/>
    </row>
    <row r="1674" spans="1:12" x14ac:dyDescent="0.2">
      <c r="A1674" s="652" t="s">
        <v>649</v>
      </c>
      <c r="B1674" s="656" t="s">
        <v>345</v>
      </c>
      <c r="C1674" s="653"/>
      <c r="D1674" s="653"/>
      <c r="E1674" s="653">
        <f t="shared" si="109"/>
        <v>26.04</v>
      </c>
      <c r="F1674" s="653">
        <v>21</v>
      </c>
      <c r="G1674" s="653">
        <f t="shared" si="110"/>
        <v>15.33</v>
      </c>
      <c r="H1674" s="653">
        <v>21</v>
      </c>
      <c r="I1674" s="654">
        <f t="shared" si="107"/>
        <v>41.37</v>
      </c>
      <c r="J1674" s="655">
        <f t="shared" si="107"/>
        <v>42</v>
      </c>
      <c r="K1674" s="652">
        <f t="shared" si="108"/>
        <v>41.37</v>
      </c>
      <c r="L1674" s="652"/>
    </row>
    <row r="1675" spans="1:12" x14ac:dyDescent="0.2">
      <c r="A1675" s="652" t="s">
        <v>649</v>
      </c>
      <c r="B1675" s="656" t="s">
        <v>317</v>
      </c>
      <c r="C1675" s="653"/>
      <c r="D1675" s="653"/>
      <c r="E1675" s="653">
        <f t="shared" si="109"/>
        <v>202.12</v>
      </c>
      <c r="F1675" s="653">
        <v>163</v>
      </c>
      <c r="G1675" s="653">
        <f t="shared" si="110"/>
        <v>84.679999999999993</v>
      </c>
      <c r="H1675" s="653">
        <v>116</v>
      </c>
      <c r="I1675" s="654">
        <f t="shared" si="107"/>
        <v>286.8</v>
      </c>
      <c r="J1675" s="655">
        <f t="shared" si="107"/>
        <v>279</v>
      </c>
      <c r="K1675" s="652">
        <f t="shared" si="108"/>
        <v>286.8</v>
      </c>
      <c r="L1675" s="652"/>
    </row>
    <row r="1676" spans="1:12" x14ac:dyDescent="0.2">
      <c r="A1676" s="652" t="s">
        <v>649</v>
      </c>
      <c r="B1676" s="656" t="s">
        <v>360</v>
      </c>
      <c r="C1676" s="653"/>
      <c r="D1676" s="653"/>
      <c r="E1676" s="653">
        <f t="shared" si="109"/>
        <v>126.48</v>
      </c>
      <c r="F1676" s="653">
        <v>102</v>
      </c>
      <c r="G1676" s="653">
        <f t="shared" si="110"/>
        <v>74.459999999999994</v>
      </c>
      <c r="H1676" s="653">
        <v>102</v>
      </c>
      <c r="I1676" s="654">
        <f t="shared" si="107"/>
        <v>200.94</v>
      </c>
      <c r="J1676" s="655">
        <f t="shared" si="107"/>
        <v>204</v>
      </c>
      <c r="K1676" s="652">
        <f t="shared" si="108"/>
        <v>200.94</v>
      </c>
      <c r="L1676" s="652"/>
    </row>
    <row r="1677" spans="1:12" x14ac:dyDescent="0.2">
      <c r="A1677" s="652" t="s">
        <v>670</v>
      </c>
      <c r="B1677" s="656" t="s">
        <v>321</v>
      </c>
      <c r="C1677" s="653"/>
      <c r="D1677" s="653"/>
      <c r="E1677" s="653">
        <f t="shared" si="109"/>
        <v>28.52</v>
      </c>
      <c r="F1677" s="653">
        <v>23</v>
      </c>
      <c r="G1677" s="653">
        <f t="shared" si="110"/>
        <v>0</v>
      </c>
      <c r="H1677" s="653"/>
      <c r="I1677" s="654">
        <f t="shared" si="107"/>
        <v>28.52</v>
      </c>
      <c r="J1677" s="655">
        <f t="shared" si="107"/>
        <v>23</v>
      </c>
      <c r="K1677" s="652">
        <f t="shared" si="108"/>
        <v>28.52</v>
      </c>
      <c r="L1677" s="652"/>
    </row>
    <row r="1678" spans="1:12" x14ac:dyDescent="0.2">
      <c r="A1678" s="652" t="s">
        <v>591</v>
      </c>
      <c r="B1678" s="656" t="s">
        <v>325</v>
      </c>
      <c r="C1678" s="653"/>
      <c r="D1678" s="653"/>
      <c r="E1678" s="653">
        <f t="shared" si="109"/>
        <v>88.04</v>
      </c>
      <c r="F1678" s="653">
        <v>71</v>
      </c>
      <c r="G1678" s="653">
        <f t="shared" si="110"/>
        <v>0</v>
      </c>
      <c r="H1678" s="653"/>
      <c r="I1678" s="654">
        <f t="shared" si="107"/>
        <v>88.04</v>
      </c>
      <c r="J1678" s="655">
        <f t="shared" si="107"/>
        <v>71</v>
      </c>
      <c r="K1678" s="652">
        <f t="shared" si="108"/>
        <v>88.04</v>
      </c>
      <c r="L1678" s="652"/>
    </row>
    <row r="1679" spans="1:12" x14ac:dyDescent="0.2">
      <c r="A1679" s="652" t="s">
        <v>591</v>
      </c>
      <c r="B1679" s="656" t="s">
        <v>404</v>
      </c>
      <c r="C1679" s="653"/>
      <c r="D1679" s="653"/>
      <c r="E1679" s="653">
        <f t="shared" si="109"/>
        <v>492.28</v>
      </c>
      <c r="F1679" s="653">
        <v>397</v>
      </c>
      <c r="G1679" s="653">
        <f t="shared" si="110"/>
        <v>0</v>
      </c>
      <c r="H1679" s="653"/>
      <c r="I1679" s="654">
        <f t="shared" si="107"/>
        <v>492.28</v>
      </c>
      <c r="J1679" s="655">
        <f t="shared" si="107"/>
        <v>397</v>
      </c>
      <c r="K1679" s="652">
        <f t="shared" si="108"/>
        <v>492.28</v>
      </c>
      <c r="L1679" s="652"/>
    </row>
    <row r="1680" spans="1:12" x14ac:dyDescent="0.2">
      <c r="A1680" s="652" t="s">
        <v>591</v>
      </c>
      <c r="B1680" s="656" t="s">
        <v>315</v>
      </c>
      <c r="C1680" s="653"/>
      <c r="D1680" s="653"/>
      <c r="E1680" s="653">
        <f t="shared" si="109"/>
        <v>1.24</v>
      </c>
      <c r="F1680" s="653">
        <v>1</v>
      </c>
      <c r="G1680" s="653">
        <f t="shared" si="110"/>
        <v>0.73</v>
      </c>
      <c r="H1680" s="653">
        <v>1</v>
      </c>
      <c r="I1680" s="654">
        <f t="shared" si="107"/>
        <v>1.97</v>
      </c>
      <c r="J1680" s="655">
        <f t="shared" si="107"/>
        <v>2</v>
      </c>
      <c r="K1680" s="652">
        <f t="shared" si="108"/>
        <v>1.97</v>
      </c>
      <c r="L1680" s="652"/>
    </row>
    <row r="1681" spans="1:12" x14ac:dyDescent="0.2">
      <c r="A1681" s="652" t="s">
        <v>591</v>
      </c>
      <c r="B1681" s="656" t="s">
        <v>347</v>
      </c>
      <c r="C1681" s="653"/>
      <c r="D1681" s="653"/>
      <c r="E1681" s="653">
        <f t="shared" si="109"/>
        <v>8.68</v>
      </c>
      <c r="F1681" s="653">
        <v>7</v>
      </c>
      <c r="G1681" s="653">
        <f t="shared" si="110"/>
        <v>0</v>
      </c>
      <c r="H1681" s="653"/>
      <c r="I1681" s="654">
        <f t="shared" si="107"/>
        <v>8.68</v>
      </c>
      <c r="J1681" s="655">
        <f t="shared" si="107"/>
        <v>7</v>
      </c>
      <c r="K1681" s="652">
        <f t="shared" si="108"/>
        <v>8.68</v>
      </c>
      <c r="L1681" s="652"/>
    </row>
    <row r="1682" spans="1:12" x14ac:dyDescent="0.2">
      <c r="A1682" s="652" t="s">
        <v>591</v>
      </c>
      <c r="B1682" s="656" t="s">
        <v>312</v>
      </c>
      <c r="C1682" s="653"/>
      <c r="D1682" s="653"/>
      <c r="E1682" s="653">
        <f t="shared" si="109"/>
        <v>3.7199999999999998</v>
      </c>
      <c r="F1682" s="653">
        <v>3</v>
      </c>
      <c r="G1682" s="653">
        <f t="shared" si="110"/>
        <v>2.19</v>
      </c>
      <c r="H1682" s="653">
        <v>3</v>
      </c>
      <c r="I1682" s="654">
        <f t="shared" si="107"/>
        <v>5.91</v>
      </c>
      <c r="J1682" s="655">
        <f t="shared" si="107"/>
        <v>6</v>
      </c>
      <c r="K1682" s="652">
        <f t="shared" si="108"/>
        <v>5.91</v>
      </c>
      <c r="L1682" s="652"/>
    </row>
    <row r="1683" spans="1:12" x14ac:dyDescent="0.2">
      <c r="A1683" s="652" t="s">
        <v>591</v>
      </c>
      <c r="B1683" s="656" t="s">
        <v>375</v>
      </c>
      <c r="C1683" s="653"/>
      <c r="D1683" s="653"/>
      <c r="E1683" s="653">
        <f t="shared" si="109"/>
        <v>3.7199999999999998</v>
      </c>
      <c r="F1683" s="653">
        <v>3</v>
      </c>
      <c r="G1683" s="653">
        <f t="shared" si="110"/>
        <v>0</v>
      </c>
      <c r="H1683" s="653"/>
      <c r="I1683" s="654">
        <f t="shared" si="107"/>
        <v>3.7199999999999998</v>
      </c>
      <c r="J1683" s="655">
        <f t="shared" si="107"/>
        <v>3</v>
      </c>
      <c r="K1683" s="652">
        <f t="shared" si="108"/>
        <v>3.7199999999999998</v>
      </c>
      <c r="L1683" s="652"/>
    </row>
    <row r="1684" spans="1:12" x14ac:dyDescent="0.2">
      <c r="A1684" s="652" t="s">
        <v>591</v>
      </c>
      <c r="B1684" s="656" t="s">
        <v>377</v>
      </c>
      <c r="C1684" s="653"/>
      <c r="D1684" s="653"/>
      <c r="E1684" s="653">
        <f t="shared" si="109"/>
        <v>13.64</v>
      </c>
      <c r="F1684" s="653">
        <v>11</v>
      </c>
      <c r="G1684" s="653">
        <f t="shared" si="110"/>
        <v>0</v>
      </c>
      <c r="H1684" s="653"/>
      <c r="I1684" s="654">
        <f t="shared" si="107"/>
        <v>13.64</v>
      </c>
      <c r="J1684" s="655">
        <f t="shared" si="107"/>
        <v>11</v>
      </c>
      <c r="K1684" s="652">
        <f t="shared" si="108"/>
        <v>13.64</v>
      </c>
      <c r="L1684" s="652"/>
    </row>
    <row r="1685" spans="1:12" x14ac:dyDescent="0.2">
      <c r="A1685" s="652" t="s">
        <v>591</v>
      </c>
      <c r="B1685" s="656" t="s">
        <v>362</v>
      </c>
      <c r="C1685" s="653"/>
      <c r="D1685" s="653"/>
      <c r="E1685" s="653">
        <f t="shared" si="109"/>
        <v>49.6</v>
      </c>
      <c r="F1685" s="653">
        <v>40</v>
      </c>
      <c r="G1685" s="653">
        <f t="shared" si="110"/>
        <v>0</v>
      </c>
      <c r="H1685" s="653"/>
      <c r="I1685" s="654">
        <f t="shared" ref="I1685:J1748" si="111">C1685+E1685+G1685</f>
        <v>49.6</v>
      </c>
      <c r="J1685" s="655">
        <f t="shared" si="111"/>
        <v>40</v>
      </c>
      <c r="K1685" s="652">
        <f t="shared" si="108"/>
        <v>49.6</v>
      </c>
      <c r="L1685" s="652"/>
    </row>
    <row r="1686" spans="1:12" x14ac:dyDescent="0.2">
      <c r="A1686" s="652" t="s">
        <v>591</v>
      </c>
      <c r="B1686" s="656" t="s">
        <v>367</v>
      </c>
      <c r="C1686" s="653"/>
      <c r="D1686" s="653"/>
      <c r="E1686" s="653">
        <f t="shared" si="109"/>
        <v>1.24</v>
      </c>
      <c r="F1686" s="653">
        <v>1</v>
      </c>
      <c r="G1686" s="653">
        <f t="shared" si="110"/>
        <v>0</v>
      </c>
      <c r="H1686" s="653"/>
      <c r="I1686" s="654">
        <f t="shared" si="111"/>
        <v>1.24</v>
      </c>
      <c r="J1686" s="655">
        <f t="shared" si="111"/>
        <v>1</v>
      </c>
      <c r="K1686" s="652">
        <f t="shared" si="108"/>
        <v>1.24</v>
      </c>
      <c r="L1686" s="652"/>
    </row>
    <row r="1687" spans="1:12" x14ac:dyDescent="0.2">
      <c r="A1687" s="652" t="s">
        <v>591</v>
      </c>
      <c r="B1687" s="656" t="s">
        <v>368</v>
      </c>
      <c r="C1687" s="653"/>
      <c r="D1687" s="653"/>
      <c r="E1687" s="653">
        <f t="shared" si="109"/>
        <v>23.56</v>
      </c>
      <c r="F1687" s="653">
        <v>19</v>
      </c>
      <c r="G1687" s="653">
        <f t="shared" si="110"/>
        <v>0</v>
      </c>
      <c r="H1687" s="653"/>
      <c r="I1687" s="654">
        <f t="shared" si="111"/>
        <v>23.56</v>
      </c>
      <c r="J1687" s="655">
        <f t="shared" si="111"/>
        <v>19</v>
      </c>
      <c r="K1687" s="652">
        <f t="shared" si="108"/>
        <v>23.56</v>
      </c>
      <c r="L1687" s="652"/>
    </row>
    <row r="1688" spans="1:12" x14ac:dyDescent="0.2">
      <c r="A1688" s="652" t="s">
        <v>591</v>
      </c>
      <c r="B1688" s="656" t="s">
        <v>372</v>
      </c>
      <c r="C1688" s="653"/>
      <c r="D1688" s="653"/>
      <c r="E1688" s="653">
        <f t="shared" si="109"/>
        <v>164.92</v>
      </c>
      <c r="F1688" s="653">
        <v>133</v>
      </c>
      <c r="G1688" s="653">
        <f t="shared" si="110"/>
        <v>0</v>
      </c>
      <c r="H1688" s="653"/>
      <c r="I1688" s="654">
        <f t="shared" si="111"/>
        <v>164.92</v>
      </c>
      <c r="J1688" s="655">
        <f t="shared" si="111"/>
        <v>133</v>
      </c>
      <c r="K1688" s="652">
        <f t="shared" si="108"/>
        <v>164.92</v>
      </c>
      <c r="L1688" s="652"/>
    </row>
    <row r="1689" spans="1:12" x14ac:dyDescent="0.2">
      <c r="A1689" s="652" t="s">
        <v>591</v>
      </c>
      <c r="B1689" s="656" t="s">
        <v>373</v>
      </c>
      <c r="C1689" s="653"/>
      <c r="D1689" s="653"/>
      <c r="E1689" s="653">
        <f t="shared" si="109"/>
        <v>326.12</v>
      </c>
      <c r="F1689" s="653">
        <v>263</v>
      </c>
      <c r="G1689" s="653">
        <f t="shared" si="110"/>
        <v>0</v>
      </c>
      <c r="H1689" s="653"/>
      <c r="I1689" s="654">
        <f t="shared" si="111"/>
        <v>326.12</v>
      </c>
      <c r="J1689" s="655">
        <f t="shared" si="111"/>
        <v>263</v>
      </c>
      <c r="K1689" s="652">
        <f t="shared" si="108"/>
        <v>326.12</v>
      </c>
      <c r="L1689" s="652"/>
    </row>
    <row r="1690" spans="1:12" x14ac:dyDescent="0.2">
      <c r="A1690" s="652" t="s">
        <v>615</v>
      </c>
      <c r="B1690" s="656" t="s">
        <v>315</v>
      </c>
      <c r="C1690" s="653"/>
      <c r="D1690" s="653"/>
      <c r="E1690" s="653">
        <f t="shared" si="109"/>
        <v>4.96</v>
      </c>
      <c r="F1690" s="653">
        <v>4</v>
      </c>
      <c r="G1690" s="653">
        <f t="shared" si="110"/>
        <v>0</v>
      </c>
      <c r="H1690" s="653"/>
      <c r="I1690" s="654">
        <f t="shared" si="111"/>
        <v>4.96</v>
      </c>
      <c r="J1690" s="655">
        <f t="shared" si="111"/>
        <v>4</v>
      </c>
      <c r="K1690" s="652">
        <f t="shared" ref="K1690:K1753" si="112">I1690</f>
        <v>4.96</v>
      </c>
      <c r="L1690" s="652"/>
    </row>
    <row r="1691" spans="1:12" x14ac:dyDescent="0.2">
      <c r="A1691" s="652" t="s">
        <v>615</v>
      </c>
      <c r="B1691" s="656" t="s">
        <v>312</v>
      </c>
      <c r="C1691" s="653"/>
      <c r="D1691" s="653"/>
      <c r="E1691" s="653">
        <f t="shared" si="109"/>
        <v>197.16</v>
      </c>
      <c r="F1691" s="653">
        <v>159</v>
      </c>
      <c r="G1691" s="653">
        <f t="shared" si="110"/>
        <v>0</v>
      </c>
      <c r="H1691" s="653"/>
      <c r="I1691" s="654">
        <f t="shared" si="111"/>
        <v>197.16</v>
      </c>
      <c r="J1691" s="655">
        <f t="shared" si="111"/>
        <v>159</v>
      </c>
      <c r="K1691" s="652">
        <f t="shared" si="112"/>
        <v>197.16</v>
      </c>
      <c r="L1691" s="652"/>
    </row>
    <row r="1692" spans="1:12" x14ac:dyDescent="0.2">
      <c r="A1692" s="652" t="s">
        <v>656</v>
      </c>
      <c r="B1692" s="656" t="s">
        <v>325</v>
      </c>
      <c r="C1692" s="653"/>
      <c r="D1692" s="653"/>
      <c r="E1692" s="653">
        <f t="shared" si="109"/>
        <v>13.64</v>
      </c>
      <c r="F1692" s="653">
        <v>11</v>
      </c>
      <c r="G1692" s="653">
        <f t="shared" si="110"/>
        <v>13.87</v>
      </c>
      <c r="H1692" s="653">
        <v>19</v>
      </c>
      <c r="I1692" s="654">
        <f t="shared" si="111"/>
        <v>27.509999999999998</v>
      </c>
      <c r="J1692" s="655">
        <f t="shared" si="111"/>
        <v>30</v>
      </c>
      <c r="K1692" s="652">
        <f t="shared" si="112"/>
        <v>27.509999999999998</v>
      </c>
      <c r="L1692" s="652"/>
    </row>
    <row r="1693" spans="1:12" x14ac:dyDescent="0.2">
      <c r="A1693" s="652" t="s">
        <v>656</v>
      </c>
      <c r="B1693" s="656" t="s">
        <v>326</v>
      </c>
      <c r="C1693" s="653"/>
      <c r="D1693" s="653"/>
      <c r="E1693" s="653">
        <f t="shared" si="109"/>
        <v>0</v>
      </c>
      <c r="F1693" s="653"/>
      <c r="G1693" s="653">
        <f t="shared" si="110"/>
        <v>204.4</v>
      </c>
      <c r="H1693" s="653">
        <v>280</v>
      </c>
      <c r="I1693" s="654">
        <f t="shared" si="111"/>
        <v>204.4</v>
      </c>
      <c r="J1693" s="655">
        <f t="shared" si="111"/>
        <v>280</v>
      </c>
      <c r="K1693" s="652">
        <f t="shared" si="112"/>
        <v>204.4</v>
      </c>
      <c r="L1693" s="652"/>
    </row>
    <row r="1694" spans="1:12" x14ac:dyDescent="0.2">
      <c r="A1694" s="652" t="s">
        <v>656</v>
      </c>
      <c r="B1694" s="656" t="s">
        <v>328</v>
      </c>
      <c r="C1694" s="653"/>
      <c r="D1694" s="653"/>
      <c r="E1694" s="653">
        <f t="shared" si="109"/>
        <v>122.76</v>
      </c>
      <c r="F1694" s="653">
        <v>99</v>
      </c>
      <c r="G1694" s="653">
        <f t="shared" si="110"/>
        <v>0</v>
      </c>
      <c r="H1694" s="653"/>
      <c r="I1694" s="654">
        <f t="shared" si="111"/>
        <v>122.76</v>
      </c>
      <c r="J1694" s="655">
        <f t="shared" si="111"/>
        <v>99</v>
      </c>
      <c r="K1694" s="652">
        <f t="shared" si="112"/>
        <v>122.76</v>
      </c>
      <c r="L1694" s="652"/>
    </row>
    <row r="1695" spans="1:12" x14ac:dyDescent="0.2">
      <c r="A1695" s="652" t="s">
        <v>656</v>
      </c>
      <c r="B1695" s="656" t="s">
        <v>329</v>
      </c>
      <c r="C1695" s="653"/>
      <c r="D1695" s="653"/>
      <c r="E1695" s="653">
        <f t="shared" si="109"/>
        <v>22.32</v>
      </c>
      <c r="F1695" s="653">
        <v>18</v>
      </c>
      <c r="G1695" s="653">
        <f t="shared" si="110"/>
        <v>13.14</v>
      </c>
      <c r="H1695" s="653">
        <v>18</v>
      </c>
      <c r="I1695" s="654">
        <f t="shared" si="111"/>
        <v>35.46</v>
      </c>
      <c r="J1695" s="655">
        <f t="shared" si="111"/>
        <v>36</v>
      </c>
      <c r="K1695" s="652">
        <f t="shared" si="112"/>
        <v>35.46</v>
      </c>
      <c r="L1695" s="652"/>
    </row>
    <row r="1696" spans="1:12" x14ac:dyDescent="0.2">
      <c r="A1696" s="652" t="s">
        <v>656</v>
      </c>
      <c r="B1696" s="656" t="s">
        <v>330</v>
      </c>
      <c r="C1696" s="653"/>
      <c r="D1696" s="653"/>
      <c r="E1696" s="653">
        <f t="shared" si="109"/>
        <v>94.24</v>
      </c>
      <c r="F1696" s="653">
        <v>76</v>
      </c>
      <c r="G1696" s="653">
        <f t="shared" si="110"/>
        <v>0.73</v>
      </c>
      <c r="H1696" s="653">
        <v>1</v>
      </c>
      <c r="I1696" s="654">
        <f t="shared" si="111"/>
        <v>94.97</v>
      </c>
      <c r="J1696" s="655">
        <f t="shared" si="111"/>
        <v>77</v>
      </c>
      <c r="K1696" s="652">
        <f t="shared" si="112"/>
        <v>94.97</v>
      </c>
      <c r="L1696" s="652"/>
    </row>
    <row r="1697" spans="1:12" x14ac:dyDescent="0.2">
      <c r="A1697" s="652" t="s">
        <v>656</v>
      </c>
      <c r="B1697" s="656" t="s">
        <v>315</v>
      </c>
      <c r="C1697" s="653"/>
      <c r="D1697" s="653"/>
      <c r="E1697" s="653">
        <f t="shared" si="109"/>
        <v>2.48</v>
      </c>
      <c r="F1697" s="653">
        <v>2</v>
      </c>
      <c r="G1697" s="653">
        <f t="shared" si="110"/>
        <v>0</v>
      </c>
      <c r="H1697" s="653"/>
      <c r="I1697" s="654">
        <f t="shared" si="111"/>
        <v>2.48</v>
      </c>
      <c r="J1697" s="655">
        <f t="shared" si="111"/>
        <v>2</v>
      </c>
      <c r="K1697" s="652">
        <f t="shared" si="112"/>
        <v>2.48</v>
      </c>
      <c r="L1697" s="652"/>
    </row>
    <row r="1698" spans="1:12" x14ac:dyDescent="0.2">
      <c r="A1698" s="652" t="s">
        <v>656</v>
      </c>
      <c r="B1698" s="656" t="s">
        <v>317</v>
      </c>
      <c r="C1698" s="653"/>
      <c r="D1698" s="653"/>
      <c r="E1698" s="653">
        <f t="shared" si="109"/>
        <v>84.32</v>
      </c>
      <c r="F1698" s="653">
        <v>68</v>
      </c>
      <c r="G1698" s="653">
        <f t="shared" si="110"/>
        <v>38.69</v>
      </c>
      <c r="H1698" s="653">
        <v>53</v>
      </c>
      <c r="I1698" s="654">
        <f t="shared" si="111"/>
        <v>123.00999999999999</v>
      </c>
      <c r="J1698" s="655">
        <f t="shared" si="111"/>
        <v>121</v>
      </c>
      <c r="K1698" s="652">
        <f t="shared" si="112"/>
        <v>123.00999999999999</v>
      </c>
      <c r="L1698" s="652"/>
    </row>
    <row r="1699" spans="1:12" x14ac:dyDescent="0.2">
      <c r="A1699" s="652" t="s">
        <v>656</v>
      </c>
      <c r="B1699" s="656" t="s">
        <v>312</v>
      </c>
      <c r="C1699" s="653"/>
      <c r="D1699" s="653"/>
      <c r="E1699" s="653">
        <f t="shared" si="109"/>
        <v>130.19999999999999</v>
      </c>
      <c r="F1699" s="653">
        <v>105</v>
      </c>
      <c r="G1699" s="653">
        <f t="shared" si="110"/>
        <v>0</v>
      </c>
      <c r="H1699" s="653"/>
      <c r="I1699" s="654">
        <f t="shared" si="111"/>
        <v>130.19999999999999</v>
      </c>
      <c r="J1699" s="655">
        <f t="shared" si="111"/>
        <v>105</v>
      </c>
      <c r="K1699" s="652">
        <f t="shared" si="112"/>
        <v>130.19999999999999</v>
      </c>
      <c r="L1699" s="652"/>
    </row>
    <row r="1700" spans="1:12" x14ac:dyDescent="0.2">
      <c r="A1700" s="652" t="s">
        <v>656</v>
      </c>
      <c r="B1700" s="656" t="s">
        <v>321</v>
      </c>
      <c r="C1700" s="653"/>
      <c r="D1700" s="653"/>
      <c r="E1700" s="653">
        <f t="shared" si="109"/>
        <v>94.24</v>
      </c>
      <c r="F1700" s="653">
        <v>76</v>
      </c>
      <c r="G1700" s="653">
        <f t="shared" si="110"/>
        <v>0</v>
      </c>
      <c r="H1700" s="653"/>
      <c r="I1700" s="654">
        <f t="shared" si="111"/>
        <v>94.24</v>
      </c>
      <c r="J1700" s="655">
        <f t="shared" si="111"/>
        <v>76</v>
      </c>
      <c r="K1700" s="652">
        <f t="shared" si="112"/>
        <v>94.24</v>
      </c>
      <c r="L1700" s="652"/>
    </row>
    <row r="1701" spans="1:12" x14ac:dyDescent="0.2">
      <c r="A1701" s="652" t="s">
        <v>656</v>
      </c>
      <c r="B1701" s="656" t="s">
        <v>377</v>
      </c>
      <c r="C1701" s="653"/>
      <c r="D1701" s="653"/>
      <c r="E1701" s="653">
        <f t="shared" si="109"/>
        <v>100.44</v>
      </c>
      <c r="F1701" s="653">
        <v>81</v>
      </c>
      <c r="G1701" s="653">
        <f t="shared" si="110"/>
        <v>59.129999999999995</v>
      </c>
      <c r="H1701" s="653">
        <v>81</v>
      </c>
      <c r="I1701" s="654">
        <f t="shared" si="111"/>
        <v>159.57</v>
      </c>
      <c r="J1701" s="655">
        <f t="shared" si="111"/>
        <v>162</v>
      </c>
      <c r="K1701" s="652">
        <f t="shared" si="112"/>
        <v>159.57</v>
      </c>
      <c r="L1701" s="652"/>
    </row>
    <row r="1702" spans="1:12" x14ac:dyDescent="0.2">
      <c r="A1702" s="652" t="s">
        <v>656</v>
      </c>
      <c r="B1702" s="656" t="s">
        <v>357</v>
      </c>
      <c r="C1702" s="653"/>
      <c r="D1702" s="653"/>
      <c r="E1702" s="653">
        <f t="shared" si="109"/>
        <v>16.12</v>
      </c>
      <c r="F1702" s="653">
        <v>13</v>
      </c>
      <c r="G1702" s="653">
        <f t="shared" si="110"/>
        <v>9.49</v>
      </c>
      <c r="H1702" s="653">
        <v>13</v>
      </c>
      <c r="I1702" s="654">
        <f t="shared" si="111"/>
        <v>25.61</v>
      </c>
      <c r="J1702" s="655">
        <f t="shared" si="111"/>
        <v>26</v>
      </c>
      <c r="K1702" s="652">
        <f t="shared" si="112"/>
        <v>25.61</v>
      </c>
      <c r="L1702" s="652"/>
    </row>
    <row r="1703" spans="1:12" x14ac:dyDescent="0.2">
      <c r="A1703" s="652" t="s">
        <v>656</v>
      </c>
      <c r="B1703" s="656" t="s">
        <v>358</v>
      </c>
      <c r="C1703" s="653"/>
      <c r="D1703" s="653"/>
      <c r="E1703" s="653">
        <f t="shared" si="109"/>
        <v>48.36</v>
      </c>
      <c r="F1703" s="653">
        <v>39</v>
      </c>
      <c r="G1703" s="653">
        <f t="shared" si="110"/>
        <v>0</v>
      </c>
      <c r="H1703" s="653"/>
      <c r="I1703" s="654">
        <f t="shared" si="111"/>
        <v>48.36</v>
      </c>
      <c r="J1703" s="655">
        <f t="shared" si="111"/>
        <v>39</v>
      </c>
      <c r="K1703" s="652">
        <f t="shared" si="112"/>
        <v>48.36</v>
      </c>
      <c r="L1703" s="652"/>
    </row>
    <row r="1704" spans="1:12" x14ac:dyDescent="0.2">
      <c r="A1704" s="652" t="s">
        <v>656</v>
      </c>
      <c r="B1704" s="656" t="s">
        <v>359</v>
      </c>
      <c r="C1704" s="653"/>
      <c r="D1704" s="653"/>
      <c r="E1704" s="653">
        <f t="shared" si="109"/>
        <v>137.63999999999999</v>
      </c>
      <c r="F1704" s="653">
        <v>111</v>
      </c>
      <c r="G1704" s="653">
        <f t="shared" si="110"/>
        <v>81.03</v>
      </c>
      <c r="H1704" s="653">
        <v>111</v>
      </c>
      <c r="I1704" s="654">
        <f t="shared" si="111"/>
        <v>218.67</v>
      </c>
      <c r="J1704" s="655">
        <f t="shared" si="111"/>
        <v>222</v>
      </c>
      <c r="K1704" s="652">
        <f t="shared" si="112"/>
        <v>218.67</v>
      </c>
      <c r="L1704" s="652"/>
    </row>
    <row r="1705" spans="1:12" x14ac:dyDescent="0.2">
      <c r="A1705" s="652" t="s">
        <v>656</v>
      </c>
      <c r="B1705" s="656" t="s">
        <v>360</v>
      </c>
      <c r="C1705" s="653"/>
      <c r="D1705" s="653"/>
      <c r="E1705" s="653">
        <f t="shared" si="109"/>
        <v>178.56</v>
      </c>
      <c r="F1705" s="653">
        <v>144</v>
      </c>
      <c r="G1705" s="653">
        <f t="shared" si="110"/>
        <v>105.12</v>
      </c>
      <c r="H1705" s="653">
        <v>144</v>
      </c>
      <c r="I1705" s="654">
        <f t="shared" si="111"/>
        <v>283.68</v>
      </c>
      <c r="J1705" s="655">
        <f t="shared" si="111"/>
        <v>288</v>
      </c>
      <c r="K1705" s="652">
        <f t="shared" si="112"/>
        <v>283.68</v>
      </c>
      <c r="L1705" s="652"/>
    </row>
    <row r="1706" spans="1:12" x14ac:dyDescent="0.2">
      <c r="A1706" s="652" t="s">
        <v>656</v>
      </c>
      <c r="B1706" s="656" t="s">
        <v>361</v>
      </c>
      <c r="C1706" s="653"/>
      <c r="D1706" s="653"/>
      <c r="E1706" s="653">
        <f t="shared" si="109"/>
        <v>49.6</v>
      </c>
      <c r="F1706" s="653">
        <v>40</v>
      </c>
      <c r="G1706" s="653">
        <f t="shared" si="110"/>
        <v>0</v>
      </c>
      <c r="H1706" s="653"/>
      <c r="I1706" s="654">
        <f t="shared" si="111"/>
        <v>49.6</v>
      </c>
      <c r="J1706" s="655">
        <f t="shared" si="111"/>
        <v>40</v>
      </c>
      <c r="K1706" s="652">
        <f t="shared" si="112"/>
        <v>49.6</v>
      </c>
      <c r="L1706" s="652"/>
    </row>
    <row r="1707" spans="1:12" x14ac:dyDescent="0.2">
      <c r="A1707" s="652" t="s">
        <v>656</v>
      </c>
      <c r="B1707" s="656" t="s">
        <v>362</v>
      </c>
      <c r="C1707" s="653"/>
      <c r="D1707" s="653"/>
      <c r="E1707" s="653">
        <f t="shared" si="109"/>
        <v>126.48</v>
      </c>
      <c r="F1707" s="653">
        <v>102</v>
      </c>
      <c r="G1707" s="653">
        <f t="shared" si="110"/>
        <v>0</v>
      </c>
      <c r="H1707" s="653"/>
      <c r="I1707" s="654">
        <f t="shared" si="111"/>
        <v>126.48</v>
      </c>
      <c r="J1707" s="655">
        <f t="shared" si="111"/>
        <v>102</v>
      </c>
      <c r="K1707" s="652">
        <f t="shared" si="112"/>
        <v>126.48</v>
      </c>
      <c r="L1707" s="652"/>
    </row>
    <row r="1708" spans="1:12" x14ac:dyDescent="0.2">
      <c r="A1708" s="652" t="s">
        <v>656</v>
      </c>
      <c r="B1708" s="656" t="s">
        <v>367</v>
      </c>
      <c r="C1708" s="653"/>
      <c r="D1708" s="653"/>
      <c r="E1708" s="653">
        <f t="shared" si="109"/>
        <v>1.24</v>
      </c>
      <c r="F1708" s="653">
        <v>1</v>
      </c>
      <c r="G1708" s="653">
        <f t="shared" si="110"/>
        <v>21.169999999999998</v>
      </c>
      <c r="H1708" s="653">
        <v>29</v>
      </c>
      <c r="I1708" s="654">
        <f t="shared" si="111"/>
        <v>22.409999999999997</v>
      </c>
      <c r="J1708" s="655">
        <f t="shared" si="111"/>
        <v>30</v>
      </c>
      <c r="K1708" s="652">
        <f t="shared" si="112"/>
        <v>22.409999999999997</v>
      </c>
      <c r="L1708" s="652"/>
    </row>
    <row r="1709" spans="1:12" x14ac:dyDescent="0.2">
      <c r="A1709" s="652" t="s">
        <v>656</v>
      </c>
      <c r="B1709" s="656" t="s">
        <v>368</v>
      </c>
      <c r="C1709" s="653"/>
      <c r="D1709" s="653"/>
      <c r="E1709" s="653">
        <f t="shared" si="109"/>
        <v>33.479999999999997</v>
      </c>
      <c r="F1709" s="653">
        <v>27</v>
      </c>
      <c r="G1709" s="653">
        <f t="shared" si="110"/>
        <v>0.73</v>
      </c>
      <c r="H1709" s="653">
        <v>1</v>
      </c>
      <c r="I1709" s="654">
        <f t="shared" si="111"/>
        <v>34.209999999999994</v>
      </c>
      <c r="J1709" s="655">
        <f t="shared" si="111"/>
        <v>28</v>
      </c>
      <c r="K1709" s="652">
        <f t="shared" si="112"/>
        <v>34.209999999999994</v>
      </c>
      <c r="L1709" s="652"/>
    </row>
    <row r="1710" spans="1:12" x14ac:dyDescent="0.2">
      <c r="A1710" s="652" t="s">
        <v>656</v>
      </c>
      <c r="B1710" s="656" t="s">
        <v>372</v>
      </c>
      <c r="C1710" s="653"/>
      <c r="D1710" s="653"/>
      <c r="E1710" s="653">
        <f t="shared" si="109"/>
        <v>11.16</v>
      </c>
      <c r="F1710" s="653">
        <v>9</v>
      </c>
      <c r="G1710" s="653">
        <f t="shared" si="110"/>
        <v>0</v>
      </c>
      <c r="H1710" s="653"/>
      <c r="I1710" s="654">
        <f t="shared" si="111"/>
        <v>11.16</v>
      </c>
      <c r="J1710" s="655">
        <f t="shared" si="111"/>
        <v>9</v>
      </c>
      <c r="K1710" s="652">
        <f t="shared" si="112"/>
        <v>11.16</v>
      </c>
      <c r="L1710" s="652"/>
    </row>
    <row r="1711" spans="1:12" x14ac:dyDescent="0.2">
      <c r="A1711" s="652" t="s">
        <v>656</v>
      </c>
      <c r="B1711" s="656" t="s">
        <v>373</v>
      </c>
      <c r="C1711" s="653"/>
      <c r="D1711" s="653"/>
      <c r="E1711" s="653">
        <f t="shared" si="109"/>
        <v>8.68</v>
      </c>
      <c r="F1711" s="653">
        <v>7</v>
      </c>
      <c r="G1711" s="653">
        <f t="shared" si="110"/>
        <v>0</v>
      </c>
      <c r="H1711" s="653"/>
      <c r="I1711" s="654">
        <f t="shared" si="111"/>
        <v>8.68</v>
      </c>
      <c r="J1711" s="655">
        <f t="shared" si="111"/>
        <v>7</v>
      </c>
      <c r="K1711" s="652">
        <f t="shared" si="112"/>
        <v>8.68</v>
      </c>
      <c r="L1711" s="652"/>
    </row>
    <row r="1712" spans="1:12" x14ac:dyDescent="0.2">
      <c r="A1712" s="652" t="s">
        <v>384</v>
      </c>
      <c r="B1712" s="656" t="s">
        <v>347</v>
      </c>
      <c r="C1712" s="653"/>
      <c r="D1712" s="653"/>
      <c r="E1712" s="653">
        <f t="shared" si="109"/>
        <v>37.200000000000003</v>
      </c>
      <c r="F1712" s="653">
        <v>30</v>
      </c>
      <c r="G1712" s="653">
        <f t="shared" si="110"/>
        <v>0</v>
      </c>
      <c r="H1712" s="653"/>
      <c r="I1712" s="654">
        <f t="shared" si="111"/>
        <v>37.200000000000003</v>
      </c>
      <c r="J1712" s="655">
        <f t="shared" si="111"/>
        <v>30</v>
      </c>
      <c r="K1712" s="652">
        <f t="shared" si="112"/>
        <v>37.200000000000003</v>
      </c>
      <c r="L1712" s="652"/>
    </row>
    <row r="1713" spans="1:12" x14ac:dyDescent="0.2">
      <c r="A1713" s="652" t="s">
        <v>384</v>
      </c>
      <c r="B1713" s="656" t="s">
        <v>385</v>
      </c>
      <c r="C1713" s="653"/>
      <c r="D1713" s="653"/>
      <c r="E1713" s="653">
        <f t="shared" si="109"/>
        <v>45.88</v>
      </c>
      <c r="F1713" s="653">
        <v>37</v>
      </c>
      <c r="G1713" s="653">
        <f t="shared" si="110"/>
        <v>0</v>
      </c>
      <c r="H1713" s="653"/>
      <c r="I1713" s="654">
        <f t="shared" si="111"/>
        <v>45.88</v>
      </c>
      <c r="J1713" s="655">
        <f t="shared" si="111"/>
        <v>37</v>
      </c>
      <c r="K1713" s="652">
        <f t="shared" si="112"/>
        <v>45.88</v>
      </c>
      <c r="L1713" s="652"/>
    </row>
    <row r="1714" spans="1:12" x14ac:dyDescent="0.2">
      <c r="A1714" s="652" t="s">
        <v>602</v>
      </c>
      <c r="B1714" s="656" t="s">
        <v>326</v>
      </c>
      <c r="C1714" s="653"/>
      <c r="D1714" s="653"/>
      <c r="E1714" s="653">
        <f t="shared" si="109"/>
        <v>0</v>
      </c>
      <c r="F1714" s="653"/>
      <c r="G1714" s="653">
        <f t="shared" si="110"/>
        <v>63.51</v>
      </c>
      <c r="H1714" s="653">
        <v>87</v>
      </c>
      <c r="I1714" s="654">
        <f t="shared" si="111"/>
        <v>63.51</v>
      </c>
      <c r="J1714" s="655">
        <f t="shared" si="111"/>
        <v>87</v>
      </c>
      <c r="K1714" s="652">
        <f t="shared" si="112"/>
        <v>63.51</v>
      </c>
      <c r="L1714" s="652"/>
    </row>
    <row r="1715" spans="1:12" x14ac:dyDescent="0.2">
      <c r="A1715" s="652" t="s">
        <v>602</v>
      </c>
      <c r="B1715" s="656" t="s">
        <v>328</v>
      </c>
      <c r="C1715" s="653"/>
      <c r="D1715" s="653"/>
      <c r="E1715" s="653">
        <f t="shared" si="109"/>
        <v>107.88</v>
      </c>
      <c r="F1715" s="653">
        <v>87</v>
      </c>
      <c r="G1715" s="653">
        <f t="shared" si="110"/>
        <v>0</v>
      </c>
      <c r="H1715" s="653"/>
      <c r="I1715" s="654">
        <f t="shared" si="111"/>
        <v>107.88</v>
      </c>
      <c r="J1715" s="655">
        <f t="shared" si="111"/>
        <v>87</v>
      </c>
      <c r="K1715" s="652">
        <f t="shared" si="112"/>
        <v>107.88</v>
      </c>
      <c r="L1715" s="652"/>
    </row>
    <row r="1716" spans="1:12" x14ac:dyDescent="0.2">
      <c r="A1716" s="652" t="s">
        <v>602</v>
      </c>
      <c r="B1716" s="656" t="s">
        <v>336</v>
      </c>
      <c r="C1716" s="653"/>
      <c r="D1716" s="653"/>
      <c r="E1716" s="653">
        <f t="shared" si="109"/>
        <v>44.64</v>
      </c>
      <c r="F1716" s="653">
        <v>36</v>
      </c>
      <c r="G1716" s="653">
        <f t="shared" si="110"/>
        <v>26.28</v>
      </c>
      <c r="H1716" s="653">
        <v>36</v>
      </c>
      <c r="I1716" s="654">
        <f t="shared" si="111"/>
        <v>70.92</v>
      </c>
      <c r="J1716" s="655">
        <f t="shared" si="111"/>
        <v>72</v>
      </c>
      <c r="K1716" s="652">
        <f t="shared" si="112"/>
        <v>70.92</v>
      </c>
      <c r="L1716" s="652"/>
    </row>
    <row r="1717" spans="1:12" x14ac:dyDescent="0.2">
      <c r="A1717" s="652" t="s">
        <v>602</v>
      </c>
      <c r="B1717" s="656" t="s">
        <v>315</v>
      </c>
      <c r="C1717" s="653"/>
      <c r="D1717" s="653"/>
      <c r="E1717" s="653">
        <f t="shared" si="109"/>
        <v>4.96</v>
      </c>
      <c r="F1717" s="653">
        <v>4</v>
      </c>
      <c r="G1717" s="653">
        <f t="shared" si="110"/>
        <v>0</v>
      </c>
      <c r="H1717" s="653"/>
      <c r="I1717" s="654">
        <f t="shared" si="111"/>
        <v>4.96</v>
      </c>
      <c r="J1717" s="655">
        <f t="shared" si="111"/>
        <v>4</v>
      </c>
      <c r="K1717" s="652">
        <f t="shared" si="112"/>
        <v>4.96</v>
      </c>
      <c r="L1717" s="652"/>
    </row>
    <row r="1718" spans="1:12" x14ac:dyDescent="0.2">
      <c r="A1718" s="652" t="s">
        <v>602</v>
      </c>
      <c r="B1718" s="656" t="s">
        <v>347</v>
      </c>
      <c r="C1718" s="653"/>
      <c r="D1718" s="653"/>
      <c r="E1718" s="653">
        <f t="shared" si="109"/>
        <v>24.8</v>
      </c>
      <c r="F1718" s="653">
        <v>20</v>
      </c>
      <c r="G1718" s="653">
        <f t="shared" si="110"/>
        <v>0</v>
      </c>
      <c r="H1718" s="653"/>
      <c r="I1718" s="654">
        <f t="shared" si="111"/>
        <v>24.8</v>
      </c>
      <c r="J1718" s="655">
        <f t="shared" si="111"/>
        <v>20</v>
      </c>
      <c r="K1718" s="652">
        <f t="shared" si="112"/>
        <v>24.8</v>
      </c>
      <c r="L1718" s="652"/>
    </row>
    <row r="1719" spans="1:12" x14ac:dyDescent="0.2">
      <c r="A1719" s="652" t="s">
        <v>602</v>
      </c>
      <c r="B1719" s="656" t="s">
        <v>312</v>
      </c>
      <c r="C1719" s="653"/>
      <c r="D1719" s="653"/>
      <c r="E1719" s="653">
        <f t="shared" si="109"/>
        <v>104.16</v>
      </c>
      <c r="F1719" s="653">
        <v>84</v>
      </c>
      <c r="G1719" s="653">
        <f t="shared" si="110"/>
        <v>0</v>
      </c>
      <c r="H1719" s="653"/>
      <c r="I1719" s="654">
        <f t="shared" si="111"/>
        <v>104.16</v>
      </c>
      <c r="J1719" s="655">
        <f t="shared" si="111"/>
        <v>84</v>
      </c>
      <c r="K1719" s="652">
        <f t="shared" si="112"/>
        <v>104.16</v>
      </c>
      <c r="L1719" s="652"/>
    </row>
    <row r="1720" spans="1:12" x14ac:dyDescent="0.2">
      <c r="A1720" s="652" t="s">
        <v>602</v>
      </c>
      <c r="B1720" s="656" t="s">
        <v>321</v>
      </c>
      <c r="C1720" s="653"/>
      <c r="D1720" s="653"/>
      <c r="E1720" s="653">
        <f t="shared" si="109"/>
        <v>23.56</v>
      </c>
      <c r="F1720" s="653">
        <v>19</v>
      </c>
      <c r="G1720" s="653">
        <f t="shared" si="110"/>
        <v>0</v>
      </c>
      <c r="H1720" s="653"/>
      <c r="I1720" s="654">
        <f t="shared" si="111"/>
        <v>23.56</v>
      </c>
      <c r="J1720" s="655">
        <f t="shared" si="111"/>
        <v>19</v>
      </c>
      <c r="K1720" s="652">
        <f t="shared" si="112"/>
        <v>23.56</v>
      </c>
      <c r="L1720" s="652"/>
    </row>
    <row r="1721" spans="1:12" x14ac:dyDescent="0.2">
      <c r="A1721" s="652" t="s">
        <v>602</v>
      </c>
      <c r="B1721" s="656" t="s">
        <v>466</v>
      </c>
      <c r="C1721" s="653"/>
      <c r="D1721" s="653"/>
      <c r="E1721" s="653">
        <f t="shared" si="109"/>
        <v>13.64</v>
      </c>
      <c r="F1721" s="653">
        <v>11</v>
      </c>
      <c r="G1721" s="653">
        <f t="shared" si="110"/>
        <v>0</v>
      </c>
      <c r="H1721" s="653"/>
      <c r="I1721" s="654">
        <f t="shared" si="111"/>
        <v>13.64</v>
      </c>
      <c r="J1721" s="655">
        <f t="shared" si="111"/>
        <v>11</v>
      </c>
      <c r="K1721" s="652">
        <f t="shared" si="112"/>
        <v>13.64</v>
      </c>
      <c r="L1721" s="652"/>
    </row>
    <row r="1722" spans="1:12" x14ac:dyDescent="0.2">
      <c r="A1722" s="652" t="s">
        <v>602</v>
      </c>
      <c r="B1722" s="656" t="s">
        <v>377</v>
      </c>
      <c r="C1722" s="653"/>
      <c r="D1722" s="653"/>
      <c r="E1722" s="653">
        <f t="shared" si="109"/>
        <v>9.92</v>
      </c>
      <c r="F1722" s="653">
        <v>8</v>
      </c>
      <c r="G1722" s="653">
        <f t="shared" si="110"/>
        <v>0</v>
      </c>
      <c r="H1722" s="653"/>
      <c r="I1722" s="654">
        <f t="shared" si="111"/>
        <v>9.92</v>
      </c>
      <c r="J1722" s="655">
        <f t="shared" si="111"/>
        <v>8</v>
      </c>
      <c r="K1722" s="652">
        <f t="shared" si="112"/>
        <v>9.92</v>
      </c>
      <c r="L1722" s="652"/>
    </row>
    <row r="1723" spans="1:12" x14ac:dyDescent="0.2">
      <c r="A1723" s="652" t="s">
        <v>602</v>
      </c>
      <c r="B1723" s="656" t="s">
        <v>357</v>
      </c>
      <c r="C1723" s="653"/>
      <c r="D1723" s="653"/>
      <c r="E1723" s="653">
        <f t="shared" si="109"/>
        <v>4.96</v>
      </c>
      <c r="F1723" s="653">
        <v>4</v>
      </c>
      <c r="G1723" s="653">
        <f t="shared" si="110"/>
        <v>0</v>
      </c>
      <c r="H1723" s="653"/>
      <c r="I1723" s="654">
        <f t="shared" si="111"/>
        <v>4.96</v>
      </c>
      <c r="J1723" s="655">
        <f t="shared" si="111"/>
        <v>4</v>
      </c>
      <c r="K1723" s="652">
        <f t="shared" si="112"/>
        <v>4.96</v>
      </c>
      <c r="L1723" s="652"/>
    </row>
    <row r="1724" spans="1:12" x14ac:dyDescent="0.2">
      <c r="A1724" s="652" t="s">
        <v>602</v>
      </c>
      <c r="B1724" s="656" t="s">
        <v>362</v>
      </c>
      <c r="C1724" s="653"/>
      <c r="D1724" s="653"/>
      <c r="E1724" s="653">
        <f t="shared" si="109"/>
        <v>12.4</v>
      </c>
      <c r="F1724" s="653">
        <v>10</v>
      </c>
      <c r="G1724" s="653">
        <f t="shared" si="110"/>
        <v>0</v>
      </c>
      <c r="H1724" s="653"/>
      <c r="I1724" s="654">
        <f t="shared" si="111"/>
        <v>12.4</v>
      </c>
      <c r="J1724" s="655">
        <f t="shared" si="111"/>
        <v>10</v>
      </c>
      <c r="K1724" s="652">
        <f t="shared" si="112"/>
        <v>12.4</v>
      </c>
      <c r="L1724" s="652"/>
    </row>
    <row r="1725" spans="1:12" x14ac:dyDescent="0.2">
      <c r="A1725" s="652" t="s">
        <v>406</v>
      </c>
      <c r="B1725" s="656" t="s">
        <v>375</v>
      </c>
      <c r="C1725" s="653"/>
      <c r="D1725" s="653"/>
      <c r="E1725" s="653">
        <f t="shared" si="109"/>
        <v>91.76</v>
      </c>
      <c r="F1725" s="653">
        <v>74</v>
      </c>
      <c r="G1725" s="653">
        <f t="shared" si="110"/>
        <v>0</v>
      </c>
      <c r="H1725" s="653"/>
      <c r="I1725" s="654">
        <f t="shared" si="111"/>
        <v>91.76</v>
      </c>
      <c r="J1725" s="655">
        <f t="shared" si="111"/>
        <v>74</v>
      </c>
      <c r="K1725" s="652">
        <f t="shared" si="112"/>
        <v>91.76</v>
      </c>
      <c r="L1725" s="652"/>
    </row>
    <row r="1726" spans="1:12" x14ac:dyDescent="0.2">
      <c r="A1726" s="652" t="s">
        <v>604</v>
      </c>
      <c r="B1726" s="656" t="s">
        <v>325</v>
      </c>
      <c r="C1726" s="653"/>
      <c r="D1726" s="653"/>
      <c r="E1726" s="653">
        <f t="shared" si="109"/>
        <v>0</v>
      </c>
      <c r="F1726" s="653"/>
      <c r="G1726" s="653">
        <f t="shared" si="110"/>
        <v>5.84</v>
      </c>
      <c r="H1726" s="653">
        <v>8</v>
      </c>
      <c r="I1726" s="654">
        <f t="shared" si="111"/>
        <v>5.84</v>
      </c>
      <c r="J1726" s="655">
        <f t="shared" si="111"/>
        <v>8</v>
      </c>
      <c r="K1726" s="652">
        <f t="shared" si="112"/>
        <v>5.84</v>
      </c>
      <c r="L1726" s="652"/>
    </row>
    <row r="1727" spans="1:12" x14ac:dyDescent="0.2">
      <c r="A1727" s="652" t="s">
        <v>604</v>
      </c>
      <c r="B1727" s="656" t="s">
        <v>326</v>
      </c>
      <c r="C1727" s="653"/>
      <c r="D1727" s="653"/>
      <c r="E1727" s="653">
        <f t="shared" si="109"/>
        <v>254.2</v>
      </c>
      <c r="F1727" s="653">
        <v>205</v>
      </c>
      <c r="G1727" s="653">
        <f t="shared" si="110"/>
        <v>260.61</v>
      </c>
      <c r="H1727" s="653">
        <v>357</v>
      </c>
      <c r="I1727" s="654">
        <f t="shared" si="111"/>
        <v>514.80999999999995</v>
      </c>
      <c r="J1727" s="655">
        <f t="shared" si="111"/>
        <v>562</v>
      </c>
      <c r="K1727" s="652">
        <f t="shared" si="112"/>
        <v>514.80999999999995</v>
      </c>
      <c r="L1727" s="652"/>
    </row>
    <row r="1728" spans="1:12" x14ac:dyDescent="0.2">
      <c r="A1728" s="652" t="s">
        <v>604</v>
      </c>
      <c r="B1728" s="656" t="s">
        <v>327</v>
      </c>
      <c r="C1728" s="653"/>
      <c r="D1728" s="653"/>
      <c r="E1728" s="653">
        <f t="shared" si="109"/>
        <v>0</v>
      </c>
      <c r="F1728" s="653"/>
      <c r="G1728" s="653">
        <f t="shared" si="110"/>
        <v>61.32</v>
      </c>
      <c r="H1728" s="653">
        <v>84</v>
      </c>
      <c r="I1728" s="654">
        <f t="shared" si="111"/>
        <v>61.32</v>
      </c>
      <c r="J1728" s="655">
        <f t="shared" si="111"/>
        <v>84</v>
      </c>
      <c r="K1728" s="652">
        <f t="shared" si="112"/>
        <v>61.32</v>
      </c>
      <c r="L1728" s="652"/>
    </row>
    <row r="1729" spans="1:12" x14ac:dyDescent="0.2">
      <c r="A1729" s="652" t="s">
        <v>604</v>
      </c>
      <c r="B1729" s="656" t="s">
        <v>328</v>
      </c>
      <c r="C1729" s="653"/>
      <c r="D1729" s="653"/>
      <c r="E1729" s="653">
        <f t="shared" si="109"/>
        <v>114.08</v>
      </c>
      <c r="F1729" s="653">
        <v>92</v>
      </c>
      <c r="G1729" s="653">
        <f t="shared" si="110"/>
        <v>0</v>
      </c>
      <c r="H1729" s="653"/>
      <c r="I1729" s="654">
        <f t="shared" si="111"/>
        <v>114.08</v>
      </c>
      <c r="J1729" s="655">
        <f t="shared" si="111"/>
        <v>92</v>
      </c>
      <c r="K1729" s="652">
        <f t="shared" si="112"/>
        <v>114.08</v>
      </c>
      <c r="L1729" s="652"/>
    </row>
    <row r="1730" spans="1:12" x14ac:dyDescent="0.2">
      <c r="A1730" s="652" t="s">
        <v>604</v>
      </c>
      <c r="B1730" s="656" t="s">
        <v>336</v>
      </c>
      <c r="C1730" s="653"/>
      <c r="D1730" s="653"/>
      <c r="E1730" s="653">
        <f t="shared" si="109"/>
        <v>4.96</v>
      </c>
      <c r="F1730" s="653">
        <v>4</v>
      </c>
      <c r="G1730" s="653">
        <f t="shared" si="110"/>
        <v>2.92</v>
      </c>
      <c r="H1730" s="653">
        <v>4</v>
      </c>
      <c r="I1730" s="654">
        <f t="shared" si="111"/>
        <v>7.88</v>
      </c>
      <c r="J1730" s="655">
        <f t="shared" si="111"/>
        <v>8</v>
      </c>
      <c r="K1730" s="652">
        <f t="shared" si="112"/>
        <v>7.88</v>
      </c>
      <c r="L1730" s="652"/>
    </row>
    <row r="1731" spans="1:12" x14ac:dyDescent="0.2">
      <c r="A1731" s="652" t="s">
        <v>604</v>
      </c>
      <c r="B1731" s="656" t="s">
        <v>339</v>
      </c>
      <c r="C1731" s="653"/>
      <c r="D1731" s="653"/>
      <c r="E1731" s="653">
        <f t="shared" si="109"/>
        <v>7.4399999999999995</v>
      </c>
      <c r="F1731" s="653">
        <v>6</v>
      </c>
      <c r="G1731" s="653">
        <f t="shared" si="110"/>
        <v>4.38</v>
      </c>
      <c r="H1731" s="653">
        <v>6</v>
      </c>
      <c r="I1731" s="654">
        <f t="shared" si="111"/>
        <v>11.82</v>
      </c>
      <c r="J1731" s="655">
        <f t="shared" si="111"/>
        <v>12</v>
      </c>
      <c r="K1731" s="652">
        <f t="shared" si="112"/>
        <v>11.82</v>
      </c>
      <c r="L1731" s="652"/>
    </row>
    <row r="1732" spans="1:12" ht="24" x14ac:dyDescent="0.2">
      <c r="A1732" s="652" t="s">
        <v>604</v>
      </c>
      <c r="B1732" s="656" t="s">
        <v>342</v>
      </c>
      <c r="C1732" s="653"/>
      <c r="D1732" s="653"/>
      <c r="E1732" s="653">
        <f t="shared" si="109"/>
        <v>3.7199999999999998</v>
      </c>
      <c r="F1732" s="653">
        <v>3</v>
      </c>
      <c r="G1732" s="653">
        <f t="shared" si="110"/>
        <v>2.19</v>
      </c>
      <c r="H1732" s="653">
        <v>3</v>
      </c>
      <c r="I1732" s="654">
        <f t="shared" si="111"/>
        <v>5.91</v>
      </c>
      <c r="J1732" s="655">
        <f t="shared" si="111"/>
        <v>6</v>
      </c>
      <c r="K1732" s="652">
        <f t="shared" si="112"/>
        <v>5.91</v>
      </c>
      <c r="L1732" s="652"/>
    </row>
    <row r="1733" spans="1:12" x14ac:dyDescent="0.2">
      <c r="A1733" s="652" t="s">
        <v>604</v>
      </c>
      <c r="B1733" s="656" t="s">
        <v>343</v>
      </c>
      <c r="C1733" s="653"/>
      <c r="D1733" s="653"/>
      <c r="E1733" s="653">
        <f t="shared" si="109"/>
        <v>43.4</v>
      </c>
      <c r="F1733" s="653">
        <v>35</v>
      </c>
      <c r="G1733" s="653">
        <f t="shared" si="110"/>
        <v>25.55</v>
      </c>
      <c r="H1733" s="653">
        <v>35</v>
      </c>
      <c r="I1733" s="654">
        <f t="shared" si="111"/>
        <v>68.95</v>
      </c>
      <c r="J1733" s="655">
        <f t="shared" si="111"/>
        <v>70</v>
      </c>
      <c r="K1733" s="652">
        <f t="shared" si="112"/>
        <v>68.95</v>
      </c>
      <c r="L1733" s="652"/>
    </row>
    <row r="1734" spans="1:12" x14ac:dyDescent="0.2">
      <c r="A1734" s="652" t="s">
        <v>604</v>
      </c>
      <c r="B1734" s="656" t="s">
        <v>312</v>
      </c>
      <c r="C1734" s="653"/>
      <c r="D1734" s="653"/>
      <c r="E1734" s="653">
        <f t="shared" ref="E1734:E1797" si="113">F1734*1.24</f>
        <v>18.600000000000001</v>
      </c>
      <c r="F1734" s="653">
        <v>15</v>
      </c>
      <c r="G1734" s="653">
        <f t="shared" ref="G1734:G1797" si="114">H1734*0.73</f>
        <v>0</v>
      </c>
      <c r="H1734" s="653"/>
      <c r="I1734" s="654">
        <f t="shared" si="111"/>
        <v>18.600000000000001</v>
      </c>
      <c r="J1734" s="655">
        <f t="shared" si="111"/>
        <v>15</v>
      </c>
      <c r="K1734" s="652">
        <f t="shared" si="112"/>
        <v>18.600000000000001</v>
      </c>
      <c r="L1734" s="652"/>
    </row>
    <row r="1735" spans="1:12" x14ac:dyDescent="0.2">
      <c r="A1735" s="652" t="s">
        <v>604</v>
      </c>
      <c r="B1735" s="656" t="s">
        <v>375</v>
      </c>
      <c r="C1735" s="653"/>
      <c r="D1735" s="653"/>
      <c r="E1735" s="653">
        <f t="shared" si="113"/>
        <v>69.44</v>
      </c>
      <c r="F1735" s="653">
        <v>56</v>
      </c>
      <c r="G1735" s="653">
        <f t="shared" si="114"/>
        <v>0</v>
      </c>
      <c r="H1735" s="653"/>
      <c r="I1735" s="654">
        <f t="shared" si="111"/>
        <v>69.44</v>
      </c>
      <c r="J1735" s="655">
        <f t="shared" si="111"/>
        <v>56</v>
      </c>
      <c r="K1735" s="652">
        <f t="shared" si="112"/>
        <v>69.44</v>
      </c>
      <c r="L1735" s="652"/>
    </row>
    <row r="1736" spans="1:12" x14ac:dyDescent="0.2">
      <c r="A1736" s="652" t="s">
        <v>604</v>
      </c>
      <c r="B1736" s="656" t="s">
        <v>349</v>
      </c>
      <c r="C1736" s="653"/>
      <c r="D1736" s="653"/>
      <c r="E1736" s="653">
        <f t="shared" si="113"/>
        <v>21.08</v>
      </c>
      <c r="F1736" s="653">
        <v>17</v>
      </c>
      <c r="G1736" s="653">
        <f t="shared" si="114"/>
        <v>0</v>
      </c>
      <c r="H1736" s="653"/>
      <c r="I1736" s="654">
        <f t="shared" si="111"/>
        <v>21.08</v>
      </c>
      <c r="J1736" s="655">
        <f t="shared" si="111"/>
        <v>17</v>
      </c>
      <c r="K1736" s="652">
        <f t="shared" si="112"/>
        <v>21.08</v>
      </c>
      <c r="L1736" s="652"/>
    </row>
    <row r="1737" spans="1:12" x14ac:dyDescent="0.2">
      <c r="A1737" s="652" t="s">
        <v>604</v>
      </c>
      <c r="B1737" s="656" t="s">
        <v>377</v>
      </c>
      <c r="C1737" s="653"/>
      <c r="D1737" s="653"/>
      <c r="E1737" s="653">
        <f t="shared" si="113"/>
        <v>88.04</v>
      </c>
      <c r="F1737" s="653">
        <v>71</v>
      </c>
      <c r="G1737" s="653">
        <f t="shared" si="114"/>
        <v>51.83</v>
      </c>
      <c r="H1737" s="653">
        <v>71</v>
      </c>
      <c r="I1737" s="654">
        <f t="shared" si="111"/>
        <v>139.87</v>
      </c>
      <c r="J1737" s="655">
        <f t="shared" si="111"/>
        <v>142</v>
      </c>
      <c r="K1737" s="652">
        <f t="shared" si="112"/>
        <v>139.87</v>
      </c>
      <c r="L1737" s="652"/>
    </row>
    <row r="1738" spans="1:12" x14ac:dyDescent="0.2">
      <c r="A1738" s="652" t="s">
        <v>604</v>
      </c>
      <c r="B1738" s="656" t="s">
        <v>357</v>
      </c>
      <c r="C1738" s="653"/>
      <c r="D1738" s="653"/>
      <c r="E1738" s="653">
        <f t="shared" si="113"/>
        <v>223.2</v>
      </c>
      <c r="F1738" s="653">
        <v>180</v>
      </c>
      <c r="G1738" s="653">
        <f t="shared" si="114"/>
        <v>131.4</v>
      </c>
      <c r="H1738" s="653">
        <v>180</v>
      </c>
      <c r="I1738" s="654">
        <f t="shared" si="111"/>
        <v>354.6</v>
      </c>
      <c r="J1738" s="655">
        <f t="shared" si="111"/>
        <v>360</v>
      </c>
      <c r="K1738" s="652">
        <f t="shared" si="112"/>
        <v>354.6</v>
      </c>
      <c r="L1738" s="652"/>
    </row>
    <row r="1739" spans="1:12" x14ac:dyDescent="0.2">
      <c r="A1739" s="652" t="s">
        <v>604</v>
      </c>
      <c r="B1739" s="656" t="s">
        <v>359</v>
      </c>
      <c r="C1739" s="653"/>
      <c r="D1739" s="653"/>
      <c r="E1739" s="653">
        <f t="shared" si="113"/>
        <v>9.92</v>
      </c>
      <c r="F1739" s="653">
        <v>8</v>
      </c>
      <c r="G1739" s="653">
        <f t="shared" si="114"/>
        <v>5.84</v>
      </c>
      <c r="H1739" s="653">
        <v>8</v>
      </c>
      <c r="I1739" s="654">
        <f t="shared" si="111"/>
        <v>15.76</v>
      </c>
      <c r="J1739" s="655">
        <f t="shared" si="111"/>
        <v>16</v>
      </c>
      <c r="K1739" s="652">
        <f t="shared" si="112"/>
        <v>15.76</v>
      </c>
      <c r="L1739" s="652"/>
    </row>
    <row r="1740" spans="1:12" x14ac:dyDescent="0.2">
      <c r="A1740" s="652" t="s">
        <v>604</v>
      </c>
      <c r="B1740" s="656" t="s">
        <v>362</v>
      </c>
      <c r="C1740" s="653"/>
      <c r="D1740" s="653"/>
      <c r="E1740" s="653">
        <f t="shared" si="113"/>
        <v>34.72</v>
      </c>
      <c r="F1740" s="653">
        <v>28</v>
      </c>
      <c r="G1740" s="653">
        <f t="shared" si="114"/>
        <v>0</v>
      </c>
      <c r="H1740" s="653"/>
      <c r="I1740" s="654">
        <f t="shared" si="111"/>
        <v>34.72</v>
      </c>
      <c r="J1740" s="655">
        <f t="shared" si="111"/>
        <v>28</v>
      </c>
      <c r="K1740" s="652">
        <f t="shared" si="112"/>
        <v>34.72</v>
      </c>
      <c r="L1740" s="652"/>
    </row>
    <row r="1741" spans="1:12" x14ac:dyDescent="0.2">
      <c r="A1741" s="652" t="s">
        <v>604</v>
      </c>
      <c r="B1741" s="656" t="s">
        <v>364</v>
      </c>
      <c r="C1741" s="653"/>
      <c r="D1741" s="653"/>
      <c r="E1741" s="653">
        <f t="shared" si="113"/>
        <v>0</v>
      </c>
      <c r="F1741" s="653"/>
      <c r="G1741" s="653">
        <f t="shared" si="114"/>
        <v>2.92</v>
      </c>
      <c r="H1741" s="653">
        <v>4</v>
      </c>
      <c r="I1741" s="654">
        <f t="shared" si="111"/>
        <v>2.92</v>
      </c>
      <c r="J1741" s="655">
        <f t="shared" si="111"/>
        <v>4</v>
      </c>
      <c r="K1741" s="652">
        <f t="shared" si="112"/>
        <v>2.92</v>
      </c>
      <c r="L1741" s="652"/>
    </row>
    <row r="1742" spans="1:12" x14ac:dyDescent="0.2">
      <c r="A1742" s="652" t="s">
        <v>604</v>
      </c>
      <c r="B1742" s="656" t="s">
        <v>367</v>
      </c>
      <c r="C1742" s="653"/>
      <c r="D1742" s="653"/>
      <c r="E1742" s="653">
        <f t="shared" si="113"/>
        <v>163.68</v>
      </c>
      <c r="F1742" s="653">
        <v>132</v>
      </c>
      <c r="G1742" s="653">
        <f t="shared" si="114"/>
        <v>96.36</v>
      </c>
      <c r="H1742" s="653">
        <v>132</v>
      </c>
      <c r="I1742" s="654">
        <f t="shared" si="111"/>
        <v>260.04000000000002</v>
      </c>
      <c r="J1742" s="655">
        <f t="shared" si="111"/>
        <v>264</v>
      </c>
      <c r="K1742" s="652">
        <f t="shared" si="112"/>
        <v>260.04000000000002</v>
      </c>
      <c r="L1742" s="652"/>
    </row>
    <row r="1743" spans="1:12" x14ac:dyDescent="0.2">
      <c r="A1743" s="652" t="s">
        <v>604</v>
      </c>
      <c r="B1743" s="656" t="s">
        <v>368</v>
      </c>
      <c r="C1743" s="653"/>
      <c r="D1743" s="653"/>
      <c r="E1743" s="653">
        <f t="shared" si="113"/>
        <v>28.52</v>
      </c>
      <c r="F1743" s="653">
        <v>23</v>
      </c>
      <c r="G1743" s="653">
        <f t="shared" si="114"/>
        <v>16.79</v>
      </c>
      <c r="H1743" s="653">
        <v>23</v>
      </c>
      <c r="I1743" s="654">
        <f t="shared" si="111"/>
        <v>45.31</v>
      </c>
      <c r="J1743" s="655">
        <f t="shared" si="111"/>
        <v>46</v>
      </c>
      <c r="K1743" s="652">
        <f t="shared" si="112"/>
        <v>45.31</v>
      </c>
      <c r="L1743" s="652"/>
    </row>
    <row r="1744" spans="1:12" x14ac:dyDescent="0.2">
      <c r="A1744" s="652" t="s">
        <v>604</v>
      </c>
      <c r="B1744" s="656" t="s">
        <v>605</v>
      </c>
      <c r="C1744" s="653"/>
      <c r="D1744" s="653"/>
      <c r="E1744" s="653">
        <f t="shared" si="113"/>
        <v>2.48</v>
      </c>
      <c r="F1744" s="653">
        <v>2</v>
      </c>
      <c r="G1744" s="653">
        <f t="shared" si="114"/>
        <v>1.46</v>
      </c>
      <c r="H1744" s="653">
        <v>2</v>
      </c>
      <c r="I1744" s="654">
        <f t="shared" si="111"/>
        <v>3.94</v>
      </c>
      <c r="J1744" s="655">
        <f t="shared" si="111"/>
        <v>4</v>
      </c>
      <c r="K1744" s="652">
        <f t="shared" si="112"/>
        <v>3.94</v>
      </c>
      <c r="L1744" s="652"/>
    </row>
    <row r="1745" spans="1:12" x14ac:dyDescent="0.2">
      <c r="A1745" s="652" t="s">
        <v>604</v>
      </c>
      <c r="B1745" s="656" t="s">
        <v>372</v>
      </c>
      <c r="C1745" s="653"/>
      <c r="D1745" s="653"/>
      <c r="E1745" s="653">
        <f t="shared" si="113"/>
        <v>125.24</v>
      </c>
      <c r="F1745" s="653">
        <v>101</v>
      </c>
      <c r="G1745" s="653">
        <f t="shared" si="114"/>
        <v>0</v>
      </c>
      <c r="H1745" s="653"/>
      <c r="I1745" s="654">
        <f t="shared" si="111"/>
        <v>125.24</v>
      </c>
      <c r="J1745" s="655">
        <f t="shared" si="111"/>
        <v>101</v>
      </c>
      <c r="K1745" s="652">
        <f t="shared" si="112"/>
        <v>125.24</v>
      </c>
      <c r="L1745" s="652"/>
    </row>
    <row r="1746" spans="1:12" x14ac:dyDescent="0.2">
      <c r="A1746" s="652" t="s">
        <v>604</v>
      </c>
      <c r="B1746" s="656" t="s">
        <v>373</v>
      </c>
      <c r="C1746" s="653"/>
      <c r="D1746" s="653"/>
      <c r="E1746" s="653">
        <f t="shared" si="113"/>
        <v>321.16000000000003</v>
      </c>
      <c r="F1746" s="653">
        <v>259</v>
      </c>
      <c r="G1746" s="653">
        <f t="shared" si="114"/>
        <v>0</v>
      </c>
      <c r="H1746" s="653"/>
      <c r="I1746" s="654">
        <f t="shared" si="111"/>
        <v>321.16000000000003</v>
      </c>
      <c r="J1746" s="655">
        <f t="shared" si="111"/>
        <v>259</v>
      </c>
      <c r="K1746" s="652">
        <f t="shared" si="112"/>
        <v>321.16000000000003</v>
      </c>
      <c r="L1746" s="652"/>
    </row>
    <row r="1747" spans="1:12" ht="24" x14ac:dyDescent="0.2">
      <c r="A1747" s="652" t="s">
        <v>665</v>
      </c>
      <c r="B1747" s="656" t="s">
        <v>323</v>
      </c>
      <c r="C1747" s="653">
        <f>D1747*3.74</f>
        <v>332.86</v>
      </c>
      <c r="D1747" s="653">
        <v>89</v>
      </c>
      <c r="E1747" s="653">
        <f t="shared" si="113"/>
        <v>0</v>
      </c>
      <c r="F1747" s="653"/>
      <c r="G1747" s="653">
        <f t="shared" si="114"/>
        <v>0</v>
      </c>
      <c r="H1747" s="653"/>
      <c r="I1747" s="654">
        <f t="shared" si="111"/>
        <v>332.86</v>
      </c>
      <c r="J1747" s="655">
        <f t="shared" si="111"/>
        <v>89</v>
      </c>
      <c r="K1747" s="652">
        <f t="shared" si="112"/>
        <v>332.86</v>
      </c>
      <c r="L1747" s="652"/>
    </row>
    <row r="1748" spans="1:12" x14ac:dyDescent="0.2">
      <c r="A1748" s="652" t="s">
        <v>448</v>
      </c>
      <c r="B1748" s="656" t="s">
        <v>359</v>
      </c>
      <c r="C1748" s="653"/>
      <c r="D1748" s="653"/>
      <c r="E1748" s="653">
        <f t="shared" si="113"/>
        <v>202.12</v>
      </c>
      <c r="F1748" s="653">
        <v>163</v>
      </c>
      <c r="G1748" s="653">
        <f t="shared" si="114"/>
        <v>118.99</v>
      </c>
      <c r="H1748" s="653">
        <v>163</v>
      </c>
      <c r="I1748" s="654">
        <f t="shared" si="111"/>
        <v>321.11</v>
      </c>
      <c r="J1748" s="655">
        <f t="shared" si="111"/>
        <v>326</v>
      </c>
      <c r="K1748" s="652">
        <f t="shared" si="112"/>
        <v>321.11</v>
      </c>
      <c r="L1748" s="652"/>
    </row>
    <row r="1749" spans="1:12" x14ac:dyDescent="0.2">
      <c r="A1749" s="652" t="s">
        <v>583</v>
      </c>
      <c r="B1749" s="656" t="s">
        <v>344</v>
      </c>
      <c r="C1749" s="653"/>
      <c r="D1749" s="653"/>
      <c r="E1749" s="653">
        <f t="shared" si="113"/>
        <v>1.24</v>
      </c>
      <c r="F1749" s="653">
        <v>1</v>
      </c>
      <c r="G1749" s="653">
        <f t="shared" si="114"/>
        <v>0</v>
      </c>
      <c r="H1749" s="653"/>
      <c r="I1749" s="654">
        <f t="shared" ref="I1749:J1812" si="115">C1749+E1749+G1749</f>
        <v>1.24</v>
      </c>
      <c r="J1749" s="655">
        <f t="shared" si="115"/>
        <v>1</v>
      </c>
      <c r="K1749" s="652">
        <f t="shared" si="112"/>
        <v>1.24</v>
      </c>
      <c r="L1749" s="652"/>
    </row>
    <row r="1750" spans="1:12" x14ac:dyDescent="0.2">
      <c r="A1750" s="652" t="s">
        <v>583</v>
      </c>
      <c r="B1750" s="656" t="s">
        <v>345</v>
      </c>
      <c r="C1750" s="653"/>
      <c r="D1750" s="653"/>
      <c r="E1750" s="653">
        <f t="shared" si="113"/>
        <v>2.48</v>
      </c>
      <c r="F1750" s="653">
        <v>2</v>
      </c>
      <c r="G1750" s="653">
        <f t="shared" si="114"/>
        <v>0</v>
      </c>
      <c r="H1750" s="653"/>
      <c r="I1750" s="654">
        <f t="shared" si="115"/>
        <v>2.48</v>
      </c>
      <c r="J1750" s="655">
        <f t="shared" si="115"/>
        <v>2</v>
      </c>
      <c r="K1750" s="652">
        <f t="shared" si="112"/>
        <v>2.48</v>
      </c>
      <c r="L1750" s="652"/>
    </row>
    <row r="1751" spans="1:12" x14ac:dyDescent="0.2">
      <c r="A1751" s="652" t="s">
        <v>583</v>
      </c>
      <c r="B1751" s="656" t="s">
        <v>317</v>
      </c>
      <c r="C1751" s="653"/>
      <c r="D1751" s="653"/>
      <c r="E1751" s="653">
        <f t="shared" si="113"/>
        <v>63.24</v>
      </c>
      <c r="F1751" s="653">
        <v>51</v>
      </c>
      <c r="G1751" s="653">
        <f t="shared" si="114"/>
        <v>0</v>
      </c>
      <c r="H1751" s="653"/>
      <c r="I1751" s="654">
        <f t="shared" si="115"/>
        <v>63.24</v>
      </c>
      <c r="J1751" s="655">
        <f t="shared" si="115"/>
        <v>51</v>
      </c>
      <c r="K1751" s="652">
        <f t="shared" si="112"/>
        <v>63.24</v>
      </c>
      <c r="L1751" s="652"/>
    </row>
    <row r="1752" spans="1:12" x14ac:dyDescent="0.2">
      <c r="A1752" s="652" t="s">
        <v>583</v>
      </c>
      <c r="B1752" s="656" t="s">
        <v>360</v>
      </c>
      <c r="C1752" s="653"/>
      <c r="D1752" s="653"/>
      <c r="E1752" s="653">
        <f t="shared" si="113"/>
        <v>208.32</v>
      </c>
      <c r="F1752" s="653">
        <v>168</v>
      </c>
      <c r="G1752" s="653">
        <f t="shared" si="114"/>
        <v>0</v>
      </c>
      <c r="H1752" s="653"/>
      <c r="I1752" s="654">
        <f t="shared" si="115"/>
        <v>208.32</v>
      </c>
      <c r="J1752" s="655">
        <f t="shared" si="115"/>
        <v>168</v>
      </c>
      <c r="K1752" s="652">
        <f t="shared" si="112"/>
        <v>208.32</v>
      </c>
      <c r="L1752" s="652"/>
    </row>
    <row r="1753" spans="1:12" x14ac:dyDescent="0.2">
      <c r="A1753" s="652" t="s">
        <v>456</v>
      </c>
      <c r="B1753" s="656" t="s">
        <v>312</v>
      </c>
      <c r="C1753" s="653"/>
      <c r="D1753" s="653"/>
      <c r="E1753" s="653">
        <f t="shared" si="113"/>
        <v>217</v>
      </c>
      <c r="F1753" s="653">
        <v>175</v>
      </c>
      <c r="G1753" s="653">
        <f t="shared" si="114"/>
        <v>127.02</v>
      </c>
      <c r="H1753" s="653">
        <v>174</v>
      </c>
      <c r="I1753" s="654">
        <f t="shared" si="115"/>
        <v>344.02</v>
      </c>
      <c r="J1753" s="655">
        <f t="shared" si="115"/>
        <v>349</v>
      </c>
      <c r="K1753" s="652">
        <f t="shared" si="112"/>
        <v>344.02</v>
      </c>
      <c r="L1753" s="652"/>
    </row>
    <row r="1754" spans="1:12" x14ac:dyDescent="0.2">
      <c r="A1754" s="652" t="s">
        <v>408</v>
      </c>
      <c r="B1754" s="656" t="s">
        <v>348</v>
      </c>
      <c r="C1754" s="653"/>
      <c r="D1754" s="653"/>
      <c r="E1754" s="653">
        <f t="shared" si="113"/>
        <v>38.44</v>
      </c>
      <c r="F1754" s="653">
        <v>31</v>
      </c>
      <c r="G1754" s="653">
        <f t="shared" si="114"/>
        <v>0</v>
      </c>
      <c r="H1754" s="653"/>
      <c r="I1754" s="654">
        <f t="shared" si="115"/>
        <v>38.44</v>
      </c>
      <c r="J1754" s="655">
        <f t="shared" si="115"/>
        <v>31</v>
      </c>
      <c r="K1754" s="652">
        <f t="shared" ref="K1754:K1817" si="116">I1754</f>
        <v>38.44</v>
      </c>
      <c r="L1754" s="652"/>
    </row>
    <row r="1755" spans="1:12" x14ac:dyDescent="0.2">
      <c r="A1755" s="652" t="s">
        <v>408</v>
      </c>
      <c r="B1755" s="656" t="s">
        <v>362</v>
      </c>
      <c r="C1755" s="653"/>
      <c r="D1755" s="653"/>
      <c r="E1755" s="653">
        <f t="shared" si="113"/>
        <v>85.56</v>
      </c>
      <c r="F1755" s="653">
        <v>69</v>
      </c>
      <c r="G1755" s="653">
        <f t="shared" si="114"/>
        <v>0</v>
      </c>
      <c r="H1755" s="653"/>
      <c r="I1755" s="654">
        <f t="shared" si="115"/>
        <v>85.56</v>
      </c>
      <c r="J1755" s="655">
        <f t="shared" si="115"/>
        <v>69</v>
      </c>
      <c r="K1755" s="652">
        <f t="shared" si="116"/>
        <v>85.56</v>
      </c>
      <c r="L1755" s="652"/>
    </row>
    <row r="1756" spans="1:12" x14ac:dyDescent="0.2">
      <c r="A1756" s="652" t="s">
        <v>570</v>
      </c>
      <c r="B1756" s="656" t="s">
        <v>357</v>
      </c>
      <c r="C1756" s="653"/>
      <c r="D1756" s="653"/>
      <c r="E1756" s="653">
        <f t="shared" si="113"/>
        <v>159.96</v>
      </c>
      <c r="F1756" s="653">
        <v>129</v>
      </c>
      <c r="G1756" s="653">
        <f t="shared" si="114"/>
        <v>0</v>
      </c>
      <c r="H1756" s="653"/>
      <c r="I1756" s="654">
        <f t="shared" si="115"/>
        <v>159.96</v>
      </c>
      <c r="J1756" s="655">
        <f t="shared" si="115"/>
        <v>129</v>
      </c>
      <c r="K1756" s="652">
        <f t="shared" si="116"/>
        <v>159.96</v>
      </c>
      <c r="L1756" s="652"/>
    </row>
    <row r="1757" spans="1:12" x14ac:dyDescent="0.2">
      <c r="A1757" s="652" t="s">
        <v>611</v>
      </c>
      <c r="B1757" s="656" t="s">
        <v>345</v>
      </c>
      <c r="C1757" s="653"/>
      <c r="D1757" s="653"/>
      <c r="E1757" s="653">
        <f t="shared" si="113"/>
        <v>33.479999999999997</v>
      </c>
      <c r="F1757" s="653">
        <v>27</v>
      </c>
      <c r="G1757" s="653">
        <f t="shared" si="114"/>
        <v>0</v>
      </c>
      <c r="H1757" s="653"/>
      <c r="I1757" s="654">
        <f t="shared" si="115"/>
        <v>33.479999999999997</v>
      </c>
      <c r="J1757" s="655">
        <f t="shared" si="115"/>
        <v>27</v>
      </c>
      <c r="K1757" s="652">
        <f t="shared" si="116"/>
        <v>33.479999999999997</v>
      </c>
      <c r="L1757" s="652"/>
    </row>
    <row r="1758" spans="1:12" x14ac:dyDescent="0.2">
      <c r="A1758" s="652" t="s">
        <v>611</v>
      </c>
      <c r="B1758" s="656" t="s">
        <v>317</v>
      </c>
      <c r="C1758" s="653"/>
      <c r="D1758" s="653"/>
      <c r="E1758" s="653">
        <f t="shared" si="113"/>
        <v>132.68</v>
      </c>
      <c r="F1758" s="653">
        <v>107</v>
      </c>
      <c r="G1758" s="653">
        <f t="shared" si="114"/>
        <v>0</v>
      </c>
      <c r="H1758" s="653"/>
      <c r="I1758" s="654">
        <f t="shared" si="115"/>
        <v>132.68</v>
      </c>
      <c r="J1758" s="655">
        <f t="shared" si="115"/>
        <v>107</v>
      </c>
      <c r="K1758" s="652">
        <f t="shared" si="116"/>
        <v>132.68</v>
      </c>
      <c r="L1758" s="652"/>
    </row>
    <row r="1759" spans="1:12" x14ac:dyDescent="0.2">
      <c r="A1759" s="652" t="s">
        <v>611</v>
      </c>
      <c r="B1759" s="656" t="s">
        <v>360</v>
      </c>
      <c r="C1759" s="653"/>
      <c r="D1759" s="653"/>
      <c r="E1759" s="653">
        <f t="shared" si="113"/>
        <v>236.84</v>
      </c>
      <c r="F1759" s="653">
        <v>191</v>
      </c>
      <c r="G1759" s="653">
        <f t="shared" si="114"/>
        <v>0</v>
      </c>
      <c r="H1759" s="653"/>
      <c r="I1759" s="654">
        <f t="shared" si="115"/>
        <v>236.84</v>
      </c>
      <c r="J1759" s="655">
        <f t="shared" si="115"/>
        <v>191</v>
      </c>
      <c r="K1759" s="652">
        <f t="shared" si="116"/>
        <v>236.84</v>
      </c>
      <c r="L1759" s="652"/>
    </row>
    <row r="1760" spans="1:12" x14ac:dyDescent="0.2">
      <c r="A1760" s="652" t="s">
        <v>657</v>
      </c>
      <c r="B1760" s="656" t="s">
        <v>348</v>
      </c>
      <c r="C1760" s="653"/>
      <c r="D1760" s="653"/>
      <c r="E1760" s="653">
        <f t="shared" si="113"/>
        <v>60.76</v>
      </c>
      <c r="F1760" s="653">
        <v>49</v>
      </c>
      <c r="G1760" s="653">
        <f t="shared" si="114"/>
        <v>35.769999999999996</v>
      </c>
      <c r="H1760" s="653">
        <v>49</v>
      </c>
      <c r="I1760" s="654">
        <f t="shared" si="115"/>
        <v>96.53</v>
      </c>
      <c r="J1760" s="655">
        <f t="shared" si="115"/>
        <v>98</v>
      </c>
      <c r="K1760" s="652">
        <f t="shared" si="116"/>
        <v>96.53</v>
      </c>
      <c r="L1760" s="652"/>
    </row>
    <row r="1761" spans="1:12" x14ac:dyDescent="0.2">
      <c r="A1761" s="652" t="s">
        <v>316</v>
      </c>
      <c r="B1761" s="656" t="s">
        <v>317</v>
      </c>
      <c r="C1761" s="653"/>
      <c r="D1761" s="653"/>
      <c r="E1761" s="653">
        <f t="shared" si="113"/>
        <v>53.32</v>
      </c>
      <c r="F1761" s="653">
        <v>43</v>
      </c>
      <c r="G1761" s="653">
        <f t="shared" si="114"/>
        <v>0</v>
      </c>
      <c r="H1761" s="653"/>
      <c r="I1761" s="654">
        <f t="shared" si="115"/>
        <v>53.32</v>
      </c>
      <c r="J1761" s="655">
        <f t="shared" si="115"/>
        <v>43</v>
      </c>
      <c r="K1761" s="652">
        <f t="shared" si="116"/>
        <v>53.32</v>
      </c>
      <c r="L1761" s="652"/>
    </row>
    <row r="1762" spans="1:12" x14ac:dyDescent="0.2">
      <c r="A1762" s="652" t="s">
        <v>641</v>
      </c>
      <c r="B1762" s="656" t="s">
        <v>315</v>
      </c>
      <c r="C1762" s="653"/>
      <c r="D1762" s="653"/>
      <c r="E1762" s="653">
        <f t="shared" si="113"/>
        <v>23.56</v>
      </c>
      <c r="F1762" s="653">
        <v>19</v>
      </c>
      <c r="G1762" s="653">
        <f t="shared" si="114"/>
        <v>0</v>
      </c>
      <c r="H1762" s="653"/>
      <c r="I1762" s="654">
        <f t="shared" si="115"/>
        <v>23.56</v>
      </c>
      <c r="J1762" s="655">
        <f t="shared" si="115"/>
        <v>19</v>
      </c>
      <c r="K1762" s="652">
        <f t="shared" si="116"/>
        <v>23.56</v>
      </c>
      <c r="L1762" s="652"/>
    </row>
    <row r="1763" spans="1:12" x14ac:dyDescent="0.2">
      <c r="A1763" s="652" t="s">
        <v>641</v>
      </c>
      <c r="B1763" s="656" t="s">
        <v>312</v>
      </c>
      <c r="C1763" s="653"/>
      <c r="D1763" s="653"/>
      <c r="E1763" s="653">
        <f t="shared" si="113"/>
        <v>225.68</v>
      </c>
      <c r="F1763" s="653">
        <v>182</v>
      </c>
      <c r="G1763" s="653">
        <f t="shared" si="114"/>
        <v>0</v>
      </c>
      <c r="H1763" s="653"/>
      <c r="I1763" s="654">
        <f t="shared" si="115"/>
        <v>225.68</v>
      </c>
      <c r="J1763" s="655">
        <f t="shared" si="115"/>
        <v>182</v>
      </c>
      <c r="K1763" s="652">
        <f t="shared" si="116"/>
        <v>225.68</v>
      </c>
      <c r="L1763" s="652"/>
    </row>
    <row r="1764" spans="1:12" x14ac:dyDescent="0.2">
      <c r="A1764" s="652" t="s">
        <v>429</v>
      </c>
      <c r="B1764" s="656" t="s">
        <v>345</v>
      </c>
      <c r="C1764" s="653"/>
      <c r="D1764" s="653"/>
      <c r="E1764" s="653">
        <f t="shared" si="113"/>
        <v>43.4</v>
      </c>
      <c r="F1764" s="653">
        <v>35</v>
      </c>
      <c r="G1764" s="653">
        <f t="shared" si="114"/>
        <v>25.55</v>
      </c>
      <c r="H1764" s="653">
        <v>35</v>
      </c>
      <c r="I1764" s="654">
        <f t="shared" si="115"/>
        <v>68.95</v>
      </c>
      <c r="J1764" s="655">
        <f t="shared" si="115"/>
        <v>70</v>
      </c>
      <c r="K1764" s="652">
        <f t="shared" si="116"/>
        <v>68.95</v>
      </c>
      <c r="L1764" s="652"/>
    </row>
    <row r="1765" spans="1:12" x14ac:dyDescent="0.2">
      <c r="A1765" s="652" t="s">
        <v>429</v>
      </c>
      <c r="B1765" s="656" t="s">
        <v>317</v>
      </c>
      <c r="C1765" s="653"/>
      <c r="D1765" s="653"/>
      <c r="E1765" s="653">
        <f t="shared" si="113"/>
        <v>47.12</v>
      </c>
      <c r="F1765" s="653">
        <v>38</v>
      </c>
      <c r="G1765" s="653">
        <f t="shared" si="114"/>
        <v>27.74</v>
      </c>
      <c r="H1765" s="653">
        <v>38</v>
      </c>
      <c r="I1765" s="654">
        <f t="shared" si="115"/>
        <v>74.86</v>
      </c>
      <c r="J1765" s="655">
        <f t="shared" si="115"/>
        <v>76</v>
      </c>
      <c r="K1765" s="652">
        <f t="shared" si="116"/>
        <v>74.86</v>
      </c>
      <c r="L1765" s="652"/>
    </row>
    <row r="1766" spans="1:12" x14ac:dyDescent="0.2">
      <c r="A1766" s="652" t="s">
        <v>429</v>
      </c>
      <c r="B1766" s="656" t="s">
        <v>360</v>
      </c>
      <c r="C1766" s="653"/>
      <c r="D1766" s="653"/>
      <c r="E1766" s="653">
        <f t="shared" si="113"/>
        <v>142.6</v>
      </c>
      <c r="F1766" s="653">
        <v>115</v>
      </c>
      <c r="G1766" s="653">
        <f t="shared" si="114"/>
        <v>83.22</v>
      </c>
      <c r="H1766" s="653">
        <v>114</v>
      </c>
      <c r="I1766" s="654">
        <f t="shared" si="115"/>
        <v>225.82</v>
      </c>
      <c r="J1766" s="655">
        <f t="shared" si="115"/>
        <v>229</v>
      </c>
      <c r="K1766" s="652">
        <f t="shared" si="116"/>
        <v>225.82</v>
      </c>
      <c r="L1766" s="652"/>
    </row>
    <row r="1767" spans="1:12" x14ac:dyDescent="0.2">
      <c r="A1767" s="652" t="s">
        <v>421</v>
      </c>
      <c r="B1767" s="656" t="s">
        <v>315</v>
      </c>
      <c r="C1767" s="653"/>
      <c r="D1767" s="653"/>
      <c r="E1767" s="653">
        <f t="shared" si="113"/>
        <v>2.48</v>
      </c>
      <c r="F1767" s="653">
        <v>2</v>
      </c>
      <c r="G1767" s="653">
        <f t="shared" si="114"/>
        <v>0</v>
      </c>
      <c r="H1767" s="653"/>
      <c r="I1767" s="654">
        <f t="shared" si="115"/>
        <v>2.48</v>
      </c>
      <c r="J1767" s="655">
        <f t="shared" si="115"/>
        <v>2</v>
      </c>
      <c r="K1767" s="652">
        <f t="shared" si="116"/>
        <v>2.48</v>
      </c>
      <c r="L1767" s="652"/>
    </row>
    <row r="1768" spans="1:12" x14ac:dyDescent="0.2">
      <c r="A1768" s="652" t="s">
        <v>421</v>
      </c>
      <c r="B1768" s="656" t="s">
        <v>312</v>
      </c>
      <c r="C1768" s="653"/>
      <c r="D1768" s="653"/>
      <c r="E1768" s="653">
        <f t="shared" si="113"/>
        <v>59.519999999999996</v>
      </c>
      <c r="F1768" s="653">
        <v>48</v>
      </c>
      <c r="G1768" s="653">
        <f t="shared" si="114"/>
        <v>0</v>
      </c>
      <c r="H1768" s="653"/>
      <c r="I1768" s="654">
        <f t="shared" si="115"/>
        <v>59.519999999999996</v>
      </c>
      <c r="J1768" s="655">
        <f t="shared" si="115"/>
        <v>48</v>
      </c>
      <c r="K1768" s="652">
        <f t="shared" si="116"/>
        <v>59.519999999999996</v>
      </c>
      <c r="L1768" s="652"/>
    </row>
    <row r="1769" spans="1:12" x14ac:dyDescent="0.2">
      <c r="A1769" s="652" t="s">
        <v>421</v>
      </c>
      <c r="B1769" s="656" t="s">
        <v>362</v>
      </c>
      <c r="C1769" s="653"/>
      <c r="D1769" s="653"/>
      <c r="E1769" s="653">
        <f t="shared" si="113"/>
        <v>86.8</v>
      </c>
      <c r="F1769" s="653">
        <v>70</v>
      </c>
      <c r="G1769" s="653">
        <f t="shared" si="114"/>
        <v>0</v>
      </c>
      <c r="H1769" s="653"/>
      <c r="I1769" s="654">
        <f t="shared" si="115"/>
        <v>86.8</v>
      </c>
      <c r="J1769" s="655">
        <f t="shared" si="115"/>
        <v>70</v>
      </c>
      <c r="K1769" s="652">
        <f t="shared" si="116"/>
        <v>86.8</v>
      </c>
      <c r="L1769" s="652"/>
    </row>
    <row r="1770" spans="1:12" x14ac:dyDescent="0.2">
      <c r="A1770" s="652" t="s">
        <v>582</v>
      </c>
      <c r="B1770" s="656" t="s">
        <v>321</v>
      </c>
      <c r="C1770" s="653"/>
      <c r="D1770" s="653"/>
      <c r="E1770" s="653">
        <f t="shared" si="113"/>
        <v>109.12</v>
      </c>
      <c r="F1770" s="653">
        <v>88</v>
      </c>
      <c r="G1770" s="653">
        <f t="shared" si="114"/>
        <v>64.239999999999995</v>
      </c>
      <c r="H1770" s="653">
        <v>88</v>
      </c>
      <c r="I1770" s="654">
        <f t="shared" si="115"/>
        <v>173.36</v>
      </c>
      <c r="J1770" s="655">
        <f t="shared" si="115"/>
        <v>176</v>
      </c>
      <c r="K1770" s="652">
        <f t="shared" si="116"/>
        <v>173.36</v>
      </c>
      <c r="L1770" s="652"/>
    </row>
    <row r="1771" spans="1:12" x14ac:dyDescent="0.2">
      <c r="A1771" s="652" t="s">
        <v>462</v>
      </c>
      <c r="B1771" s="656" t="s">
        <v>315</v>
      </c>
      <c r="C1771" s="653"/>
      <c r="D1771" s="653"/>
      <c r="E1771" s="653">
        <f t="shared" si="113"/>
        <v>2.48</v>
      </c>
      <c r="F1771" s="653">
        <v>2</v>
      </c>
      <c r="G1771" s="653">
        <f t="shared" si="114"/>
        <v>0</v>
      </c>
      <c r="H1771" s="653"/>
      <c r="I1771" s="654">
        <f t="shared" si="115"/>
        <v>2.48</v>
      </c>
      <c r="J1771" s="655">
        <f t="shared" si="115"/>
        <v>2</v>
      </c>
      <c r="K1771" s="652">
        <f t="shared" si="116"/>
        <v>2.48</v>
      </c>
      <c r="L1771" s="652"/>
    </row>
    <row r="1772" spans="1:12" x14ac:dyDescent="0.2">
      <c r="A1772" s="652" t="s">
        <v>462</v>
      </c>
      <c r="B1772" s="656" t="s">
        <v>312</v>
      </c>
      <c r="C1772" s="653"/>
      <c r="D1772" s="653"/>
      <c r="E1772" s="653">
        <f t="shared" si="113"/>
        <v>94.24</v>
      </c>
      <c r="F1772" s="653">
        <v>76</v>
      </c>
      <c r="G1772" s="653">
        <f t="shared" si="114"/>
        <v>0</v>
      </c>
      <c r="H1772" s="653"/>
      <c r="I1772" s="654">
        <f t="shared" si="115"/>
        <v>94.24</v>
      </c>
      <c r="J1772" s="655">
        <f t="shared" si="115"/>
        <v>76</v>
      </c>
      <c r="K1772" s="652">
        <f t="shared" si="116"/>
        <v>94.24</v>
      </c>
      <c r="L1772" s="652"/>
    </row>
    <row r="1773" spans="1:12" x14ac:dyDescent="0.2">
      <c r="A1773" s="652" t="s">
        <v>412</v>
      </c>
      <c r="B1773" s="656" t="s">
        <v>325</v>
      </c>
      <c r="C1773" s="653"/>
      <c r="D1773" s="653"/>
      <c r="E1773" s="653">
        <f t="shared" si="113"/>
        <v>1.24</v>
      </c>
      <c r="F1773" s="653">
        <v>1</v>
      </c>
      <c r="G1773" s="653">
        <f t="shared" si="114"/>
        <v>23.36</v>
      </c>
      <c r="H1773" s="653">
        <v>32</v>
      </c>
      <c r="I1773" s="654">
        <f t="shared" si="115"/>
        <v>24.599999999999998</v>
      </c>
      <c r="J1773" s="655">
        <f t="shared" si="115"/>
        <v>33</v>
      </c>
      <c r="K1773" s="652">
        <f t="shared" si="116"/>
        <v>24.599999999999998</v>
      </c>
      <c r="L1773" s="652"/>
    </row>
    <row r="1774" spans="1:12" x14ac:dyDescent="0.2">
      <c r="A1774" s="652" t="s">
        <v>412</v>
      </c>
      <c r="B1774" s="656" t="s">
        <v>326</v>
      </c>
      <c r="C1774" s="653"/>
      <c r="D1774" s="653"/>
      <c r="E1774" s="653">
        <f t="shared" si="113"/>
        <v>1.24</v>
      </c>
      <c r="F1774" s="653">
        <v>1</v>
      </c>
      <c r="G1774" s="653">
        <f t="shared" si="114"/>
        <v>77.38</v>
      </c>
      <c r="H1774" s="653">
        <v>106</v>
      </c>
      <c r="I1774" s="654">
        <f t="shared" si="115"/>
        <v>78.61999999999999</v>
      </c>
      <c r="J1774" s="655">
        <f t="shared" si="115"/>
        <v>107</v>
      </c>
      <c r="K1774" s="652">
        <f t="shared" si="116"/>
        <v>78.61999999999999</v>
      </c>
      <c r="L1774" s="652"/>
    </row>
    <row r="1775" spans="1:12" x14ac:dyDescent="0.2">
      <c r="A1775" s="652" t="s">
        <v>412</v>
      </c>
      <c r="B1775" s="656" t="s">
        <v>328</v>
      </c>
      <c r="C1775" s="653"/>
      <c r="D1775" s="653"/>
      <c r="E1775" s="653">
        <f t="shared" si="113"/>
        <v>219.48</v>
      </c>
      <c r="F1775" s="653">
        <v>177</v>
      </c>
      <c r="G1775" s="653">
        <f t="shared" si="114"/>
        <v>0.73</v>
      </c>
      <c r="H1775" s="653">
        <v>1</v>
      </c>
      <c r="I1775" s="654">
        <f t="shared" si="115"/>
        <v>220.20999999999998</v>
      </c>
      <c r="J1775" s="655">
        <f t="shared" si="115"/>
        <v>178</v>
      </c>
      <c r="K1775" s="652">
        <f t="shared" si="116"/>
        <v>220.20999999999998</v>
      </c>
      <c r="L1775" s="652"/>
    </row>
    <row r="1776" spans="1:12" x14ac:dyDescent="0.2">
      <c r="A1776" s="652" t="s">
        <v>412</v>
      </c>
      <c r="B1776" s="656" t="s">
        <v>329</v>
      </c>
      <c r="C1776" s="653"/>
      <c r="D1776" s="653"/>
      <c r="E1776" s="653">
        <f t="shared" si="113"/>
        <v>62</v>
      </c>
      <c r="F1776" s="653">
        <v>50</v>
      </c>
      <c r="G1776" s="653">
        <f t="shared" si="114"/>
        <v>36.5</v>
      </c>
      <c r="H1776" s="653">
        <v>50</v>
      </c>
      <c r="I1776" s="654">
        <f t="shared" si="115"/>
        <v>98.5</v>
      </c>
      <c r="J1776" s="655">
        <f t="shared" si="115"/>
        <v>100</v>
      </c>
      <c r="K1776" s="652">
        <f t="shared" si="116"/>
        <v>98.5</v>
      </c>
      <c r="L1776" s="652"/>
    </row>
    <row r="1777" spans="1:12" x14ac:dyDescent="0.2">
      <c r="A1777" s="652" t="s">
        <v>412</v>
      </c>
      <c r="B1777" s="656" t="s">
        <v>330</v>
      </c>
      <c r="C1777" s="653"/>
      <c r="D1777" s="653"/>
      <c r="E1777" s="653">
        <f t="shared" si="113"/>
        <v>66.959999999999994</v>
      </c>
      <c r="F1777" s="653">
        <v>54</v>
      </c>
      <c r="G1777" s="653">
        <f t="shared" si="114"/>
        <v>0</v>
      </c>
      <c r="H1777" s="653"/>
      <c r="I1777" s="654">
        <f t="shared" si="115"/>
        <v>66.959999999999994</v>
      </c>
      <c r="J1777" s="655">
        <f t="shared" si="115"/>
        <v>54</v>
      </c>
      <c r="K1777" s="652">
        <f t="shared" si="116"/>
        <v>66.959999999999994</v>
      </c>
      <c r="L1777" s="652"/>
    </row>
    <row r="1778" spans="1:12" x14ac:dyDescent="0.2">
      <c r="A1778" s="652" t="s">
        <v>412</v>
      </c>
      <c r="B1778" s="656" t="s">
        <v>331</v>
      </c>
      <c r="C1778" s="653"/>
      <c r="D1778" s="653"/>
      <c r="E1778" s="653">
        <f t="shared" si="113"/>
        <v>0</v>
      </c>
      <c r="F1778" s="653"/>
      <c r="G1778" s="653">
        <f t="shared" si="114"/>
        <v>10.95</v>
      </c>
      <c r="H1778" s="653">
        <v>15</v>
      </c>
      <c r="I1778" s="654">
        <f t="shared" si="115"/>
        <v>10.95</v>
      </c>
      <c r="J1778" s="655">
        <f t="shared" si="115"/>
        <v>15</v>
      </c>
      <c r="K1778" s="652">
        <f t="shared" si="116"/>
        <v>10.95</v>
      </c>
      <c r="L1778" s="652"/>
    </row>
    <row r="1779" spans="1:12" x14ac:dyDescent="0.2">
      <c r="A1779" s="652" t="s">
        <v>412</v>
      </c>
      <c r="B1779" s="656" t="s">
        <v>345</v>
      </c>
      <c r="C1779" s="653"/>
      <c r="D1779" s="653"/>
      <c r="E1779" s="653">
        <f t="shared" si="113"/>
        <v>19.84</v>
      </c>
      <c r="F1779" s="653">
        <v>16</v>
      </c>
      <c r="G1779" s="653">
        <f t="shared" si="114"/>
        <v>11.68</v>
      </c>
      <c r="H1779" s="653">
        <v>16</v>
      </c>
      <c r="I1779" s="654">
        <f t="shared" si="115"/>
        <v>31.52</v>
      </c>
      <c r="J1779" s="655">
        <f t="shared" si="115"/>
        <v>32</v>
      </c>
      <c r="K1779" s="652">
        <f t="shared" si="116"/>
        <v>31.52</v>
      </c>
      <c r="L1779" s="652"/>
    </row>
    <row r="1780" spans="1:12" x14ac:dyDescent="0.2">
      <c r="A1780" s="652" t="s">
        <v>412</v>
      </c>
      <c r="B1780" s="656" t="s">
        <v>346</v>
      </c>
      <c r="C1780" s="653"/>
      <c r="D1780" s="653"/>
      <c r="E1780" s="653">
        <f t="shared" si="113"/>
        <v>0</v>
      </c>
      <c r="F1780" s="653"/>
      <c r="G1780" s="653">
        <f t="shared" si="114"/>
        <v>22.63</v>
      </c>
      <c r="H1780" s="653">
        <v>31</v>
      </c>
      <c r="I1780" s="654">
        <f t="shared" si="115"/>
        <v>22.63</v>
      </c>
      <c r="J1780" s="655">
        <f t="shared" si="115"/>
        <v>31</v>
      </c>
      <c r="K1780" s="652">
        <f t="shared" si="116"/>
        <v>22.63</v>
      </c>
      <c r="L1780" s="652"/>
    </row>
    <row r="1781" spans="1:12" x14ac:dyDescent="0.2">
      <c r="A1781" s="652" t="s">
        <v>412</v>
      </c>
      <c r="B1781" s="656" t="s">
        <v>317</v>
      </c>
      <c r="C1781" s="653"/>
      <c r="D1781" s="653"/>
      <c r="E1781" s="653">
        <f t="shared" si="113"/>
        <v>45.88</v>
      </c>
      <c r="F1781" s="653">
        <v>37</v>
      </c>
      <c r="G1781" s="653">
        <f t="shared" si="114"/>
        <v>31.39</v>
      </c>
      <c r="H1781" s="653">
        <v>43</v>
      </c>
      <c r="I1781" s="654">
        <f t="shared" si="115"/>
        <v>77.27000000000001</v>
      </c>
      <c r="J1781" s="655">
        <f t="shared" si="115"/>
        <v>80</v>
      </c>
      <c r="K1781" s="652">
        <f t="shared" si="116"/>
        <v>77.27000000000001</v>
      </c>
      <c r="L1781" s="652"/>
    </row>
    <row r="1782" spans="1:12" x14ac:dyDescent="0.2">
      <c r="A1782" s="652" t="s">
        <v>412</v>
      </c>
      <c r="B1782" s="656" t="s">
        <v>347</v>
      </c>
      <c r="C1782" s="653"/>
      <c r="D1782" s="653"/>
      <c r="E1782" s="653">
        <f t="shared" si="113"/>
        <v>6.2</v>
      </c>
      <c r="F1782" s="653">
        <v>5</v>
      </c>
      <c r="G1782" s="653">
        <f t="shared" si="114"/>
        <v>0</v>
      </c>
      <c r="H1782" s="653"/>
      <c r="I1782" s="654">
        <f t="shared" si="115"/>
        <v>6.2</v>
      </c>
      <c r="J1782" s="655">
        <f t="shared" si="115"/>
        <v>5</v>
      </c>
      <c r="K1782" s="652">
        <f t="shared" si="116"/>
        <v>6.2</v>
      </c>
      <c r="L1782" s="652"/>
    </row>
    <row r="1783" spans="1:12" x14ac:dyDescent="0.2">
      <c r="A1783" s="652" t="s">
        <v>412</v>
      </c>
      <c r="B1783" s="656" t="s">
        <v>312</v>
      </c>
      <c r="C1783" s="653"/>
      <c r="D1783" s="653"/>
      <c r="E1783" s="653">
        <f t="shared" si="113"/>
        <v>172.35999999999999</v>
      </c>
      <c r="F1783" s="653">
        <v>139</v>
      </c>
      <c r="G1783" s="653">
        <f t="shared" si="114"/>
        <v>101.47</v>
      </c>
      <c r="H1783" s="653">
        <v>139</v>
      </c>
      <c r="I1783" s="654">
        <f t="shared" si="115"/>
        <v>273.83</v>
      </c>
      <c r="J1783" s="655">
        <f t="shared" si="115"/>
        <v>278</v>
      </c>
      <c r="K1783" s="652">
        <f t="shared" si="116"/>
        <v>273.83</v>
      </c>
      <c r="L1783" s="652"/>
    </row>
    <row r="1784" spans="1:12" x14ac:dyDescent="0.2">
      <c r="A1784" s="652" t="s">
        <v>412</v>
      </c>
      <c r="B1784" s="656" t="s">
        <v>321</v>
      </c>
      <c r="C1784" s="653"/>
      <c r="D1784" s="653"/>
      <c r="E1784" s="653">
        <f t="shared" si="113"/>
        <v>142.6</v>
      </c>
      <c r="F1784" s="653">
        <v>115</v>
      </c>
      <c r="G1784" s="653">
        <f t="shared" si="114"/>
        <v>83.95</v>
      </c>
      <c r="H1784" s="653">
        <v>115</v>
      </c>
      <c r="I1784" s="654">
        <f t="shared" si="115"/>
        <v>226.55</v>
      </c>
      <c r="J1784" s="655">
        <f t="shared" si="115"/>
        <v>230</v>
      </c>
      <c r="K1784" s="652">
        <f t="shared" si="116"/>
        <v>226.55</v>
      </c>
      <c r="L1784" s="652"/>
    </row>
    <row r="1785" spans="1:12" x14ac:dyDescent="0.2">
      <c r="A1785" s="652" t="s">
        <v>412</v>
      </c>
      <c r="B1785" s="656" t="s">
        <v>375</v>
      </c>
      <c r="C1785" s="653"/>
      <c r="D1785" s="653"/>
      <c r="E1785" s="653">
        <f t="shared" si="113"/>
        <v>32.24</v>
      </c>
      <c r="F1785" s="653">
        <v>26</v>
      </c>
      <c r="G1785" s="653">
        <f t="shared" si="114"/>
        <v>0</v>
      </c>
      <c r="H1785" s="653"/>
      <c r="I1785" s="654">
        <f t="shared" si="115"/>
        <v>32.24</v>
      </c>
      <c r="J1785" s="655">
        <f t="shared" si="115"/>
        <v>26</v>
      </c>
      <c r="K1785" s="652">
        <f t="shared" si="116"/>
        <v>32.24</v>
      </c>
      <c r="L1785" s="652"/>
    </row>
    <row r="1786" spans="1:12" x14ac:dyDescent="0.2">
      <c r="A1786" s="652" t="s">
        <v>412</v>
      </c>
      <c r="B1786" s="656" t="s">
        <v>349</v>
      </c>
      <c r="C1786" s="653"/>
      <c r="D1786" s="653"/>
      <c r="E1786" s="653">
        <f t="shared" si="113"/>
        <v>24.8</v>
      </c>
      <c r="F1786" s="653">
        <v>20</v>
      </c>
      <c r="G1786" s="653">
        <f t="shared" si="114"/>
        <v>12.41</v>
      </c>
      <c r="H1786" s="653">
        <v>17</v>
      </c>
      <c r="I1786" s="654">
        <f t="shared" si="115"/>
        <v>37.21</v>
      </c>
      <c r="J1786" s="655">
        <f t="shared" si="115"/>
        <v>37</v>
      </c>
      <c r="K1786" s="652">
        <f t="shared" si="116"/>
        <v>37.21</v>
      </c>
      <c r="L1786" s="652"/>
    </row>
    <row r="1787" spans="1:12" x14ac:dyDescent="0.2">
      <c r="A1787" s="652" t="s">
        <v>412</v>
      </c>
      <c r="B1787" s="656" t="s">
        <v>352</v>
      </c>
      <c r="C1787" s="653"/>
      <c r="D1787" s="653"/>
      <c r="E1787" s="653">
        <f t="shared" si="113"/>
        <v>45.88</v>
      </c>
      <c r="F1787" s="653">
        <v>37</v>
      </c>
      <c r="G1787" s="653">
        <f t="shared" si="114"/>
        <v>27.009999999999998</v>
      </c>
      <c r="H1787" s="653">
        <v>37</v>
      </c>
      <c r="I1787" s="654">
        <f t="shared" si="115"/>
        <v>72.89</v>
      </c>
      <c r="J1787" s="655">
        <f t="shared" si="115"/>
        <v>74</v>
      </c>
      <c r="K1787" s="652">
        <f t="shared" si="116"/>
        <v>72.89</v>
      </c>
      <c r="L1787" s="652"/>
    </row>
    <row r="1788" spans="1:12" x14ac:dyDescent="0.2">
      <c r="A1788" s="652" t="s">
        <v>412</v>
      </c>
      <c r="B1788" s="656" t="s">
        <v>357</v>
      </c>
      <c r="C1788" s="653"/>
      <c r="D1788" s="653"/>
      <c r="E1788" s="653">
        <f t="shared" si="113"/>
        <v>60.76</v>
      </c>
      <c r="F1788" s="653">
        <v>49</v>
      </c>
      <c r="G1788" s="653">
        <f t="shared" si="114"/>
        <v>35.769999999999996</v>
      </c>
      <c r="H1788" s="653">
        <v>49</v>
      </c>
      <c r="I1788" s="654">
        <f t="shared" si="115"/>
        <v>96.53</v>
      </c>
      <c r="J1788" s="655">
        <f t="shared" si="115"/>
        <v>98</v>
      </c>
      <c r="K1788" s="652">
        <f t="shared" si="116"/>
        <v>96.53</v>
      </c>
      <c r="L1788" s="652"/>
    </row>
    <row r="1789" spans="1:12" x14ac:dyDescent="0.2">
      <c r="A1789" s="652" t="s">
        <v>412</v>
      </c>
      <c r="B1789" s="656" t="s">
        <v>359</v>
      </c>
      <c r="C1789" s="653"/>
      <c r="D1789" s="653"/>
      <c r="E1789" s="653">
        <f t="shared" si="113"/>
        <v>200.88</v>
      </c>
      <c r="F1789" s="653">
        <v>162</v>
      </c>
      <c r="G1789" s="653">
        <f t="shared" si="114"/>
        <v>118.25999999999999</v>
      </c>
      <c r="H1789" s="653">
        <v>162</v>
      </c>
      <c r="I1789" s="654">
        <f t="shared" si="115"/>
        <v>319.14</v>
      </c>
      <c r="J1789" s="655">
        <f t="shared" si="115"/>
        <v>324</v>
      </c>
      <c r="K1789" s="652">
        <f t="shared" si="116"/>
        <v>319.14</v>
      </c>
      <c r="L1789" s="652"/>
    </row>
    <row r="1790" spans="1:12" x14ac:dyDescent="0.2">
      <c r="A1790" s="652" t="s">
        <v>412</v>
      </c>
      <c r="B1790" s="656" t="s">
        <v>360</v>
      </c>
      <c r="C1790" s="653"/>
      <c r="D1790" s="653"/>
      <c r="E1790" s="653">
        <f t="shared" si="113"/>
        <v>66.959999999999994</v>
      </c>
      <c r="F1790" s="653">
        <v>54</v>
      </c>
      <c r="G1790" s="653">
        <f t="shared" si="114"/>
        <v>39.42</v>
      </c>
      <c r="H1790" s="653">
        <v>54</v>
      </c>
      <c r="I1790" s="654">
        <f t="shared" si="115"/>
        <v>106.38</v>
      </c>
      <c r="J1790" s="655">
        <f t="shared" si="115"/>
        <v>108</v>
      </c>
      <c r="K1790" s="652">
        <f t="shared" si="116"/>
        <v>106.38</v>
      </c>
      <c r="L1790" s="652"/>
    </row>
    <row r="1791" spans="1:12" x14ac:dyDescent="0.2">
      <c r="A1791" s="652" t="s">
        <v>412</v>
      </c>
      <c r="B1791" s="656" t="s">
        <v>362</v>
      </c>
      <c r="C1791" s="653"/>
      <c r="D1791" s="653"/>
      <c r="E1791" s="653">
        <f t="shared" si="113"/>
        <v>322.39999999999998</v>
      </c>
      <c r="F1791" s="653">
        <v>260</v>
      </c>
      <c r="G1791" s="653">
        <f t="shared" si="114"/>
        <v>98.55</v>
      </c>
      <c r="H1791" s="653">
        <v>135</v>
      </c>
      <c r="I1791" s="654">
        <f t="shared" si="115"/>
        <v>420.95</v>
      </c>
      <c r="J1791" s="655">
        <f t="shared" si="115"/>
        <v>395</v>
      </c>
      <c r="K1791" s="652">
        <f t="shared" si="116"/>
        <v>420.95</v>
      </c>
      <c r="L1791" s="652"/>
    </row>
    <row r="1792" spans="1:12" x14ac:dyDescent="0.2">
      <c r="A1792" s="652" t="s">
        <v>412</v>
      </c>
      <c r="B1792" s="656" t="s">
        <v>364</v>
      </c>
      <c r="C1792" s="653"/>
      <c r="D1792" s="653"/>
      <c r="E1792" s="653">
        <f t="shared" si="113"/>
        <v>2.48</v>
      </c>
      <c r="F1792" s="653">
        <v>2</v>
      </c>
      <c r="G1792" s="653">
        <f t="shared" si="114"/>
        <v>0.73</v>
      </c>
      <c r="H1792" s="653">
        <v>1</v>
      </c>
      <c r="I1792" s="654">
        <f t="shared" si="115"/>
        <v>3.21</v>
      </c>
      <c r="J1792" s="655">
        <f t="shared" si="115"/>
        <v>3</v>
      </c>
      <c r="K1792" s="652">
        <f t="shared" si="116"/>
        <v>3.21</v>
      </c>
      <c r="L1792" s="652"/>
    </row>
    <row r="1793" spans="1:12" x14ac:dyDescent="0.2">
      <c r="A1793" s="652" t="s">
        <v>412</v>
      </c>
      <c r="B1793" s="656" t="s">
        <v>365</v>
      </c>
      <c r="C1793" s="653"/>
      <c r="D1793" s="653"/>
      <c r="E1793" s="653">
        <f t="shared" si="113"/>
        <v>1.24</v>
      </c>
      <c r="F1793" s="653">
        <v>1</v>
      </c>
      <c r="G1793" s="653">
        <f t="shared" si="114"/>
        <v>0.73</v>
      </c>
      <c r="H1793" s="653">
        <v>1</v>
      </c>
      <c r="I1793" s="654">
        <f t="shared" si="115"/>
        <v>1.97</v>
      </c>
      <c r="J1793" s="655">
        <f t="shared" si="115"/>
        <v>2</v>
      </c>
      <c r="K1793" s="652">
        <f t="shared" si="116"/>
        <v>1.97</v>
      </c>
      <c r="L1793" s="652"/>
    </row>
    <row r="1794" spans="1:12" x14ac:dyDescent="0.2">
      <c r="A1794" s="652" t="s">
        <v>412</v>
      </c>
      <c r="B1794" s="656" t="s">
        <v>367</v>
      </c>
      <c r="C1794" s="653"/>
      <c r="D1794" s="653"/>
      <c r="E1794" s="653">
        <f t="shared" si="113"/>
        <v>0</v>
      </c>
      <c r="F1794" s="653"/>
      <c r="G1794" s="653">
        <f t="shared" si="114"/>
        <v>100.74</v>
      </c>
      <c r="H1794" s="653">
        <v>138</v>
      </c>
      <c r="I1794" s="654">
        <f t="shared" si="115"/>
        <v>100.74</v>
      </c>
      <c r="J1794" s="655">
        <f t="shared" si="115"/>
        <v>138</v>
      </c>
      <c r="K1794" s="652">
        <f t="shared" si="116"/>
        <v>100.74</v>
      </c>
      <c r="L1794" s="652"/>
    </row>
    <row r="1795" spans="1:12" x14ac:dyDescent="0.2">
      <c r="A1795" s="652" t="s">
        <v>412</v>
      </c>
      <c r="B1795" s="656" t="s">
        <v>368</v>
      </c>
      <c r="C1795" s="653"/>
      <c r="D1795" s="653"/>
      <c r="E1795" s="653">
        <f t="shared" si="113"/>
        <v>131.44</v>
      </c>
      <c r="F1795" s="653">
        <v>106</v>
      </c>
      <c r="G1795" s="653">
        <f t="shared" si="114"/>
        <v>43.8</v>
      </c>
      <c r="H1795" s="653">
        <v>60</v>
      </c>
      <c r="I1795" s="654">
        <f t="shared" si="115"/>
        <v>175.24</v>
      </c>
      <c r="J1795" s="655">
        <f t="shared" si="115"/>
        <v>166</v>
      </c>
      <c r="K1795" s="652">
        <f t="shared" si="116"/>
        <v>175.24</v>
      </c>
      <c r="L1795" s="652"/>
    </row>
    <row r="1796" spans="1:12" x14ac:dyDescent="0.2">
      <c r="A1796" s="652" t="s">
        <v>412</v>
      </c>
      <c r="B1796" s="656" t="s">
        <v>372</v>
      </c>
      <c r="C1796" s="653"/>
      <c r="D1796" s="653"/>
      <c r="E1796" s="653">
        <f t="shared" si="113"/>
        <v>97.96</v>
      </c>
      <c r="F1796" s="653">
        <v>79</v>
      </c>
      <c r="G1796" s="653">
        <f t="shared" si="114"/>
        <v>0</v>
      </c>
      <c r="H1796" s="653"/>
      <c r="I1796" s="654">
        <f t="shared" si="115"/>
        <v>97.96</v>
      </c>
      <c r="J1796" s="655">
        <f t="shared" si="115"/>
        <v>79</v>
      </c>
      <c r="K1796" s="652">
        <f t="shared" si="116"/>
        <v>97.96</v>
      </c>
      <c r="L1796" s="652"/>
    </row>
    <row r="1797" spans="1:12" x14ac:dyDescent="0.2">
      <c r="A1797" s="652" t="s">
        <v>412</v>
      </c>
      <c r="B1797" s="656" t="s">
        <v>373</v>
      </c>
      <c r="C1797" s="653"/>
      <c r="D1797" s="653"/>
      <c r="E1797" s="653">
        <f t="shared" si="113"/>
        <v>112.84</v>
      </c>
      <c r="F1797" s="653">
        <v>91</v>
      </c>
      <c r="G1797" s="653">
        <f t="shared" si="114"/>
        <v>0</v>
      </c>
      <c r="H1797" s="653"/>
      <c r="I1797" s="654">
        <f t="shared" si="115"/>
        <v>112.84</v>
      </c>
      <c r="J1797" s="655">
        <f t="shared" si="115"/>
        <v>91</v>
      </c>
      <c r="K1797" s="652">
        <f t="shared" si="116"/>
        <v>112.84</v>
      </c>
      <c r="L1797" s="652"/>
    </row>
    <row r="1798" spans="1:12" x14ac:dyDescent="0.2">
      <c r="A1798" s="652" t="s">
        <v>494</v>
      </c>
      <c r="B1798" s="656" t="s">
        <v>317</v>
      </c>
      <c r="C1798" s="653"/>
      <c r="D1798" s="653"/>
      <c r="E1798" s="653">
        <f t="shared" ref="E1798:E1861" si="117">F1798*1.24</f>
        <v>24.8</v>
      </c>
      <c r="F1798" s="653">
        <v>20</v>
      </c>
      <c r="G1798" s="653">
        <f t="shared" ref="G1798:G1861" si="118">H1798*0.73</f>
        <v>0</v>
      </c>
      <c r="H1798" s="653"/>
      <c r="I1798" s="654">
        <f t="shared" si="115"/>
        <v>24.8</v>
      </c>
      <c r="J1798" s="655">
        <f t="shared" si="115"/>
        <v>20</v>
      </c>
      <c r="K1798" s="652">
        <f t="shared" si="116"/>
        <v>24.8</v>
      </c>
      <c r="L1798" s="652"/>
    </row>
    <row r="1799" spans="1:12" x14ac:dyDescent="0.2">
      <c r="A1799" s="652" t="s">
        <v>551</v>
      </c>
      <c r="B1799" s="656" t="s">
        <v>362</v>
      </c>
      <c r="C1799" s="653"/>
      <c r="D1799" s="653"/>
      <c r="E1799" s="653">
        <f t="shared" si="117"/>
        <v>452.6</v>
      </c>
      <c r="F1799" s="653">
        <v>365</v>
      </c>
      <c r="G1799" s="653">
        <f t="shared" si="118"/>
        <v>0</v>
      </c>
      <c r="H1799" s="653"/>
      <c r="I1799" s="654">
        <f t="shared" si="115"/>
        <v>452.6</v>
      </c>
      <c r="J1799" s="655">
        <f t="shared" si="115"/>
        <v>365</v>
      </c>
      <c r="K1799" s="652">
        <f t="shared" si="116"/>
        <v>452.6</v>
      </c>
      <c r="L1799" s="652"/>
    </row>
    <row r="1800" spans="1:12" x14ac:dyDescent="0.2">
      <c r="A1800" s="652" t="s">
        <v>630</v>
      </c>
      <c r="B1800" s="656" t="s">
        <v>329</v>
      </c>
      <c r="C1800" s="653"/>
      <c r="D1800" s="653"/>
      <c r="E1800" s="653">
        <f t="shared" si="117"/>
        <v>70.679999999999993</v>
      </c>
      <c r="F1800" s="653">
        <v>57</v>
      </c>
      <c r="G1800" s="653">
        <f t="shared" si="118"/>
        <v>41.61</v>
      </c>
      <c r="H1800" s="653">
        <v>57</v>
      </c>
      <c r="I1800" s="654">
        <f t="shared" si="115"/>
        <v>112.28999999999999</v>
      </c>
      <c r="J1800" s="655">
        <f t="shared" si="115"/>
        <v>114</v>
      </c>
      <c r="K1800" s="652">
        <f t="shared" si="116"/>
        <v>112.28999999999999</v>
      </c>
      <c r="L1800" s="652"/>
    </row>
    <row r="1801" spans="1:12" x14ac:dyDescent="0.2">
      <c r="A1801" s="652" t="s">
        <v>630</v>
      </c>
      <c r="B1801" s="656" t="s">
        <v>344</v>
      </c>
      <c r="C1801" s="653"/>
      <c r="D1801" s="653"/>
      <c r="E1801" s="653">
        <f t="shared" si="117"/>
        <v>6.2</v>
      </c>
      <c r="F1801" s="653">
        <v>5</v>
      </c>
      <c r="G1801" s="653">
        <f t="shared" si="118"/>
        <v>3.65</v>
      </c>
      <c r="H1801" s="653">
        <v>5</v>
      </c>
      <c r="I1801" s="654">
        <f t="shared" si="115"/>
        <v>9.85</v>
      </c>
      <c r="J1801" s="655">
        <f t="shared" si="115"/>
        <v>10</v>
      </c>
      <c r="K1801" s="652">
        <f t="shared" si="116"/>
        <v>9.85</v>
      </c>
      <c r="L1801" s="652"/>
    </row>
    <row r="1802" spans="1:12" x14ac:dyDescent="0.2">
      <c r="A1802" s="652" t="s">
        <v>630</v>
      </c>
      <c r="B1802" s="656" t="s">
        <v>364</v>
      </c>
      <c r="C1802" s="653"/>
      <c r="D1802" s="653"/>
      <c r="E1802" s="653">
        <f t="shared" si="117"/>
        <v>3.7199999999999998</v>
      </c>
      <c r="F1802" s="653">
        <v>3</v>
      </c>
      <c r="G1802" s="653">
        <f t="shared" si="118"/>
        <v>2.19</v>
      </c>
      <c r="H1802" s="653">
        <v>3</v>
      </c>
      <c r="I1802" s="654">
        <f t="shared" si="115"/>
        <v>5.91</v>
      </c>
      <c r="J1802" s="655">
        <f t="shared" si="115"/>
        <v>6</v>
      </c>
      <c r="K1802" s="652">
        <f t="shared" si="116"/>
        <v>5.91</v>
      </c>
      <c r="L1802" s="652"/>
    </row>
    <row r="1803" spans="1:12" x14ac:dyDescent="0.2">
      <c r="A1803" s="652" t="s">
        <v>519</v>
      </c>
      <c r="B1803" s="656" t="s">
        <v>326</v>
      </c>
      <c r="C1803" s="653"/>
      <c r="D1803" s="653"/>
      <c r="E1803" s="653">
        <f t="shared" si="117"/>
        <v>0</v>
      </c>
      <c r="F1803" s="653"/>
      <c r="G1803" s="653">
        <f t="shared" si="118"/>
        <v>1351.96</v>
      </c>
      <c r="H1803" s="653">
        <v>1852</v>
      </c>
      <c r="I1803" s="654">
        <f t="shared" si="115"/>
        <v>1351.96</v>
      </c>
      <c r="J1803" s="655">
        <f t="shared" si="115"/>
        <v>1852</v>
      </c>
      <c r="K1803" s="652">
        <f t="shared" si="116"/>
        <v>1351.96</v>
      </c>
      <c r="L1803" s="652"/>
    </row>
    <row r="1804" spans="1:12" x14ac:dyDescent="0.2">
      <c r="A1804" s="652" t="s">
        <v>519</v>
      </c>
      <c r="B1804" s="656" t="s">
        <v>327</v>
      </c>
      <c r="C1804" s="653"/>
      <c r="D1804" s="653"/>
      <c r="E1804" s="653">
        <f t="shared" si="117"/>
        <v>0</v>
      </c>
      <c r="F1804" s="653"/>
      <c r="G1804" s="653">
        <f t="shared" si="118"/>
        <v>94.899999999999991</v>
      </c>
      <c r="H1804" s="653">
        <v>130</v>
      </c>
      <c r="I1804" s="654">
        <f t="shared" si="115"/>
        <v>94.899999999999991</v>
      </c>
      <c r="J1804" s="655">
        <f t="shared" si="115"/>
        <v>130</v>
      </c>
      <c r="K1804" s="652">
        <f t="shared" si="116"/>
        <v>94.899999999999991</v>
      </c>
      <c r="L1804" s="652"/>
    </row>
    <row r="1805" spans="1:12" ht="24" x14ac:dyDescent="0.2">
      <c r="A1805" s="652" t="s">
        <v>519</v>
      </c>
      <c r="B1805" s="656" t="s">
        <v>342</v>
      </c>
      <c r="C1805" s="653"/>
      <c r="D1805" s="653"/>
      <c r="E1805" s="653">
        <f t="shared" si="117"/>
        <v>18.600000000000001</v>
      </c>
      <c r="F1805" s="653">
        <v>15</v>
      </c>
      <c r="G1805" s="653">
        <f t="shared" si="118"/>
        <v>10.95</v>
      </c>
      <c r="H1805" s="653">
        <v>15</v>
      </c>
      <c r="I1805" s="654">
        <f t="shared" si="115"/>
        <v>29.55</v>
      </c>
      <c r="J1805" s="655">
        <f t="shared" si="115"/>
        <v>30</v>
      </c>
      <c r="K1805" s="652">
        <f t="shared" si="116"/>
        <v>29.55</v>
      </c>
      <c r="L1805" s="652"/>
    </row>
    <row r="1806" spans="1:12" x14ac:dyDescent="0.2">
      <c r="A1806" s="652" t="s">
        <v>519</v>
      </c>
      <c r="B1806" s="656" t="s">
        <v>349</v>
      </c>
      <c r="C1806" s="653"/>
      <c r="D1806" s="653"/>
      <c r="E1806" s="653">
        <f t="shared" si="117"/>
        <v>213.28</v>
      </c>
      <c r="F1806" s="653">
        <v>172</v>
      </c>
      <c r="G1806" s="653">
        <f t="shared" si="118"/>
        <v>0</v>
      </c>
      <c r="H1806" s="653"/>
      <c r="I1806" s="654">
        <f t="shared" si="115"/>
        <v>213.28</v>
      </c>
      <c r="J1806" s="655">
        <f t="shared" si="115"/>
        <v>172</v>
      </c>
      <c r="K1806" s="652">
        <f t="shared" si="116"/>
        <v>213.28</v>
      </c>
      <c r="L1806" s="652"/>
    </row>
    <row r="1807" spans="1:12" x14ac:dyDescent="0.2">
      <c r="A1807" s="652" t="s">
        <v>519</v>
      </c>
      <c r="B1807" s="656" t="s">
        <v>351</v>
      </c>
      <c r="C1807" s="653"/>
      <c r="D1807" s="653"/>
      <c r="E1807" s="653">
        <f t="shared" si="117"/>
        <v>147.56</v>
      </c>
      <c r="F1807" s="653">
        <v>119</v>
      </c>
      <c r="G1807" s="653">
        <f t="shared" si="118"/>
        <v>86.87</v>
      </c>
      <c r="H1807" s="653">
        <v>119</v>
      </c>
      <c r="I1807" s="654">
        <f t="shared" si="115"/>
        <v>234.43</v>
      </c>
      <c r="J1807" s="655">
        <f t="shared" si="115"/>
        <v>238</v>
      </c>
      <c r="K1807" s="652">
        <f t="shared" si="116"/>
        <v>234.43</v>
      </c>
      <c r="L1807" s="652"/>
    </row>
    <row r="1808" spans="1:12" x14ac:dyDescent="0.2">
      <c r="A1808" s="652" t="s">
        <v>519</v>
      </c>
      <c r="B1808" s="656" t="s">
        <v>359</v>
      </c>
      <c r="C1808" s="653"/>
      <c r="D1808" s="653"/>
      <c r="E1808" s="653">
        <f t="shared" si="117"/>
        <v>1557.44</v>
      </c>
      <c r="F1808" s="653">
        <v>1256</v>
      </c>
      <c r="G1808" s="653">
        <f t="shared" si="118"/>
        <v>79.569999999999993</v>
      </c>
      <c r="H1808" s="653">
        <v>109</v>
      </c>
      <c r="I1808" s="654">
        <f t="shared" si="115"/>
        <v>1637.01</v>
      </c>
      <c r="J1808" s="655">
        <f t="shared" si="115"/>
        <v>1365</v>
      </c>
      <c r="K1808" s="652">
        <f t="shared" si="116"/>
        <v>1637.01</v>
      </c>
      <c r="L1808" s="652"/>
    </row>
    <row r="1809" spans="1:12" x14ac:dyDescent="0.2">
      <c r="A1809" s="652" t="s">
        <v>519</v>
      </c>
      <c r="B1809" s="656" t="s">
        <v>362</v>
      </c>
      <c r="C1809" s="653"/>
      <c r="D1809" s="653"/>
      <c r="E1809" s="653">
        <f t="shared" si="117"/>
        <v>60.76</v>
      </c>
      <c r="F1809" s="653">
        <v>49</v>
      </c>
      <c r="G1809" s="653">
        <f t="shared" si="118"/>
        <v>0</v>
      </c>
      <c r="H1809" s="653"/>
      <c r="I1809" s="654">
        <f t="shared" si="115"/>
        <v>60.76</v>
      </c>
      <c r="J1809" s="655">
        <f t="shared" si="115"/>
        <v>49</v>
      </c>
      <c r="K1809" s="652">
        <f t="shared" si="116"/>
        <v>60.76</v>
      </c>
      <c r="L1809" s="652"/>
    </row>
    <row r="1810" spans="1:12" x14ac:dyDescent="0.2">
      <c r="A1810" s="652" t="s">
        <v>519</v>
      </c>
      <c r="B1810" s="656" t="s">
        <v>373</v>
      </c>
      <c r="C1810" s="653"/>
      <c r="D1810" s="653"/>
      <c r="E1810" s="653">
        <f t="shared" si="117"/>
        <v>218.24</v>
      </c>
      <c r="F1810" s="653">
        <v>176</v>
      </c>
      <c r="G1810" s="653">
        <f t="shared" si="118"/>
        <v>0</v>
      </c>
      <c r="H1810" s="653"/>
      <c r="I1810" s="654">
        <f t="shared" si="115"/>
        <v>218.24</v>
      </c>
      <c r="J1810" s="655">
        <f t="shared" si="115"/>
        <v>176</v>
      </c>
      <c r="K1810" s="652">
        <f t="shared" si="116"/>
        <v>218.24</v>
      </c>
      <c r="L1810" s="652"/>
    </row>
    <row r="1811" spans="1:12" x14ac:dyDescent="0.2">
      <c r="A1811" s="652" t="s">
        <v>381</v>
      </c>
      <c r="B1811" s="656" t="s">
        <v>317</v>
      </c>
      <c r="C1811" s="653"/>
      <c r="D1811" s="653"/>
      <c r="E1811" s="653">
        <f t="shared" si="117"/>
        <v>55.8</v>
      </c>
      <c r="F1811" s="653">
        <v>45</v>
      </c>
      <c r="G1811" s="653">
        <f t="shared" si="118"/>
        <v>0</v>
      </c>
      <c r="H1811" s="653"/>
      <c r="I1811" s="654">
        <f t="shared" si="115"/>
        <v>55.8</v>
      </c>
      <c r="J1811" s="655">
        <f t="shared" si="115"/>
        <v>45</v>
      </c>
      <c r="K1811" s="652">
        <f t="shared" si="116"/>
        <v>55.8</v>
      </c>
      <c r="L1811" s="652"/>
    </row>
    <row r="1812" spans="1:12" x14ac:dyDescent="0.2">
      <c r="A1812" s="652" t="s">
        <v>415</v>
      </c>
      <c r="B1812" s="656" t="s">
        <v>325</v>
      </c>
      <c r="C1812" s="653"/>
      <c r="D1812" s="653"/>
      <c r="E1812" s="653">
        <f t="shared" si="117"/>
        <v>128.96</v>
      </c>
      <c r="F1812" s="653">
        <v>104</v>
      </c>
      <c r="G1812" s="653">
        <f t="shared" si="118"/>
        <v>0</v>
      </c>
      <c r="H1812" s="653"/>
      <c r="I1812" s="654">
        <f t="shared" si="115"/>
        <v>128.96</v>
      </c>
      <c r="J1812" s="655">
        <f t="shared" si="115"/>
        <v>104</v>
      </c>
      <c r="K1812" s="652">
        <f t="shared" si="116"/>
        <v>128.96</v>
      </c>
      <c r="L1812" s="652"/>
    </row>
    <row r="1813" spans="1:12" x14ac:dyDescent="0.2">
      <c r="A1813" s="652" t="s">
        <v>415</v>
      </c>
      <c r="B1813" s="656" t="s">
        <v>326</v>
      </c>
      <c r="C1813" s="653"/>
      <c r="D1813" s="653"/>
      <c r="E1813" s="653">
        <f t="shared" si="117"/>
        <v>0</v>
      </c>
      <c r="F1813" s="653"/>
      <c r="G1813" s="653">
        <f t="shared" si="118"/>
        <v>474.5</v>
      </c>
      <c r="H1813" s="653">
        <v>650</v>
      </c>
      <c r="I1813" s="654">
        <f t="shared" ref="I1813:J1876" si="119">C1813+E1813+G1813</f>
        <v>474.5</v>
      </c>
      <c r="J1813" s="655">
        <f t="shared" si="119"/>
        <v>650</v>
      </c>
      <c r="K1813" s="652">
        <f t="shared" si="116"/>
        <v>474.5</v>
      </c>
      <c r="L1813" s="652"/>
    </row>
    <row r="1814" spans="1:12" x14ac:dyDescent="0.2">
      <c r="A1814" s="652" t="s">
        <v>415</v>
      </c>
      <c r="B1814" s="656" t="s">
        <v>327</v>
      </c>
      <c r="C1814" s="653"/>
      <c r="D1814" s="653"/>
      <c r="E1814" s="653">
        <f t="shared" si="117"/>
        <v>0</v>
      </c>
      <c r="F1814" s="653"/>
      <c r="G1814" s="653">
        <f t="shared" si="118"/>
        <v>152.57</v>
      </c>
      <c r="H1814" s="653">
        <v>209</v>
      </c>
      <c r="I1814" s="654">
        <f t="shared" si="119"/>
        <v>152.57</v>
      </c>
      <c r="J1814" s="655">
        <f t="shared" si="119"/>
        <v>209</v>
      </c>
      <c r="K1814" s="652">
        <f t="shared" si="116"/>
        <v>152.57</v>
      </c>
      <c r="L1814" s="652"/>
    </row>
    <row r="1815" spans="1:12" x14ac:dyDescent="0.2">
      <c r="A1815" s="652" t="s">
        <v>415</v>
      </c>
      <c r="B1815" s="656" t="s">
        <v>328</v>
      </c>
      <c r="C1815" s="653"/>
      <c r="D1815" s="653"/>
      <c r="E1815" s="653">
        <f t="shared" si="117"/>
        <v>195.92</v>
      </c>
      <c r="F1815" s="653">
        <v>158</v>
      </c>
      <c r="G1815" s="653">
        <f t="shared" si="118"/>
        <v>0.73</v>
      </c>
      <c r="H1815" s="653">
        <v>1</v>
      </c>
      <c r="I1815" s="654">
        <f t="shared" si="119"/>
        <v>196.64999999999998</v>
      </c>
      <c r="J1815" s="655">
        <f t="shared" si="119"/>
        <v>159</v>
      </c>
      <c r="K1815" s="652">
        <f t="shared" si="116"/>
        <v>196.64999999999998</v>
      </c>
      <c r="L1815" s="652"/>
    </row>
    <row r="1816" spans="1:12" x14ac:dyDescent="0.2">
      <c r="A1816" s="652" t="s">
        <v>415</v>
      </c>
      <c r="B1816" s="656" t="s">
        <v>329</v>
      </c>
      <c r="C1816" s="653"/>
      <c r="D1816" s="653"/>
      <c r="E1816" s="653">
        <f t="shared" si="117"/>
        <v>121.52</v>
      </c>
      <c r="F1816" s="653">
        <v>98</v>
      </c>
      <c r="G1816" s="653">
        <f t="shared" si="118"/>
        <v>71.539999999999992</v>
      </c>
      <c r="H1816" s="653">
        <v>98</v>
      </c>
      <c r="I1816" s="654">
        <f t="shared" si="119"/>
        <v>193.06</v>
      </c>
      <c r="J1816" s="655">
        <f t="shared" si="119"/>
        <v>196</v>
      </c>
      <c r="K1816" s="652">
        <f t="shared" si="116"/>
        <v>193.06</v>
      </c>
      <c r="L1816" s="652"/>
    </row>
    <row r="1817" spans="1:12" x14ac:dyDescent="0.2">
      <c r="A1817" s="652" t="s">
        <v>415</v>
      </c>
      <c r="B1817" s="656" t="s">
        <v>330</v>
      </c>
      <c r="C1817" s="653"/>
      <c r="D1817" s="653"/>
      <c r="E1817" s="653">
        <f t="shared" si="117"/>
        <v>48.36</v>
      </c>
      <c r="F1817" s="653">
        <v>39</v>
      </c>
      <c r="G1817" s="653">
        <f t="shared" si="118"/>
        <v>0</v>
      </c>
      <c r="H1817" s="653"/>
      <c r="I1817" s="654">
        <f t="shared" si="119"/>
        <v>48.36</v>
      </c>
      <c r="J1817" s="655">
        <f t="shared" si="119"/>
        <v>39</v>
      </c>
      <c r="K1817" s="652">
        <f t="shared" si="116"/>
        <v>48.36</v>
      </c>
      <c r="L1817" s="652"/>
    </row>
    <row r="1818" spans="1:12" x14ac:dyDescent="0.2">
      <c r="A1818" s="652" t="s">
        <v>415</v>
      </c>
      <c r="B1818" s="656" t="s">
        <v>336</v>
      </c>
      <c r="C1818" s="653"/>
      <c r="D1818" s="653"/>
      <c r="E1818" s="653">
        <f t="shared" si="117"/>
        <v>13.64</v>
      </c>
      <c r="F1818" s="653">
        <v>11</v>
      </c>
      <c r="G1818" s="653">
        <f t="shared" si="118"/>
        <v>8.0299999999999994</v>
      </c>
      <c r="H1818" s="653">
        <v>11</v>
      </c>
      <c r="I1818" s="654">
        <f t="shared" si="119"/>
        <v>21.67</v>
      </c>
      <c r="J1818" s="655">
        <f t="shared" si="119"/>
        <v>22</v>
      </c>
      <c r="K1818" s="652">
        <f t="shared" ref="K1818:K1881" si="120">I1818</f>
        <v>21.67</v>
      </c>
      <c r="L1818" s="652"/>
    </row>
    <row r="1819" spans="1:12" x14ac:dyDescent="0.2">
      <c r="A1819" s="652" t="s">
        <v>415</v>
      </c>
      <c r="B1819" s="656" t="s">
        <v>339</v>
      </c>
      <c r="C1819" s="653"/>
      <c r="D1819" s="653"/>
      <c r="E1819" s="653">
        <f t="shared" si="117"/>
        <v>22.32</v>
      </c>
      <c r="F1819" s="653">
        <v>18</v>
      </c>
      <c r="G1819" s="653">
        <f t="shared" si="118"/>
        <v>13.14</v>
      </c>
      <c r="H1819" s="653">
        <v>18</v>
      </c>
      <c r="I1819" s="654">
        <f t="shared" si="119"/>
        <v>35.46</v>
      </c>
      <c r="J1819" s="655">
        <f t="shared" si="119"/>
        <v>36</v>
      </c>
      <c r="K1819" s="652">
        <f t="shared" si="120"/>
        <v>35.46</v>
      </c>
      <c r="L1819" s="652"/>
    </row>
    <row r="1820" spans="1:12" x14ac:dyDescent="0.2">
      <c r="A1820" s="652" t="s">
        <v>415</v>
      </c>
      <c r="B1820" s="656" t="s">
        <v>343</v>
      </c>
      <c r="C1820" s="653"/>
      <c r="D1820" s="653"/>
      <c r="E1820" s="653">
        <f t="shared" si="117"/>
        <v>3.7199999999999998</v>
      </c>
      <c r="F1820" s="653">
        <v>3</v>
      </c>
      <c r="G1820" s="653">
        <f t="shared" si="118"/>
        <v>2.92</v>
      </c>
      <c r="H1820" s="653">
        <v>4</v>
      </c>
      <c r="I1820" s="654">
        <f t="shared" si="119"/>
        <v>6.64</v>
      </c>
      <c r="J1820" s="655">
        <f t="shared" si="119"/>
        <v>7</v>
      </c>
      <c r="K1820" s="652">
        <f t="shared" si="120"/>
        <v>6.64</v>
      </c>
      <c r="L1820" s="652"/>
    </row>
    <row r="1821" spans="1:12" x14ac:dyDescent="0.2">
      <c r="A1821" s="652" t="s">
        <v>415</v>
      </c>
      <c r="B1821" s="656" t="s">
        <v>344</v>
      </c>
      <c r="C1821" s="653"/>
      <c r="D1821" s="653"/>
      <c r="E1821" s="653">
        <f t="shared" si="117"/>
        <v>8.68</v>
      </c>
      <c r="F1821" s="653">
        <v>7</v>
      </c>
      <c r="G1821" s="653">
        <f t="shared" si="118"/>
        <v>5.1099999999999994</v>
      </c>
      <c r="H1821" s="653">
        <v>7</v>
      </c>
      <c r="I1821" s="654">
        <f t="shared" si="119"/>
        <v>13.79</v>
      </c>
      <c r="J1821" s="655">
        <f t="shared" si="119"/>
        <v>14</v>
      </c>
      <c r="K1821" s="652">
        <f t="shared" si="120"/>
        <v>13.79</v>
      </c>
      <c r="L1821" s="652"/>
    </row>
    <row r="1822" spans="1:12" x14ac:dyDescent="0.2">
      <c r="A1822" s="652" t="s">
        <v>415</v>
      </c>
      <c r="B1822" s="656" t="s">
        <v>347</v>
      </c>
      <c r="C1822" s="653"/>
      <c r="D1822" s="653"/>
      <c r="E1822" s="653">
        <f t="shared" si="117"/>
        <v>9.92</v>
      </c>
      <c r="F1822" s="653">
        <v>8</v>
      </c>
      <c r="G1822" s="653">
        <f t="shared" si="118"/>
        <v>16.059999999999999</v>
      </c>
      <c r="H1822" s="653">
        <v>22</v>
      </c>
      <c r="I1822" s="654">
        <f t="shared" si="119"/>
        <v>25.979999999999997</v>
      </c>
      <c r="J1822" s="655">
        <f t="shared" si="119"/>
        <v>30</v>
      </c>
      <c r="K1822" s="652">
        <f t="shared" si="120"/>
        <v>25.979999999999997</v>
      </c>
      <c r="L1822" s="652"/>
    </row>
    <row r="1823" spans="1:12" x14ac:dyDescent="0.2">
      <c r="A1823" s="652" t="s">
        <v>415</v>
      </c>
      <c r="B1823" s="656" t="s">
        <v>312</v>
      </c>
      <c r="C1823" s="653"/>
      <c r="D1823" s="653"/>
      <c r="E1823" s="653">
        <f t="shared" si="117"/>
        <v>190.96</v>
      </c>
      <c r="F1823" s="653">
        <v>154</v>
      </c>
      <c r="G1823" s="653">
        <f t="shared" si="118"/>
        <v>112.42</v>
      </c>
      <c r="H1823" s="653">
        <v>154</v>
      </c>
      <c r="I1823" s="654">
        <f t="shared" si="119"/>
        <v>303.38</v>
      </c>
      <c r="J1823" s="655">
        <f t="shared" si="119"/>
        <v>308</v>
      </c>
      <c r="K1823" s="652">
        <f t="shared" si="120"/>
        <v>303.38</v>
      </c>
      <c r="L1823" s="652"/>
    </row>
    <row r="1824" spans="1:12" x14ac:dyDescent="0.2">
      <c r="A1824" s="652" t="s">
        <v>415</v>
      </c>
      <c r="B1824" s="656" t="s">
        <v>321</v>
      </c>
      <c r="C1824" s="653"/>
      <c r="D1824" s="653"/>
      <c r="E1824" s="653">
        <f t="shared" si="117"/>
        <v>125.24</v>
      </c>
      <c r="F1824" s="653">
        <v>101</v>
      </c>
      <c r="G1824" s="653">
        <f t="shared" si="118"/>
        <v>73.73</v>
      </c>
      <c r="H1824" s="653">
        <v>101</v>
      </c>
      <c r="I1824" s="654">
        <f t="shared" si="119"/>
        <v>198.97</v>
      </c>
      <c r="J1824" s="655">
        <f t="shared" si="119"/>
        <v>202</v>
      </c>
      <c r="K1824" s="652">
        <f t="shared" si="120"/>
        <v>198.97</v>
      </c>
      <c r="L1824" s="652"/>
    </row>
    <row r="1825" spans="1:12" x14ac:dyDescent="0.2">
      <c r="A1825" s="652" t="s">
        <v>415</v>
      </c>
      <c r="B1825" s="656" t="s">
        <v>348</v>
      </c>
      <c r="C1825" s="653"/>
      <c r="D1825" s="653"/>
      <c r="E1825" s="653">
        <f t="shared" si="117"/>
        <v>29.759999999999998</v>
      </c>
      <c r="F1825" s="653">
        <v>24</v>
      </c>
      <c r="G1825" s="653">
        <f t="shared" si="118"/>
        <v>17.52</v>
      </c>
      <c r="H1825" s="653">
        <v>24</v>
      </c>
      <c r="I1825" s="654">
        <f t="shared" si="119"/>
        <v>47.28</v>
      </c>
      <c r="J1825" s="655">
        <f t="shared" si="119"/>
        <v>48</v>
      </c>
      <c r="K1825" s="652">
        <f t="shared" si="120"/>
        <v>47.28</v>
      </c>
      <c r="L1825" s="652"/>
    </row>
    <row r="1826" spans="1:12" x14ac:dyDescent="0.2">
      <c r="A1826" s="652" t="s">
        <v>415</v>
      </c>
      <c r="B1826" s="656" t="s">
        <v>349</v>
      </c>
      <c r="C1826" s="653"/>
      <c r="D1826" s="653"/>
      <c r="E1826" s="653">
        <f t="shared" si="117"/>
        <v>68.2</v>
      </c>
      <c r="F1826" s="653">
        <v>55</v>
      </c>
      <c r="G1826" s="653">
        <f t="shared" si="118"/>
        <v>0</v>
      </c>
      <c r="H1826" s="653"/>
      <c r="I1826" s="654">
        <f t="shared" si="119"/>
        <v>68.2</v>
      </c>
      <c r="J1826" s="655">
        <f t="shared" si="119"/>
        <v>55</v>
      </c>
      <c r="K1826" s="652">
        <f t="shared" si="120"/>
        <v>68.2</v>
      </c>
      <c r="L1826" s="652"/>
    </row>
    <row r="1827" spans="1:12" x14ac:dyDescent="0.2">
      <c r="A1827" s="652" t="s">
        <v>415</v>
      </c>
      <c r="B1827" s="656" t="s">
        <v>352</v>
      </c>
      <c r="C1827" s="653"/>
      <c r="D1827" s="653"/>
      <c r="E1827" s="653">
        <f t="shared" si="117"/>
        <v>39.68</v>
      </c>
      <c r="F1827" s="653">
        <v>32</v>
      </c>
      <c r="G1827" s="653">
        <f t="shared" si="118"/>
        <v>32.119999999999997</v>
      </c>
      <c r="H1827" s="653">
        <v>44</v>
      </c>
      <c r="I1827" s="654">
        <f t="shared" si="119"/>
        <v>71.8</v>
      </c>
      <c r="J1827" s="655">
        <f t="shared" si="119"/>
        <v>76</v>
      </c>
      <c r="K1827" s="652">
        <f t="shared" si="120"/>
        <v>71.8</v>
      </c>
      <c r="L1827" s="652"/>
    </row>
    <row r="1828" spans="1:12" x14ac:dyDescent="0.2">
      <c r="A1828" s="652" t="s">
        <v>415</v>
      </c>
      <c r="B1828" s="656" t="s">
        <v>357</v>
      </c>
      <c r="C1828" s="653"/>
      <c r="D1828" s="653"/>
      <c r="E1828" s="653">
        <f t="shared" si="117"/>
        <v>153.76</v>
      </c>
      <c r="F1828" s="653">
        <v>124</v>
      </c>
      <c r="G1828" s="653">
        <f t="shared" si="118"/>
        <v>90.52</v>
      </c>
      <c r="H1828" s="653">
        <v>124</v>
      </c>
      <c r="I1828" s="654">
        <f t="shared" si="119"/>
        <v>244.27999999999997</v>
      </c>
      <c r="J1828" s="655">
        <f t="shared" si="119"/>
        <v>248</v>
      </c>
      <c r="K1828" s="652">
        <f t="shared" si="120"/>
        <v>244.27999999999997</v>
      </c>
      <c r="L1828" s="652"/>
    </row>
    <row r="1829" spans="1:12" x14ac:dyDescent="0.2">
      <c r="A1829" s="652" t="s">
        <v>415</v>
      </c>
      <c r="B1829" s="656" t="s">
        <v>359</v>
      </c>
      <c r="C1829" s="653"/>
      <c r="D1829" s="653"/>
      <c r="E1829" s="653">
        <f t="shared" si="117"/>
        <v>228.16</v>
      </c>
      <c r="F1829" s="653">
        <v>184</v>
      </c>
      <c r="G1829" s="653">
        <f t="shared" si="118"/>
        <v>134.32</v>
      </c>
      <c r="H1829" s="653">
        <v>184</v>
      </c>
      <c r="I1829" s="654">
        <f t="shared" si="119"/>
        <v>362.48</v>
      </c>
      <c r="J1829" s="655">
        <f t="shared" si="119"/>
        <v>368</v>
      </c>
      <c r="K1829" s="652">
        <f t="shared" si="120"/>
        <v>362.48</v>
      </c>
      <c r="L1829" s="652"/>
    </row>
    <row r="1830" spans="1:12" x14ac:dyDescent="0.2">
      <c r="A1830" s="652" t="s">
        <v>415</v>
      </c>
      <c r="B1830" s="656" t="s">
        <v>362</v>
      </c>
      <c r="C1830" s="653"/>
      <c r="D1830" s="653"/>
      <c r="E1830" s="653">
        <f t="shared" si="117"/>
        <v>182.28</v>
      </c>
      <c r="F1830" s="653">
        <v>147</v>
      </c>
      <c r="G1830" s="653">
        <f t="shared" si="118"/>
        <v>0</v>
      </c>
      <c r="H1830" s="653"/>
      <c r="I1830" s="654">
        <f t="shared" si="119"/>
        <v>182.28</v>
      </c>
      <c r="J1830" s="655">
        <f t="shared" si="119"/>
        <v>147</v>
      </c>
      <c r="K1830" s="652">
        <f t="shared" si="120"/>
        <v>182.28</v>
      </c>
      <c r="L1830" s="652"/>
    </row>
    <row r="1831" spans="1:12" x14ac:dyDescent="0.2">
      <c r="A1831" s="652" t="s">
        <v>415</v>
      </c>
      <c r="B1831" s="656" t="s">
        <v>364</v>
      </c>
      <c r="C1831" s="653"/>
      <c r="D1831" s="653"/>
      <c r="E1831" s="653">
        <f t="shared" si="117"/>
        <v>0</v>
      </c>
      <c r="F1831" s="653"/>
      <c r="G1831" s="653">
        <f t="shared" si="118"/>
        <v>1.46</v>
      </c>
      <c r="H1831" s="653">
        <v>2</v>
      </c>
      <c r="I1831" s="654">
        <f t="shared" si="119"/>
        <v>1.46</v>
      </c>
      <c r="J1831" s="655">
        <f t="shared" si="119"/>
        <v>2</v>
      </c>
      <c r="K1831" s="652">
        <f t="shared" si="120"/>
        <v>1.46</v>
      </c>
      <c r="L1831" s="652"/>
    </row>
    <row r="1832" spans="1:12" x14ac:dyDescent="0.2">
      <c r="A1832" s="652" t="s">
        <v>415</v>
      </c>
      <c r="B1832" s="656" t="s">
        <v>367</v>
      </c>
      <c r="C1832" s="653"/>
      <c r="D1832" s="653"/>
      <c r="E1832" s="653">
        <f t="shared" si="117"/>
        <v>22.32</v>
      </c>
      <c r="F1832" s="653">
        <v>18</v>
      </c>
      <c r="G1832" s="653">
        <f t="shared" si="118"/>
        <v>170.82</v>
      </c>
      <c r="H1832" s="653">
        <v>234</v>
      </c>
      <c r="I1832" s="654">
        <f t="shared" si="119"/>
        <v>193.14</v>
      </c>
      <c r="J1832" s="655">
        <f t="shared" si="119"/>
        <v>252</v>
      </c>
      <c r="K1832" s="652">
        <f t="shared" si="120"/>
        <v>193.14</v>
      </c>
      <c r="L1832" s="652"/>
    </row>
    <row r="1833" spans="1:12" x14ac:dyDescent="0.2">
      <c r="A1833" s="652" t="s">
        <v>415</v>
      </c>
      <c r="B1833" s="656" t="s">
        <v>368</v>
      </c>
      <c r="C1833" s="653"/>
      <c r="D1833" s="653"/>
      <c r="E1833" s="653">
        <f t="shared" si="117"/>
        <v>49.6</v>
      </c>
      <c r="F1833" s="653">
        <v>40</v>
      </c>
      <c r="G1833" s="653">
        <f t="shared" si="118"/>
        <v>8.0299999999999994</v>
      </c>
      <c r="H1833" s="653">
        <v>11</v>
      </c>
      <c r="I1833" s="654">
        <f t="shared" si="119"/>
        <v>57.63</v>
      </c>
      <c r="J1833" s="655">
        <f t="shared" si="119"/>
        <v>51</v>
      </c>
      <c r="K1833" s="652">
        <f t="shared" si="120"/>
        <v>57.63</v>
      </c>
      <c r="L1833" s="652"/>
    </row>
    <row r="1834" spans="1:12" ht="24" x14ac:dyDescent="0.2">
      <c r="A1834" s="652" t="s">
        <v>415</v>
      </c>
      <c r="B1834" s="656" t="s">
        <v>370</v>
      </c>
      <c r="C1834" s="653"/>
      <c r="D1834" s="653"/>
      <c r="E1834" s="653">
        <f t="shared" si="117"/>
        <v>1.24</v>
      </c>
      <c r="F1834" s="653">
        <v>1</v>
      </c>
      <c r="G1834" s="653">
        <f t="shared" si="118"/>
        <v>10.95</v>
      </c>
      <c r="H1834" s="653">
        <v>15</v>
      </c>
      <c r="I1834" s="654">
        <f t="shared" si="119"/>
        <v>12.19</v>
      </c>
      <c r="J1834" s="655">
        <f t="shared" si="119"/>
        <v>16</v>
      </c>
      <c r="K1834" s="652">
        <f t="shared" si="120"/>
        <v>12.19</v>
      </c>
      <c r="L1834" s="652"/>
    </row>
    <row r="1835" spans="1:12" x14ac:dyDescent="0.2">
      <c r="A1835" s="652" t="s">
        <v>415</v>
      </c>
      <c r="B1835" s="656" t="s">
        <v>372</v>
      </c>
      <c r="C1835" s="653"/>
      <c r="D1835" s="653"/>
      <c r="E1835" s="653">
        <f t="shared" si="117"/>
        <v>157.47999999999999</v>
      </c>
      <c r="F1835" s="653">
        <v>127</v>
      </c>
      <c r="G1835" s="653">
        <f t="shared" si="118"/>
        <v>0</v>
      </c>
      <c r="H1835" s="653"/>
      <c r="I1835" s="654">
        <f t="shared" si="119"/>
        <v>157.47999999999999</v>
      </c>
      <c r="J1835" s="655">
        <f t="shared" si="119"/>
        <v>127</v>
      </c>
      <c r="K1835" s="652">
        <f t="shared" si="120"/>
        <v>157.47999999999999</v>
      </c>
      <c r="L1835" s="652"/>
    </row>
    <row r="1836" spans="1:12" x14ac:dyDescent="0.2">
      <c r="A1836" s="652" t="s">
        <v>415</v>
      </c>
      <c r="B1836" s="656" t="s">
        <v>373</v>
      </c>
      <c r="C1836" s="653"/>
      <c r="D1836" s="653"/>
      <c r="E1836" s="653">
        <f t="shared" si="117"/>
        <v>409.2</v>
      </c>
      <c r="F1836" s="653">
        <v>330</v>
      </c>
      <c r="G1836" s="653">
        <f t="shared" si="118"/>
        <v>0</v>
      </c>
      <c r="H1836" s="653"/>
      <c r="I1836" s="654">
        <f t="shared" si="119"/>
        <v>409.2</v>
      </c>
      <c r="J1836" s="655">
        <f t="shared" si="119"/>
        <v>330</v>
      </c>
      <c r="K1836" s="652">
        <f t="shared" si="120"/>
        <v>409.2</v>
      </c>
      <c r="L1836" s="652"/>
    </row>
    <row r="1837" spans="1:12" x14ac:dyDescent="0.2">
      <c r="A1837" s="652" t="s">
        <v>492</v>
      </c>
      <c r="B1837" s="656" t="s">
        <v>328</v>
      </c>
      <c r="C1837" s="653"/>
      <c r="D1837" s="653"/>
      <c r="E1837" s="653">
        <f t="shared" si="117"/>
        <v>679.52</v>
      </c>
      <c r="F1837" s="653">
        <v>548</v>
      </c>
      <c r="G1837" s="653">
        <f t="shared" si="118"/>
        <v>0</v>
      </c>
      <c r="H1837" s="653"/>
      <c r="I1837" s="654">
        <f t="shared" si="119"/>
        <v>679.52</v>
      </c>
      <c r="J1837" s="655">
        <f t="shared" si="119"/>
        <v>548</v>
      </c>
      <c r="K1837" s="652">
        <f t="shared" si="120"/>
        <v>679.52</v>
      </c>
      <c r="L1837" s="652"/>
    </row>
    <row r="1838" spans="1:12" x14ac:dyDescent="0.2">
      <c r="A1838" s="652" t="s">
        <v>492</v>
      </c>
      <c r="B1838" s="656" t="s">
        <v>330</v>
      </c>
      <c r="C1838" s="653"/>
      <c r="D1838" s="653"/>
      <c r="E1838" s="653">
        <f t="shared" si="117"/>
        <v>157.47999999999999</v>
      </c>
      <c r="F1838" s="653">
        <v>127</v>
      </c>
      <c r="G1838" s="653">
        <f t="shared" si="118"/>
        <v>0</v>
      </c>
      <c r="H1838" s="653"/>
      <c r="I1838" s="654">
        <f t="shared" si="119"/>
        <v>157.47999999999999</v>
      </c>
      <c r="J1838" s="655">
        <f t="shared" si="119"/>
        <v>127</v>
      </c>
      <c r="K1838" s="652">
        <f t="shared" si="120"/>
        <v>157.47999999999999</v>
      </c>
      <c r="L1838" s="652"/>
    </row>
    <row r="1839" spans="1:12" x14ac:dyDescent="0.2">
      <c r="A1839" s="652" t="s">
        <v>492</v>
      </c>
      <c r="B1839" s="656" t="s">
        <v>317</v>
      </c>
      <c r="C1839" s="653"/>
      <c r="D1839" s="653"/>
      <c r="E1839" s="653">
        <f t="shared" si="117"/>
        <v>8.68</v>
      </c>
      <c r="F1839" s="653">
        <v>7</v>
      </c>
      <c r="G1839" s="653">
        <f t="shared" si="118"/>
        <v>0</v>
      </c>
      <c r="H1839" s="653"/>
      <c r="I1839" s="654">
        <f t="shared" si="119"/>
        <v>8.68</v>
      </c>
      <c r="J1839" s="655">
        <f t="shared" si="119"/>
        <v>7</v>
      </c>
      <c r="K1839" s="652">
        <f t="shared" si="120"/>
        <v>8.68</v>
      </c>
      <c r="L1839" s="652"/>
    </row>
    <row r="1840" spans="1:12" x14ac:dyDescent="0.2">
      <c r="A1840" s="652" t="s">
        <v>492</v>
      </c>
      <c r="B1840" s="656" t="s">
        <v>368</v>
      </c>
      <c r="C1840" s="653"/>
      <c r="D1840" s="653"/>
      <c r="E1840" s="653">
        <f t="shared" si="117"/>
        <v>31</v>
      </c>
      <c r="F1840" s="653">
        <v>25</v>
      </c>
      <c r="G1840" s="653">
        <f t="shared" si="118"/>
        <v>0</v>
      </c>
      <c r="H1840" s="653"/>
      <c r="I1840" s="654">
        <f t="shared" si="119"/>
        <v>31</v>
      </c>
      <c r="J1840" s="655">
        <f t="shared" si="119"/>
        <v>25</v>
      </c>
      <c r="K1840" s="652">
        <f t="shared" si="120"/>
        <v>31</v>
      </c>
      <c r="L1840" s="652"/>
    </row>
    <row r="1841" spans="1:12" x14ac:dyDescent="0.2">
      <c r="A1841" s="652" t="s">
        <v>637</v>
      </c>
      <c r="B1841" s="656" t="s">
        <v>358</v>
      </c>
      <c r="C1841" s="653"/>
      <c r="D1841" s="653"/>
      <c r="E1841" s="653">
        <f t="shared" si="117"/>
        <v>55.8</v>
      </c>
      <c r="F1841" s="653">
        <v>45</v>
      </c>
      <c r="G1841" s="653">
        <f t="shared" si="118"/>
        <v>0</v>
      </c>
      <c r="H1841" s="653"/>
      <c r="I1841" s="654">
        <f t="shared" si="119"/>
        <v>55.8</v>
      </c>
      <c r="J1841" s="655">
        <f t="shared" si="119"/>
        <v>45</v>
      </c>
      <c r="K1841" s="652">
        <f t="shared" si="120"/>
        <v>55.8</v>
      </c>
      <c r="L1841" s="652"/>
    </row>
    <row r="1842" spans="1:12" x14ac:dyDescent="0.2">
      <c r="A1842" s="652" t="s">
        <v>573</v>
      </c>
      <c r="B1842" s="656" t="s">
        <v>337</v>
      </c>
      <c r="C1842" s="653"/>
      <c r="D1842" s="653"/>
      <c r="E1842" s="653">
        <f t="shared" si="117"/>
        <v>6.2</v>
      </c>
      <c r="F1842" s="653">
        <v>5</v>
      </c>
      <c r="G1842" s="653">
        <f t="shared" si="118"/>
        <v>3.65</v>
      </c>
      <c r="H1842" s="653">
        <v>5</v>
      </c>
      <c r="I1842" s="654">
        <f t="shared" si="119"/>
        <v>9.85</v>
      </c>
      <c r="J1842" s="655">
        <f t="shared" si="119"/>
        <v>10</v>
      </c>
      <c r="K1842" s="652">
        <f t="shared" si="120"/>
        <v>9.85</v>
      </c>
      <c r="L1842" s="652"/>
    </row>
    <row r="1843" spans="1:12" x14ac:dyDescent="0.2">
      <c r="A1843" s="652" t="s">
        <v>573</v>
      </c>
      <c r="B1843" s="656" t="s">
        <v>358</v>
      </c>
      <c r="C1843" s="653"/>
      <c r="D1843" s="653"/>
      <c r="E1843" s="653">
        <f t="shared" si="117"/>
        <v>238.07999999999998</v>
      </c>
      <c r="F1843" s="653">
        <v>192</v>
      </c>
      <c r="G1843" s="653">
        <f t="shared" si="118"/>
        <v>137.97</v>
      </c>
      <c r="H1843" s="653">
        <v>189</v>
      </c>
      <c r="I1843" s="654">
        <f t="shared" si="119"/>
        <v>376.04999999999995</v>
      </c>
      <c r="J1843" s="655">
        <f t="shared" si="119"/>
        <v>381</v>
      </c>
      <c r="K1843" s="652">
        <f t="shared" si="120"/>
        <v>376.04999999999995</v>
      </c>
      <c r="L1843" s="652"/>
    </row>
    <row r="1844" spans="1:12" x14ac:dyDescent="0.2">
      <c r="A1844" s="652" t="s">
        <v>573</v>
      </c>
      <c r="B1844" s="656" t="s">
        <v>364</v>
      </c>
      <c r="C1844" s="653"/>
      <c r="D1844" s="653"/>
      <c r="E1844" s="653">
        <f t="shared" si="117"/>
        <v>3.7199999999999998</v>
      </c>
      <c r="F1844" s="653">
        <v>3</v>
      </c>
      <c r="G1844" s="653">
        <f t="shared" si="118"/>
        <v>2.19</v>
      </c>
      <c r="H1844" s="653">
        <v>3</v>
      </c>
      <c r="I1844" s="654">
        <f t="shared" si="119"/>
        <v>5.91</v>
      </c>
      <c r="J1844" s="655">
        <f t="shared" si="119"/>
        <v>6</v>
      </c>
      <c r="K1844" s="652">
        <f t="shared" si="120"/>
        <v>5.91</v>
      </c>
      <c r="L1844" s="652"/>
    </row>
    <row r="1845" spans="1:12" x14ac:dyDescent="0.2">
      <c r="A1845" s="652" t="s">
        <v>548</v>
      </c>
      <c r="B1845" s="656" t="s">
        <v>317</v>
      </c>
      <c r="C1845" s="653"/>
      <c r="D1845" s="653"/>
      <c r="E1845" s="653">
        <f t="shared" si="117"/>
        <v>7.4399999999999995</v>
      </c>
      <c r="F1845" s="653">
        <v>6</v>
      </c>
      <c r="G1845" s="653">
        <f t="shared" si="118"/>
        <v>0</v>
      </c>
      <c r="H1845" s="653"/>
      <c r="I1845" s="654">
        <f t="shared" si="119"/>
        <v>7.4399999999999995</v>
      </c>
      <c r="J1845" s="655">
        <f t="shared" si="119"/>
        <v>6</v>
      </c>
      <c r="K1845" s="652">
        <f t="shared" si="120"/>
        <v>7.4399999999999995</v>
      </c>
      <c r="L1845" s="652"/>
    </row>
    <row r="1846" spans="1:12" x14ac:dyDescent="0.2">
      <c r="A1846" s="652" t="s">
        <v>548</v>
      </c>
      <c r="B1846" s="656" t="s">
        <v>360</v>
      </c>
      <c r="C1846" s="653"/>
      <c r="D1846" s="653"/>
      <c r="E1846" s="653">
        <f t="shared" si="117"/>
        <v>59.519999999999996</v>
      </c>
      <c r="F1846" s="653">
        <v>48</v>
      </c>
      <c r="G1846" s="653">
        <f t="shared" si="118"/>
        <v>0</v>
      </c>
      <c r="H1846" s="653"/>
      <c r="I1846" s="654">
        <f t="shared" si="119"/>
        <v>59.519999999999996</v>
      </c>
      <c r="J1846" s="655">
        <f t="shared" si="119"/>
        <v>48</v>
      </c>
      <c r="K1846" s="652">
        <f t="shared" si="120"/>
        <v>59.519999999999996</v>
      </c>
      <c r="L1846" s="652"/>
    </row>
    <row r="1847" spans="1:12" x14ac:dyDescent="0.2">
      <c r="A1847" s="652" t="s">
        <v>678</v>
      </c>
      <c r="B1847" s="656" t="s">
        <v>317</v>
      </c>
      <c r="C1847" s="653"/>
      <c r="D1847" s="653"/>
      <c r="E1847" s="653">
        <f t="shared" si="117"/>
        <v>362.08</v>
      </c>
      <c r="F1847" s="653">
        <v>292</v>
      </c>
      <c r="G1847" s="653">
        <f t="shared" si="118"/>
        <v>210.24</v>
      </c>
      <c r="H1847" s="653">
        <v>288</v>
      </c>
      <c r="I1847" s="654">
        <f t="shared" si="119"/>
        <v>572.31999999999994</v>
      </c>
      <c r="J1847" s="655">
        <f t="shared" si="119"/>
        <v>580</v>
      </c>
      <c r="K1847" s="652">
        <f t="shared" si="120"/>
        <v>572.31999999999994</v>
      </c>
      <c r="L1847" s="652"/>
    </row>
    <row r="1848" spans="1:12" x14ac:dyDescent="0.2">
      <c r="A1848" s="652" t="s">
        <v>622</v>
      </c>
      <c r="B1848" s="656" t="s">
        <v>325</v>
      </c>
      <c r="C1848" s="653"/>
      <c r="D1848" s="653"/>
      <c r="E1848" s="653">
        <f t="shared" si="117"/>
        <v>16.12</v>
      </c>
      <c r="F1848" s="653">
        <v>13</v>
      </c>
      <c r="G1848" s="653">
        <f t="shared" si="118"/>
        <v>0.73</v>
      </c>
      <c r="H1848" s="653">
        <v>1</v>
      </c>
      <c r="I1848" s="654">
        <f t="shared" si="119"/>
        <v>16.850000000000001</v>
      </c>
      <c r="J1848" s="655">
        <f t="shared" si="119"/>
        <v>14</v>
      </c>
      <c r="K1848" s="652">
        <f t="shared" si="120"/>
        <v>16.850000000000001</v>
      </c>
      <c r="L1848" s="652"/>
    </row>
    <row r="1849" spans="1:12" x14ac:dyDescent="0.2">
      <c r="A1849" s="652" t="s">
        <v>622</v>
      </c>
      <c r="B1849" s="656" t="s">
        <v>326</v>
      </c>
      <c r="C1849" s="653"/>
      <c r="D1849" s="653"/>
      <c r="E1849" s="653">
        <f t="shared" si="117"/>
        <v>0</v>
      </c>
      <c r="F1849" s="653"/>
      <c r="G1849" s="653">
        <f t="shared" si="118"/>
        <v>310.98</v>
      </c>
      <c r="H1849" s="653">
        <v>426</v>
      </c>
      <c r="I1849" s="654">
        <f t="shared" si="119"/>
        <v>310.98</v>
      </c>
      <c r="J1849" s="655">
        <f t="shared" si="119"/>
        <v>426</v>
      </c>
      <c r="K1849" s="652">
        <f t="shared" si="120"/>
        <v>310.98</v>
      </c>
      <c r="L1849" s="652"/>
    </row>
    <row r="1850" spans="1:12" x14ac:dyDescent="0.2">
      <c r="A1850" s="652" t="s">
        <v>622</v>
      </c>
      <c r="B1850" s="656" t="s">
        <v>328</v>
      </c>
      <c r="C1850" s="653"/>
      <c r="D1850" s="653"/>
      <c r="E1850" s="653">
        <f t="shared" si="117"/>
        <v>121.52</v>
      </c>
      <c r="F1850" s="653">
        <v>98</v>
      </c>
      <c r="G1850" s="653">
        <f t="shared" si="118"/>
        <v>0</v>
      </c>
      <c r="H1850" s="653"/>
      <c r="I1850" s="654">
        <f t="shared" si="119"/>
        <v>121.52</v>
      </c>
      <c r="J1850" s="655">
        <f t="shared" si="119"/>
        <v>98</v>
      </c>
      <c r="K1850" s="652">
        <f t="shared" si="120"/>
        <v>121.52</v>
      </c>
      <c r="L1850" s="652"/>
    </row>
    <row r="1851" spans="1:12" x14ac:dyDescent="0.2">
      <c r="A1851" s="652" t="s">
        <v>622</v>
      </c>
      <c r="B1851" s="656" t="s">
        <v>393</v>
      </c>
      <c r="C1851" s="653"/>
      <c r="D1851" s="653"/>
      <c r="E1851" s="653">
        <f t="shared" si="117"/>
        <v>1.24</v>
      </c>
      <c r="F1851" s="653">
        <v>1</v>
      </c>
      <c r="G1851" s="653">
        <f t="shared" si="118"/>
        <v>102.92999999999999</v>
      </c>
      <c r="H1851" s="653">
        <v>141</v>
      </c>
      <c r="I1851" s="654">
        <f t="shared" si="119"/>
        <v>104.16999999999999</v>
      </c>
      <c r="J1851" s="655">
        <f t="shared" si="119"/>
        <v>142</v>
      </c>
      <c r="K1851" s="652">
        <f t="shared" si="120"/>
        <v>104.16999999999999</v>
      </c>
      <c r="L1851" s="652"/>
    </row>
    <row r="1852" spans="1:12" x14ac:dyDescent="0.2">
      <c r="A1852" s="652" t="s">
        <v>622</v>
      </c>
      <c r="B1852" s="656" t="s">
        <v>344</v>
      </c>
      <c r="C1852" s="653"/>
      <c r="D1852" s="653"/>
      <c r="E1852" s="653">
        <f t="shared" si="117"/>
        <v>1.24</v>
      </c>
      <c r="F1852" s="653">
        <v>1</v>
      </c>
      <c r="G1852" s="653">
        <f t="shared" si="118"/>
        <v>0</v>
      </c>
      <c r="H1852" s="653"/>
      <c r="I1852" s="654">
        <f t="shared" si="119"/>
        <v>1.24</v>
      </c>
      <c r="J1852" s="655">
        <f t="shared" si="119"/>
        <v>1</v>
      </c>
      <c r="K1852" s="652">
        <f t="shared" si="120"/>
        <v>1.24</v>
      </c>
      <c r="L1852" s="652"/>
    </row>
    <row r="1853" spans="1:12" x14ac:dyDescent="0.2">
      <c r="A1853" s="652" t="s">
        <v>622</v>
      </c>
      <c r="B1853" s="656" t="s">
        <v>345</v>
      </c>
      <c r="C1853" s="653"/>
      <c r="D1853" s="653"/>
      <c r="E1853" s="653">
        <f t="shared" si="117"/>
        <v>14.879999999999999</v>
      </c>
      <c r="F1853" s="653">
        <v>12</v>
      </c>
      <c r="G1853" s="653">
        <f t="shared" si="118"/>
        <v>0</v>
      </c>
      <c r="H1853" s="653"/>
      <c r="I1853" s="654">
        <f t="shared" si="119"/>
        <v>14.879999999999999</v>
      </c>
      <c r="J1853" s="655">
        <f t="shared" si="119"/>
        <v>12</v>
      </c>
      <c r="K1853" s="652">
        <f t="shared" si="120"/>
        <v>14.879999999999999</v>
      </c>
      <c r="L1853" s="652"/>
    </row>
    <row r="1854" spans="1:12" x14ac:dyDescent="0.2">
      <c r="A1854" s="652" t="s">
        <v>622</v>
      </c>
      <c r="B1854" s="656" t="s">
        <v>317</v>
      </c>
      <c r="C1854" s="653"/>
      <c r="D1854" s="653"/>
      <c r="E1854" s="653">
        <f t="shared" si="117"/>
        <v>19.84</v>
      </c>
      <c r="F1854" s="653">
        <v>16</v>
      </c>
      <c r="G1854" s="653">
        <f t="shared" si="118"/>
        <v>0</v>
      </c>
      <c r="H1854" s="653"/>
      <c r="I1854" s="654">
        <f t="shared" si="119"/>
        <v>19.84</v>
      </c>
      <c r="J1854" s="655">
        <f t="shared" si="119"/>
        <v>16</v>
      </c>
      <c r="K1854" s="652">
        <f t="shared" si="120"/>
        <v>19.84</v>
      </c>
      <c r="L1854" s="652"/>
    </row>
    <row r="1855" spans="1:12" x14ac:dyDescent="0.2">
      <c r="A1855" s="652" t="s">
        <v>622</v>
      </c>
      <c r="B1855" s="656" t="s">
        <v>321</v>
      </c>
      <c r="C1855" s="653"/>
      <c r="D1855" s="653"/>
      <c r="E1855" s="653">
        <f t="shared" si="117"/>
        <v>100.44</v>
      </c>
      <c r="F1855" s="653">
        <v>81</v>
      </c>
      <c r="G1855" s="653">
        <f t="shared" si="118"/>
        <v>60.589999999999996</v>
      </c>
      <c r="H1855" s="653">
        <v>83</v>
      </c>
      <c r="I1855" s="654">
        <f t="shared" si="119"/>
        <v>161.03</v>
      </c>
      <c r="J1855" s="655">
        <f t="shared" si="119"/>
        <v>164</v>
      </c>
      <c r="K1855" s="652">
        <f t="shared" si="120"/>
        <v>161.03</v>
      </c>
      <c r="L1855" s="652"/>
    </row>
    <row r="1856" spans="1:12" x14ac:dyDescent="0.2">
      <c r="A1856" s="652" t="s">
        <v>622</v>
      </c>
      <c r="B1856" s="656" t="s">
        <v>352</v>
      </c>
      <c r="C1856" s="653"/>
      <c r="D1856" s="653"/>
      <c r="E1856" s="653">
        <f t="shared" si="117"/>
        <v>17.36</v>
      </c>
      <c r="F1856" s="653">
        <v>14</v>
      </c>
      <c r="G1856" s="653">
        <f t="shared" si="118"/>
        <v>5.84</v>
      </c>
      <c r="H1856" s="653">
        <v>8</v>
      </c>
      <c r="I1856" s="654">
        <f t="shared" si="119"/>
        <v>23.2</v>
      </c>
      <c r="J1856" s="655">
        <f t="shared" si="119"/>
        <v>22</v>
      </c>
      <c r="K1856" s="652">
        <f t="shared" si="120"/>
        <v>23.2</v>
      </c>
      <c r="L1856" s="652"/>
    </row>
    <row r="1857" spans="1:12" x14ac:dyDescent="0.2">
      <c r="A1857" s="652" t="s">
        <v>622</v>
      </c>
      <c r="B1857" s="656" t="s">
        <v>394</v>
      </c>
      <c r="C1857" s="653"/>
      <c r="D1857" s="653"/>
      <c r="E1857" s="653">
        <f t="shared" si="117"/>
        <v>133.91999999999999</v>
      </c>
      <c r="F1857" s="653">
        <v>108</v>
      </c>
      <c r="G1857" s="653">
        <f t="shared" si="118"/>
        <v>74.459999999999994</v>
      </c>
      <c r="H1857" s="653">
        <v>102</v>
      </c>
      <c r="I1857" s="654">
        <f t="shared" si="119"/>
        <v>208.38</v>
      </c>
      <c r="J1857" s="655">
        <f t="shared" si="119"/>
        <v>210</v>
      </c>
      <c r="K1857" s="652">
        <f t="shared" si="120"/>
        <v>208.38</v>
      </c>
      <c r="L1857" s="652"/>
    </row>
    <row r="1858" spans="1:12" x14ac:dyDescent="0.2">
      <c r="A1858" s="652" t="s">
        <v>622</v>
      </c>
      <c r="B1858" s="656" t="s">
        <v>360</v>
      </c>
      <c r="C1858" s="653"/>
      <c r="D1858" s="653"/>
      <c r="E1858" s="653">
        <f t="shared" si="117"/>
        <v>45.88</v>
      </c>
      <c r="F1858" s="653">
        <v>37</v>
      </c>
      <c r="G1858" s="653">
        <f t="shared" si="118"/>
        <v>0</v>
      </c>
      <c r="H1858" s="653"/>
      <c r="I1858" s="654">
        <f t="shared" si="119"/>
        <v>45.88</v>
      </c>
      <c r="J1858" s="655">
        <f t="shared" si="119"/>
        <v>37</v>
      </c>
      <c r="K1858" s="652">
        <f t="shared" si="120"/>
        <v>45.88</v>
      </c>
      <c r="L1858" s="652"/>
    </row>
    <row r="1859" spans="1:12" x14ac:dyDescent="0.2">
      <c r="A1859" s="652" t="s">
        <v>622</v>
      </c>
      <c r="B1859" s="656" t="s">
        <v>362</v>
      </c>
      <c r="C1859" s="653"/>
      <c r="D1859" s="653"/>
      <c r="E1859" s="653">
        <f t="shared" si="117"/>
        <v>131.44</v>
      </c>
      <c r="F1859" s="653">
        <v>106</v>
      </c>
      <c r="G1859" s="653">
        <f t="shared" si="118"/>
        <v>0</v>
      </c>
      <c r="H1859" s="653"/>
      <c r="I1859" s="654">
        <f t="shared" si="119"/>
        <v>131.44</v>
      </c>
      <c r="J1859" s="655">
        <f t="shared" si="119"/>
        <v>106</v>
      </c>
      <c r="K1859" s="652">
        <f t="shared" si="120"/>
        <v>131.44</v>
      </c>
      <c r="L1859" s="652"/>
    </row>
    <row r="1860" spans="1:12" x14ac:dyDescent="0.2">
      <c r="A1860" s="652" t="s">
        <v>622</v>
      </c>
      <c r="B1860" s="656" t="s">
        <v>367</v>
      </c>
      <c r="C1860" s="653"/>
      <c r="D1860" s="653"/>
      <c r="E1860" s="653">
        <f t="shared" si="117"/>
        <v>344.71999999999997</v>
      </c>
      <c r="F1860" s="653">
        <v>278</v>
      </c>
      <c r="G1860" s="653">
        <f t="shared" si="118"/>
        <v>203.67</v>
      </c>
      <c r="H1860" s="653">
        <v>279</v>
      </c>
      <c r="I1860" s="654">
        <f t="shared" si="119"/>
        <v>548.39</v>
      </c>
      <c r="J1860" s="655">
        <f t="shared" si="119"/>
        <v>557</v>
      </c>
      <c r="K1860" s="652">
        <f t="shared" si="120"/>
        <v>548.39</v>
      </c>
      <c r="L1860" s="652"/>
    </row>
    <row r="1861" spans="1:12" x14ac:dyDescent="0.2">
      <c r="A1861" s="652" t="s">
        <v>622</v>
      </c>
      <c r="B1861" s="656" t="s">
        <v>368</v>
      </c>
      <c r="C1861" s="653"/>
      <c r="D1861" s="653"/>
      <c r="E1861" s="653">
        <f t="shared" si="117"/>
        <v>199.64</v>
      </c>
      <c r="F1861" s="653">
        <v>161</v>
      </c>
      <c r="G1861" s="653">
        <f t="shared" si="118"/>
        <v>56.21</v>
      </c>
      <c r="H1861" s="653">
        <v>77</v>
      </c>
      <c r="I1861" s="654">
        <f t="shared" si="119"/>
        <v>255.85</v>
      </c>
      <c r="J1861" s="655">
        <f t="shared" si="119"/>
        <v>238</v>
      </c>
      <c r="K1861" s="652">
        <f t="shared" si="120"/>
        <v>255.85</v>
      </c>
      <c r="L1861" s="652"/>
    </row>
    <row r="1862" spans="1:12" x14ac:dyDescent="0.2">
      <c r="A1862" s="652" t="s">
        <v>622</v>
      </c>
      <c r="B1862" s="656" t="s">
        <v>372</v>
      </c>
      <c r="C1862" s="653"/>
      <c r="D1862" s="653"/>
      <c r="E1862" s="653">
        <f t="shared" ref="E1862:E1925" si="121">F1862*1.24</f>
        <v>178.56</v>
      </c>
      <c r="F1862" s="653">
        <v>144</v>
      </c>
      <c r="G1862" s="653">
        <f t="shared" ref="G1862:G1925" si="122">H1862*0.73</f>
        <v>0</v>
      </c>
      <c r="H1862" s="653"/>
      <c r="I1862" s="654">
        <f t="shared" si="119"/>
        <v>178.56</v>
      </c>
      <c r="J1862" s="655">
        <f t="shared" si="119"/>
        <v>144</v>
      </c>
      <c r="K1862" s="652">
        <f t="shared" si="120"/>
        <v>178.56</v>
      </c>
      <c r="L1862" s="652"/>
    </row>
    <row r="1863" spans="1:12" x14ac:dyDescent="0.2">
      <c r="A1863" s="652" t="s">
        <v>622</v>
      </c>
      <c r="B1863" s="656" t="s">
        <v>373</v>
      </c>
      <c r="C1863" s="653"/>
      <c r="D1863" s="653"/>
      <c r="E1863" s="653">
        <f t="shared" si="121"/>
        <v>715.48</v>
      </c>
      <c r="F1863" s="653">
        <v>577</v>
      </c>
      <c r="G1863" s="653">
        <f t="shared" si="122"/>
        <v>0</v>
      </c>
      <c r="H1863" s="653"/>
      <c r="I1863" s="654">
        <f t="shared" si="119"/>
        <v>715.48</v>
      </c>
      <c r="J1863" s="655">
        <f t="shared" si="119"/>
        <v>577</v>
      </c>
      <c r="K1863" s="652">
        <f t="shared" si="120"/>
        <v>715.48</v>
      </c>
      <c r="L1863" s="652"/>
    </row>
    <row r="1864" spans="1:12" x14ac:dyDescent="0.2">
      <c r="A1864" s="652" t="s">
        <v>565</v>
      </c>
      <c r="B1864" s="656" t="s">
        <v>312</v>
      </c>
      <c r="C1864" s="653"/>
      <c r="D1864" s="653"/>
      <c r="E1864" s="653">
        <f t="shared" si="121"/>
        <v>35.96</v>
      </c>
      <c r="F1864" s="653">
        <v>29</v>
      </c>
      <c r="G1864" s="653">
        <f t="shared" si="122"/>
        <v>0</v>
      </c>
      <c r="H1864" s="653"/>
      <c r="I1864" s="654">
        <f t="shared" si="119"/>
        <v>35.96</v>
      </c>
      <c r="J1864" s="655">
        <f t="shared" si="119"/>
        <v>29</v>
      </c>
      <c r="K1864" s="652">
        <f t="shared" si="120"/>
        <v>35.96</v>
      </c>
      <c r="L1864" s="652"/>
    </row>
    <row r="1865" spans="1:12" x14ac:dyDescent="0.2">
      <c r="A1865" s="652" t="s">
        <v>608</v>
      </c>
      <c r="B1865" s="656" t="s">
        <v>317</v>
      </c>
      <c r="C1865" s="653"/>
      <c r="D1865" s="653"/>
      <c r="E1865" s="653">
        <f t="shared" si="121"/>
        <v>80.599999999999994</v>
      </c>
      <c r="F1865" s="653">
        <v>65</v>
      </c>
      <c r="G1865" s="653">
        <f t="shared" si="122"/>
        <v>0</v>
      </c>
      <c r="H1865" s="653"/>
      <c r="I1865" s="654">
        <f t="shared" si="119"/>
        <v>80.599999999999994</v>
      </c>
      <c r="J1865" s="655">
        <f t="shared" si="119"/>
        <v>65</v>
      </c>
      <c r="K1865" s="652">
        <f t="shared" si="120"/>
        <v>80.599999999999994</v>
      </c>
      <c r="L1865" s="652"/>
    </row>
    <row r="1866" spans="1:12" x14ac:dyDescent="0.2">
      <c r="A1866" s="652" t="s">
        <v>664</v>
      </c>
      <c r="B1866" s="656" t="s">
        <v>345</v>
      </c>
      <c r="C1866" s="653"/>
      <c r="D1866" s="653"/>
      <c r="E1866" s="653">
        <f t="shared" si="121"/>
        <v>52.08</v>
      </c>
      <c r="F1866" s="653">
        <v>42</v>
      </c>
      <c r="G1866" s="653">
        <f t="shared" si="122"/>
        <v>0</v>
      </c>
      <c r="H1866" s="653"/>
      <c r="I1866" s="654">
        <f t="shared" si="119"/>
        <v>52.08</v>
      </c>
      <c r="J1866" s="655">
        <f t="shared" si="119"/>
        <v>42</v>
      </c>
      <c r="K1866" s="652">
        <f t="shared" si="120"/>
        <v>52.08</v>
      </c>
      <c r="L1866" s="652"/>
    </row>
    <row r="1867" spans="1:12" x14ac:dyDescent="0.2">
      <c r="A1867" s="652" t="s">
        <v>664</v>
      </c>
      <c r="B1867" s="656" t="s">
        <v>317</v>
      </c>
      <c r="C1867" s="653"/>
      <c r="D1867" s="653"/>
      <c r="E1867" s="653">
        <f t="shared" si="121"/>
        <v>13.64</v>
      </c>
      <c r="F1867" s="653">
        <v>11</v>
      </c>
      <c r="G1867" s="653">
        <f t="shared" si="122"/>
        <v>0</v>
      </c>
      <c r="H1867" s="653"/>
      <c r="I1867" s="654">
        <f t="shared" si="119"/>
        <v>13.64</v>
      </c>
      <c r="J1867" s="655">
        <f t="shared" si="119"/>
        <v>11</v>
      </c>
      <c r="K1867" s="652">
        <f t="shared" si="120"/>
        <v>13.64</v>
      </c>
      <c r="L1867" s="652"/>
    </row>
    <row r="1868" spans="1:12" x14ac:dyDescent="0.2">
      <c r="A1868" s="652" t="s">
        <v>664</v>
      </c>
      <c r="B1868" s="656" t="s">
        <v>360</v>
      </c>
      <c r="C1868" s="653"/>
      <c r="D1868" s="653"/>
      <c r="E1868" s="653">
        <f t="shared" si="121"/>
        <v>167.4</v>
      </c>
      <c r="F1868" s="653">
        <v>135</v>
      </c>
      <c r="G1868" s="653">
        <f t="shared" si="122"/>
        <v>0</v>
      </c>
      <c r="H1868" s="653"/>
      <c r="I1868" s="654">
        <f t="shared" si="119"/>
        <v>167.4</v>
      </c>
      <c r="J1868" s="655">
        <f t="shared" si="119"/>
        <v>135</v>
      </c>
      <c r="K1868" s="652">
        <f t="shared" si="120"/>
        <v>167.4</v>
      </c>
      <c r="L1868" s="652"/>
    </row>
    <row r="1869" spans="1:12" x14ac:dyDescent="0.2">
      <c r="A1869" s="652" t="s">
        <v>650</v>
      </c>
      <c r="B1869" s="656" t="s">
        <v>325</v>
      </c>
      <c r="C1869" s="653"/>
      <c r="D1869" s="653"/>
      <c r="E1869" s="653">
        <f t="shared" si="121"/>
        <v>0</v>
      </c>
      <c r="F1869" s="653"/>
      <c r="G1869" s="653">
        <f t="shared" si="122"/>
        <v>24.82</v>
      </c>
      <c r="H1869" s="653">
        <v>34</v>
      </c>
      <c r="I1869" s="654">
        <f t="shared" si="119"/>
        <v>24.82</v>
      </c>
      <c r="J1869" s="655">
        <f t="shared" si="119"/>
        <v>34</v>
      </c>
      <c r="K1869" s="652">
        <f t="shared" si="120"/>
        <v>24.82</v>
      </c>
      <c r="L1869" s="652"/>
    </row>
    <row r="1870" spans="1:12" x14ac:dyDescent="0.2">
      <c r="A1870" s="652" t="s">
        <v>650</v>
      </c>
      <c r="B1870" s="656" t="s">
        <v>326</v>
      </c>
      <c r="C1870" s="653"/>
      <c r="D1870" s="653"/>
      <c r="E1870" s="653">
        <f t="shared" si="121"/>
        <v>0</v>
      </c>
      <c r="F1870" s="653"/>
      <c r="G1870" s="653">
        <f t="shared" si="122"/>
        <v>28.47</v>
      </c>
      <c r="H1870" s="653">
        <v>39</v>
      </c>
      <c r="I1870" s="654">
        <f t="shared" si="119"/>
        <v>28.47</v>
      </c>
      <c r="J1870" s="655">
        <f t="shared" si="119"/>
        <v>39</v>
      </c>
      <c r="K1870" s="652">
        <f t="shared" si="120"/>
        <v>28.47</v>
      </c>
      <c r="L1870" s="652"/>
    </row>
    <row r="1871" spans="1:12" x14ac:dyDescent="0.2">
      <c r="A1871" s="652" t="s">
        <v>650</v>
      </c>
      <c r="B1871" s="656" t="s">
        <v>328</v>
      </c>
      <c r="C1871" s="653"/>
      <c r="D1871" s="653"/>
      <c r="E1871" s="653">
        <f t="shared" si="121"/>
        <v>71.92</v>
      </c>
      <c r="F1871" s="653">
        <v>58</v>
      </c>
      <c r="G1871" s="653">
        <f t="shared" si="122"/>
        <v>0</v>
      </c>
      <c r="H1871" s="653"/>
      <c r="I1871" s="654">
        <f t="shared" si="119"/>
        <v>71.92</v>
      </c>
      <c r="J1871" s="655">
        <f t="shared" si="119"/>
        <v>58</v>
      </c>
      <c r="K1871" s="652">
        <f t="shared" si="120"/>
        <v>71.92</v>
      </c>
      <c r="L1871" s="652"/>
    </row>
    <row r="1872" spans="1:12" x14ac:dyDescent="0.2">
      <c r="A1872" s="652" t="s">
        <v>650</v>
      </c>
      <c r="B1872" s="656" t="s">
        <v>336</v>
      </c>
      <c r="C1872" s="653"/>
      <c r="D1872" s="653"/>
      <c r="E1872" s="653">
        <f t="shared" si="121"/>
        <v>0</v>
      </c>
      <c r="F1872" s="653"/>
      <c r="G1872" s="653">
        <f t="shared" si="122"/>
        <v>8.76</v>
      </c>
      <c r="H1872" s="653">
        <v>12</v>
      </c>
      <c r="I1872" s="654">
        <f t="shared" si="119"/>
        <v>8.76</v>
      </c>
      <c r="J1872" s="655">
        <f t="shared" si="119"/>
        <v>12</v>
      </c>
      <c r="K1872" s="652">
        <f t="shared" si="120"/>
        <v>8.76</v>
      </c>
      <c r="L1872" s="652"/>
    </row>
    <row r="1873" spans="1:12" x14ac:dyDescent="0.2">
      <c r="A1873" s="652" t="s">
        <v>650</v>
      </c>
      <c r="B1873" s="656" t="s">
        <v>344</v>
      </c>
      <c r="C1873" s="653"/>
      <c r="D1873" s="653"/>
      <c r="E1873" s="653">
        <f t="shared" si="121"/>
        <v>1.24</v>
      </c>
      <c r="F1873" s="653">
        <v>1</v>
      </c>
      <c r="G1873" s="653">
        <f t="shared" si="122"/>
        <v>0</v>
      </c>
      <c r="H1873" s="653"/>
      <c r="I1873" s="654">
        <f t="shared" si="119"/>
        <v>1.24</v>
      </c>
      <c r="J1873" s="655">
        <f t="shared" si="119"/>
        <v>1</v>
      </c>
      <c r="K1873" s="652">
        <f t="shared" si="120"/>
        <v>1.24</v>
      </c>
      <c r="L1873" s="652"/>
    </row>
    <row r="1874" spans="1:12" x14ac:dyDescent="0.2">
      <c r="A1874" s="652" t="s">
        <v>650</v>
      </c>
      <c r="B1874" s="656" t="s">
        <v>345</v>
      </c>
      <c r="C1874" s="653"/>
      <c r="D1874" s="653"/>
      <c r="E1874" s="653">
        <f t="shared" si="121"/>
        <v>3.7199999999999998</v>
      </c>
      <c r="F1874" s="653">
        <v>3</v>
      </c>
      <c r="G1874" s="653">
        <f t="shared" si="122"/>
        <v>0</v>
      </c>
      <c r="H1874" s="653"/>
      <c r="I1874" s="654">
        <f t="shared" si="119"/>
        <v>3.7199999999999998</v>
      </c>
      <c r="J1874" s="655">
        <f t="shared" si="119"/>
        <v>3</v>
      </c>
      <c r="K1874" s="652">
        <f t="shared" si="120"/>
        <v>3.7199999999999998</v>
      </c>
      <c r="L1874" s="652"/>
    </row>
    <row r="1875" spans="1:12" x14ac:dyDescent="0.2">
      <c r="A1875" s="652" t="s">
        <v>650</v>
      </c>
      <c r="B1875" s="656" t="s">
        <v>317</v>
      </c>
      <c r="C1875" s="653"/>
      <c r="D1875" s="653"/>
      <c r="E1875" s="653">
        <f t="shared" si="121"/>
        <v>11.16</v>
      </c>
      <c r="F1875" s="653">
        <v>9</v>
      </c>
      <c r="G1875" s="653">
        <f t="shared" si="122"/>
        <v>0</v>
      </c>
      <c r="H1875" s="653"/>
      <c r="I1875" s="654">
        <f t="shared" si="119"/>
        <v>11.16</v>
      </c>
      <c r="J1875" s="655">
        <f t="shared" si="119"/>
        <v>9</v>
      </c>
      <c r="K1875" s="652">
        <f t="shared" si="120"/>
        <v>11.16</v>
      </c>
      <c r="L1875" s="652"/>
    </row>
    <row r="1876" spans="1:12" x14ac:dyDescent="0.2">
      <c r="A1876" s="652" t="s">
        <v>650</v>
      </c>
      <c r="B1876" s="656" t="s">
        <v>360</v>
      </c>
      <c r="C1876" s="653"/>
      <c r="D1876" s="653"/>
      <c r="E1876" s="653">
        <f t="shared" si="121"/>
        <v>42.16</v>
      </c>
      <c r="F1876" s="653">
        <v>34</v>
      </c>
      <c r="G1876" s="653">
        <f t="shared" si="122"/>
        <v>0</v>
      </c>
      <c r="H1876" s="653"/>
      <c r="I1876" s="654">
        <f t="shared" si="119"/>
        <v>42.16</v>
      </c>
      <c r="J1876" s="655">
        <f t="shared" si="119"/>
        <v>34</v>
      </c>
      <c r="K1876" s="652">
        <f t="shared" si="120"/>
        <v>42.16</v>
      </c>
      <c r="L1876" s="652"/>
    </row>
    <row r="1877" spans="1:12" x14ac:dyDescent="0.2">
      <c r="A1877" s="652" t="s">
        <v>581</v>
      </c>
      <c r="B1877" s="656" t="s">
        <v>315</v>
      </c>
      <c r="C1877" s="653"/>
      <c r="D1877" s="653"/>
      <c r="E1877" s="653">
        <f t="shared" si="121"/>
        <v>66.959999999999994</v>
      </c>
      <c r="F1877" s="653">
        <v>54</v>
      </c>
      <c r="G1877" s="653">
        <f t="shared" si="122"/>
        <v>0</v>
      </c>
      <c r="H1877" s="653"/>
      <c r="I1877" s="654">
        <f t="shared" ref="I1877:J1940" si="123">C1877+E1877+G1877</f>
        <v>66.959999999999994</v>
      </c>
      <c r="J1877" s="655">
        <f t="shared" si="123"/>
        <v>54</v>
      </c>
      <c r="K1877" s="652">
        <f t="shared" si="120"/>
        <v>66.959999999999994</v>
      </c>
      <c r="L1877" s="652"/>
    </row>
    <row r="1878" spans="1:12" x14ac:dyDescent="0.2">
      <c r="A1878" s="652" t="s">
        <v>581</v>
      </c>
      <c r="B1878" s="656" t="s">
        <v>312</v>
      </c>
      <c r="C1878" s="653"/>
      <c r="D1878" s="653"/>
      <c r="E1878" s="653">
        <f t="shared" si="121"/>
        <v>348.44</v>
      </c>
      <c r="F1878" s="653">
        <v>281</v>
      </c>
      <c r="G1878" s="653">
        <f t="shared" si="122"/>
        <v>0</v>
      </c>
      <c r="H1878" s="653"/>
      <c r="I1878" s="654">
        <f t="shared" si="123"/>
        <v>348.44</v>
      </c>
      <c r="J1878" s="655">
        <f t="shared" si="123"/>
        <v>281</v>
      </c>
      <c r="K1878" s="652">
        <f t="shared" si="120"/>
        <v>348.44</v>
      </c>
      <c r="L1878" s="652"/>
    </row>
    <row r="1879" spans="1:12" x14ac:dyDescent="0.2">
      <c r="A1879" s="652" t="s">
        <v>374</v>
      </c>
      <c r="B1879" s="656" t="s">
        <v>325</v>
      </c>
      <c r="C1879" s="653"/>
      <c r="D1879" s="653"/>
      <c r="E1879" s="653">
        <f t="shared" si="121"/>
        <v>0</v>
      </c>
      <c r="F1879" s="653"/>
      <c r="G1879" s="653">
        <f t="shared" si="122"/>
        <v>80.3</v>
      </c>
      <c r="H1879" s="653">
        <v>110</v>
      </c>
      <c r="I1879" s="654">
        <f t="shared" si="123"/>
        <v>80.3</v>
      </c>
      <c r="J1879" s="655">
        <f t="shared" si="123"/>
        <v>110</v>
      </c>
      <c r="K1879" s="652">
        <f t="shared" si="120"/>
        <v>80.3</v>
      </c>
      <c r="L1879" s="652"/>
    </row>
    <row r="1880" spans="1:12" x14ac:dyDescent="0.2">
      <c r="A1880" s="652" t="s">
        <v>374</v>
      </c>
      <c r="B1880" s="656" t="s">
        <v>326</v>
      </c>
      <c r="C1880" s="653"/>
      <c r="D1880" s="653"/>
      <c r="E1880" s="653">
        <f t="shared" si="121"/>
        <v>0</v>
      </c>
      <c r="F1880" s="653"/>
      <c r="G1880" s="653">
        <f t="shared" si="122"/>
        <v>308.79000000000002</v>
      </c>
      <c r="H1880" s="653">
        <v>423</v>
      </c>
      <c r="I1880" s="654">
        <f t="shared" si="123"/>
        <v>308.79000000000002</v>
      </c>
      <c r="J1880" s="655">
        <f t="shared" si="123"/>
        <v>423</v>
      </c>
      <c r="K1880" s="652">
        <f t="shared" si="120"/>
        <v>308.79000000000002</v>
      </c>
      <c r="L1880" s="652"/>
    </row>
    <row r="1881" spans="1:12" x14ac:dyDescent="0.2">
      <c r="A1881" s="652" t="s">
        <v>374</v>
      </c>
      <c r="B1881" s="656" t="s">
        <v>345</v>
      </c>
      <c r="C1881" s="653"/>
      <c r="D1881" s="653"/>
      <c r="E1881" s="653">
        <f t="shared" si="121"/>
        <v>31</v>
      </c>
      <c r="F1881" s="653">
        <v>25</v>
      </c>
      <c r="G1881" s="653">
        <f t="shared" si="122"/>
        <v>18.25</v>
      </c>
      <c r="H1881" s="653">
        <v>25</v>
      </c>
      <c r="I1881" s="654">
        <f t="shared" si="123"/>
        <v>49.25</v>
      </c>
      <c r="J1881" s="655">
        <f t="shared" si="123"/>
        <v>50</v>
      </c>
      <c r="K1881" s="652">
        <f t="shared" si="120"/>
        <v>49.25</v>
      </c>
      <c r="L1881" s="652"/>
    </row>
    <row r="1882" spans="1:12" x14ac:dyDescent="0.2">
      <c r="A1882" s="652" t="s">
        <v>374</v>
      </c>
      <c r="B1882" s="656" t="s">
        <v>317</v>
      </c>
      <c r="C1882" s="653"/>
      <c r="D1882" s="653"/>
      <c r="E1882" s="653">
        <f t="shared" si="121"/>
        <v>28.52</v>
      </c>
      <c r="F1882" s="653">
        <v>23</v>
      </c>
      <c r="G1882" s="653">
        <f t="shared" si="122"/>
        <v>16.79</v>
      </c>
      <c r="H1882" s="653">
        <v>23</v>
      </c>
      <c r="I1882" s="654">
        <f t="shared" si="123"/>
        <v>45.31</v>
      </c>
      <c r="J1882" s="655">
        <f t="shared" si="123"/>
        <v>46</v>
      </c>
      <c r="K1882" s="652">
        <f t="shared" ref="K1882:K1887" si="124">I1882</f>
        <v>45.31</v>
      </c>
      <c r="L1882" s="652"/>
    </row>
    <row r="1883" spans="1:12" x14ac:dyDescent="0.2">
      <c r="A1883" s="652" t="s">
        <v>374</v>
      </c>
      <c r="B1883" s="656" t="s">
        <v>312</v>
      </c>
      <c r="C1883" s="653"/>
      <c r="D1883" s="653"/>
      <c r="E1883" s="653">
        <f t="shared" si="121"/>
        <v>35.96</v>
      </c>
      <c r="F1883" s="653">
        <v>29</v>
      </c>
      <c r="G1883" s="653">
        <f t="shared" si="122"/>
        <v>20.439999999999998</v>
      </c>
      <c r="H1883" s="653">
        <v>28</v>
      </c>
      <c r="I1883" s="654">
        <f t="shared" si="123"/>
        <v>56.4</v>
      </c>
      <c r="J1883" s="655">
        <f t="shared" si="123"/>
        <v>57</v>
      </c>
      <c r="K1883" s="652">
        <f t="shared" si="124"/>
        <v>56.4</v>
      </c>
      <c r="L1883" s="652"/>
    </row>
    <row r="1884" spans="1:12" x14ac:dyDescent="0.2">
      <c r="A1884" s="652" t="s">
        <v>374</v>
      </c>
      <c r="B1884" s="656" t="s">
        <v>375</v>
      </c>
      <c r="C1884" s="653"/>
      <c r="D1884" s="653"/>
      <c r="E1884" s="653">
        <f t="shared" si="121"/>
        <v>447.64</v>
      </c>
      <c r="F1884" s="653">
        <v>361</v>
      </c>
      <c r="G1884" s="653">
        <f t="shared" si="122"/>
        <v>229.95</v>
      </c>
      <c r="H1884" s="653">
        <v>315</v>
      </c>
      <c r="I1884" s="654">
        <f t="shared" si="123"/>
        <v>677.58999999999992</v>
      </c>
      <c r="J1884" s="655">
        <f t="shared" si="123"/>
        <v>676</v>
      </c>
      <c r="K1884" s="652">
        <f t="shared" si="124"/>
        <v>677.58999999999992</v>
      </c>
      <c r="L1884" s="652"/>
    </row>
    <row r="1885" spans="1:12" x14ac:dyDescent="0.2">
      <c r="A1885" s="652" t="s">
        <v>374</v>
      </c>
      <c r="B1885" s="656" t="s">
        <v>351</v>
      </c>
      <c r="C1885" s="653"/>
      <c r="D1885" s="653"/>
      <c r="E1885" s="653">
        <f t="shared" si="121"/>
        <v>143.84</v>
      </c>
      <c r="F1885" s="653">
        <v>116</v>
      </c>
      <c r="G1885" s="653">
        <f t="shared" si="122"/>
        <v>84.679999999999993</v>
      </c>
      <c r="H1885" s="653">
        <v>116</v>
      </c>
      <c r="I1885" s="654">
        <f t="shared" si="123"/>
        <v>228.51999999999998</v>
      </c>
      <c r="J1885" s="655">
        <f t="shared" si="123"/>
        <v>232</v>
      </c>
      <c r="K1885" s="652">
        <f t="shared" si="124"/>
        <v>228.51999999999998</v>
      </c>
      <c r="L1885" s="652"/>
    </row>
    <row r="1886" spans="1:12" x14ac:dyDescent="0.2">
      <c r="A1886" s="652" t="s">
        <v>374</v>
      </c>
      <c r="B1886" s="656" t="s">
        <v>359</v>
      </c>
      <c r="C1886" s="653"/>
      <c r="D1886" s="653"/>
      <c r="E1886" s="653">
        <f t="shared" si="121"/>
        <v>120.28</v>
      </c>
      <c r="F1886" s="653">
        <v>97</v>
      </c>
      <c r="G1886" s="653">
        <f t="shared" si="122"/>
        <v>70.81</v>
      </c>
      <c r="H1886" s="653">
        <v>97</v>
      </c>
      <c r="I1886" s="654">
        <f t="shared" si="123"/>
        <v>191.09</v>
      </c>
      <c r="J1886" s="655">
        <f t="shared" si="123"/>
        <v>194</v>
      </c>
      <c r="K1886" s="652">
        <f t="shared" si="124"/>
        <v>191.09</v>
      </c>
      <c r="L1886" s="652"/>
    </row>
    <row r="1887" spans="1:12" x14ac:dyDescent="0.2">
      <c r="A1887" s="652" t="s">
        <v>374</v>
      </c>
      <c r="B1887" s="656" t="s">
        <v>360</v>
      </c>
      <c r="C1887" s="653"/>
      <c r="D1887" s="653"/>
      <c r="E1887" s="653">
        <f t="shared" si="121"/>
        <v>270.32</v>
      </c>
      <c r="F1887" s="653">
        <v>218</v>
      </c>
      <c r="G1887" s="653">
        <f t="shared" si="122"/>
        <v>159.13999999999999</v>
      </c>
      <c r="H1887" s="653">
        <v>218</v>
      </c>
      <c r="I1887" s="654">
        <f t="shared" si="123"/>
        <v>429.46</v>
      </c>
      <c r="J1887" s="655">
        <f t="shared" si="123"/>
        <v>436</v>
      </c>
      <c r="K1887" s="652">
        <f t="shared" si="124"/>
        <v>429.46</v>
      </c>
      <c r="L1887" s="652"/>
    </row>
    <row r="1888" spans="1:12" x14ac:dyDescent="0.2">
      <c r="A1888" s="652" t="s">
        <v>683</v>
      </c>
      <c r="B1888" s="656" t="s">
        <v>326</v>
      </c>
      <c r="C1888" s="653"/>
      <c r="D1888" s="653"/>
      <c r="E1888" s="653">
        <f t="shared" si="121"/>
        <v>0</v>
      </c>
      <c r="F1888" s="653"/>
      <c r="G1888" s="653">
        <f t="shared" si="122"/>
        <v>12.41</v>
      </c>
      <c r="H1888" s="653">
        <v>17</v>
      </c>
      <c r="I1888" s="654">
        <f t="shared" si="123"/>
        <v>12.41</v>
      </c>
      <c r="J1888" s="655">
        <f t="shared" si="123"/>
        <v>17</v>
      </c>
      <c r="K1888" s="652"/>
      <c r="L1888" s="652">
        <f>I1888</f>
        <v>12.41</v>
      </c>
    </row>
    <row r="1889" spans="1:12" x14ac:dyDescent="0.2">
      <c r="A1889" s="652" t="s">
        <v>683</v>
      </c>
      <c r="B1889" s="656" t="s">
        <v>317</v>
      </c>
      <c r="C1889" s="653"/>
      <c r="D1889" s="653"/>
      <c r="E1889" s="653">
        <f t="shared" si="121"/>
        <v>17.36</v>
      </c>
      <c r="F1889" s="653">
        <v>14</v>
      </c>
      <c r="G1889" s="653">
        <f t="shared" si="122"/>
        <v>0</v>
      </c>
      <c r="H1889" s="653"/>
      <c r="I1889" s="654">
        <f t="shared" si="123"/>
        <v>17.36</v>
      </c>
      <c r="J1889" s="655">
        <f t="shared" si="123"/>
        <v>14</v>
      </c>
      <c r="K1889" s="652"/>
      <c r="L1889" s="652">
        <f t="shared" ref="L1889:L1890" si="125">I1889</f>
        <v>17.36</v>
      </c>
    </row>
    <row r="1890" spans="1:12" x14ac:dyDescent="0.2">
      <c r="A1890" s="652" t="s">
        <v>683</v>
      </c>
      <c r="B1890" s="656" t="s">
        <v>360</v>
      </c>
      <c r="C1890" s="653"/>
      <c r="D1890" s="653"/>
      <c r="E1890" s="653">
        <f t="shared" si="121"/>
        <v>63.24</v>
      </c>
      <c r="F1890" s="653">
        <v>51</v>
      </c>
      <c r="G1890" s="653">
        <f t="shared" si="122"/>
        <v>0</v>
      </c>
      <c r="H1890" s="653"/>
      <c r="I1890" s="654">
        <f t="shared" si="123"/>
        <v>63.24</v>
      </c>
      <c r="J1890" s="655">
        <f t="shared" si="123"/>
        <v>51</v>
      </c>
      <c r="K1890" s="652"/>
      <c r="L1890" s="652">
        <f t="shared" si="125"/>
        <v>63.24</v>
      </c>
    </row>
    <row r="1891" spans="1:12" x14ac:dyDescent="0.2">
      <c r="A1891" s="652" t="s">
        <v>380</v>
      </c>
      <c r="B1891" s="656" t="s">
        <v>317</v>
      </c>
      <c r="C1891" s="653"/>
      <c r="D1891" s="653"/>
      <c r="E1891" s="653">
        <f t="shared" si="121"/>
        <v>99.2</v>
      </c>
      <c r="F1891" s="653">
        <v>80</v>
      </c>
      <c r="G1891" s="653">
        <f t="shared" si="122"/>
        <v>0</v>
      </c>
      <c r="H1891" s="653"/>
      <c r="I1891" s="654">
        <f t="shared" si="123"/>
        <v>99.2</v>
      </c>
      <c r="J1891" s="655">
        <f t="shared" si="123"/>
        <v>80</v>
      </c>
      <c r="K1891" s="652">
        <f t="shared" ref="K1891:K1954" si="126">I1891</f>
        <v>99.2</v>
      </c>
      <c r="L1891" s="652"/>
    </row>
    <row r="1892" spans="1:12" x14ac:dyDescent="0.2">
      <c r="A1892" s="652" t="s">
        <v>392</v>
      </c>
      <c r="B1892" s="656" t="s">
        <v>325</v>
      </c>
      <c r="C1892" s="653"/>
      <c r="D1892" s="653"/>
      <c r="E1892" s="653">
        <f t="shared" si="121"/>
        <v>0</v>
      </c>
      <c r="F1892" s="653"/>
      <c r="G1892" s="653">
        <f t="shared" si="122"/>
        <v>124.83</v>
      </c>
      <c r="H1892" s="653">
        <v>171</v>
      </c>
      <c r="I1892" s="654">
        <f t="shared" si="123"/>
        <v>124.83</v>
      </c>
      <c r="J1892" s="655">
        <f t="shared" si="123"/>
        <v>171</v>
      </c>
      <c r="K1892" s="652">
        <f t="shared" si="126"/>
        <v>124.83</v>
      </c>
      <c r="L1892" s="652"/>
    </row>
    <row r="1893" spans="1:12" x14ac:dyDescent="0.2">
      <c r="A1893" s="652" t="s">
        <v>392</v>
      </c>
      <c r="B1893" s="656" t="s">
        <v>326</v>
      </c>
      <c r="C1893" s="653"/>
      <c r="D1893" s="653"/>
      <c r="E1893" s="653">
        <f t="shared" si="121"/>
        <v>0</v>
      </c>
      <c r="F1893" s="653"/>
      <c r="G1893" s="653">
        <f t="shared" si="122"/>
        <v>225.57</v>
      </c>
      <c r="H1893" s="653">
        <v>309</v>
      </c>
      <c r="I1893" s="654">
        <f t="shared" si="123"/>
        <v>225.57</v>
      </c>
      <c r="J1893" s="655">
        <f t="shared" si="123"/>
        <v>309</v>
      </c>
      <c r="K1893" s="652">
        <f t="shared" si="126"/>
        <v>225.57</v>
      </c>
      <c r="L1893" s="652"/>
    </row>
    <row r="1894" spans="1:12" x14ac:dyDescent="0.2">
      <c r="A1894" s="652" t="s">
        <v>392</v>
      </c>
      <c r="B1894" s="656" t="s">
        <v>328</v>
      </c>
      <c r="C1894" s="653"/>
      <c r="D1894" s="653"/>
      <c r="E1894" s="653">
        <f t="shared" si="121"/>
        <v>396.8</v>
      </c>
      <c r="F1894" s="653">
        <v>320</v>
      </c>
      <c r="G1894" s="653">
        <f t="shared" si="122"/>
        <v>0</v>
      </c>
      <c r="H1894" s="653"/>
      <c r="I1894" s="654">
        <f t="shared" si="123"/>
        <v>396.8</v>
      </c>
      <c r="J1894" s="655">
        <f t="shared" si="123"/>
        <v>320</v>
      </c>
      <c r="K1894" s="652">
        <f t="shared" si="126"/>
        <v>396.8</v>
      </c>
      <c r="L1894" s="652"/>
    </row>
    <row r="1895" spans="1:12" x14ac:dyDescent="0.2">
      <c r="A1895" s="652" t="s">
        <v>392</v>
      </c>
      <c r="B1895" s="656" t="s">
        <v>393</v>
      </c>
      <c r="C1895" s="653"/>
      <c r="D1895" s="653"/>
      <c r="E1895" s="653">
        <f t="shared" si="121"/>
        <v>208.32</v>
      </c>
      <c r="F1895" s="653">
        <v>168</v>
      </c>
      <c r="G1895" s="653">
        <f t="shared" si="122"/>
        <v>121.91</v>
      </c>
      <c r="H1895" s="653">
        <v>167</v>
      </c>
      <c r="I1895" s="654">
        <f t="shared" si="123"/>
        <v>330.23</v>
      </c>
      <c r="J1895" s="655">
        <f t="shared" si="123"/>
        <v>335</v>
      </c>
      <c r="K1895" s="652">
        <f t="shared" si="126"/>
        <v>330.23</v>
      </c>
      <c r="L1895" s="652"/>
    </row>
    <row r="1896" spans="1:12" x14ac:dyDescent="0.2">
      <c r="A1896" s="652" t="s">
        <v>392</v>
      </c>
      <c r="B1896" s="656" t="s">
        <v>331</v>
      </c>
      <c r="C1896" s="653"/>
      <c r="D1896" s="653"/>
      <c r="E1896" s="653">
        <f t="shared" si="121"/>
        <v>45.88</v>
      </c>
      <c r="F1896" s="653">
        <v>37</v>
      </c>
      <c r="G1896" s="653">
        <f t="shared" si="122"/>
        <v>27.009999999999998</v>
      </c>
      <c r="H1896" s="653">
        <v>37</v>
      </c>
      <c r="I1896" s="654">
        <f t="shared" si="123"/>
        <v>72.89</v>
      </c>
      <c r="J1896" s="655">
        <f t="shared" si="123"/>
        <v>74</v>
      </c>
      <c r="K1896" s="652">
        <f t="shared" si="126"/>
        <v>72.89</v>
      </c>
      <c r="L1896" s="652"/>
    </row>
    <row r="1897" spans="1:12" x14ac:dyDescent="0.2">
      <c r="A1897" s="652" t="s">
        <v>392</v>
      </c>
      <c r="B1897" s="656" t="s">
        <v>315</v>
      </c>
      <c r="C1897" s="653"/>
      <c r="D1897" s="653"/>
      <c r="E1897" s="653">
        <f t="shared" si="121"/>
        <v>22.32</v>
      </c>
      <c r="F1897" s="653">
        <v>18</v>
      </c>
      <c r="G1897" s="653">
        <f t="shared" si="122"/>
        <v>13.14</v>
      </c>
      <c r="H1897" s="653">
        <v>18</v>
      </c>
      <c r="I1897" s="654">
        <f t="shared" si="123"/>
        <v>35.46</v>
      </c>
      <c r="J1897" s="655">
        <f t="shared" si="123"/>
        <v>36</v>
      </c>
      <c r="K1897" s="652">
        <f t="shared" si="126"/>
        <v>35.46</v>
      </c>
      <c r="L1897" s="652"/>
    </row>
    <row r="1898" spans="1:12" x14ac:dyDescent="0.2">
      <c r="A1898" s="652" t="s">
        <v>392</v>
      </c>
      <c r="B1898" s="656" t="s">
        <v>346</v>
      </c>
      <c r="C1898" s="653"/>
      <c r="D1898" s="653"/>
      <c r="E1898" s="653">
        <f t="shared" si="121"/>
        <v>173.6</v>
      </c>
      <c r="F1898" s="653">
        <v>140</v>
      </c>
      <c r="G1898" s="653">
        <f t="shared" si="122"/>
        <v>102.2</v>
      </c>
      <c r="H1898" s="653">
        <v>140</v>
      </c>
      <c r="I1898" s="654">
        <f t="shared" si="123"/>
        <v>275.8</v>
      </c>
      <c r="J1898" s="655">
        <f t="shared" si="123"/>
        <v>280</v>
      </c>
      <c r="K1898" s="652">
        <f t="shared" si="126"/>
        <v>275.8</v>
      </c>
      <c r="L1898" s="652"/>
    </row>
    <row r="1899" spans="1:12" x14ac:dyDescent="0.2">
      <c r="A1899" s="652" t="s">
        <v>392</v>
      </c>
      <c r="B1899" s="656" t="s">
        <v>312</v>
      </c>
      <c r="C1899" s="653"/>
      <c r="D1899" s="653"/>
      <c r="E1899" s="653">
        <f t="shared" si="121"/>
        <v>558</v>
      </c>
      <c r="F1899" s="653">
        <v>450</v>
      </c>
      <c r="G1899" s="653">
        <f t="shared" si="122"/>
        <v>328.5</v>
      </c>
      <c r="H1899" s="653">
        <v>450</v>
      </c>
      <c r="I1899" s="654">
        <f t="shared" si="123"/>
        <v>886.5</v>
      </c>
      <c r="J1899" s="655">
        <f t="shared" si="123"/>
        <v>900</v>
      </c>
      <c r="K1899" s="652">
        <f t="shared" si="126"/>
        <v>886.5</v>
      </c>
      <c r="L1899" s="652"/>
    </row>
    <row r="1900" spans="1:12" x14ac:dyDescent="0.2">
      <c r="A1900" s="652" t="s">
        <v>392</v>
      </c>
      <c r="B1900" s="656" t="s">
        <v>321</v>
      </c>
      <c r="C1900" s="653"/>
      <c r="D1900" s="653"/>
      <c r="E1900" s="653">
        <f t="shared" si="121"/>
        <v>111.6</v>
      </c>
      <c r="F1900" s="653">
        <v>90</v>
      </c>
      <c r="G1900" s="653">
        <f t="shared" si="122"/>
        <v>0</v>
      </c>
      <c r="H1900" s="653"/>
      <c r="I1900" s="654">
        <f t="shared" si="123"/>
        <v>111.6</v>
      </c>
      <c r="J1900" s="655">
        <f t="shared" si="123"/>
        <v>90</v>
      </c>
      <c r="K1900" s="652">
        <f t="shared" si="126"/>
        <v>111.6</v>
      </c>
      <c r="L1900" s="652"/>
    </row>
    <row r="1901" spans="1:12" x14ac:dyDescent="0.2">
      <c r="A1901" s="652" t="s">
        <v>392</v>
      </c>
      <c r="B1901" s="656" t="s">
        <v>375</v>
      </c>
      <c r="C1901" s="653"/>
      <c r="D1901" s="653"/>
      <c r="E1901" s="653">
        <f t="shared" si="121"/>
        <v>592.72</v>
      </c>
      <c r="F1901" s="653">
        <v>478</v>
      </c>
      <c r="G1901" s="653">
        <f t="shared" si="122"/>
        <v>0</v>
      </c>
      <c r="H1901" s="653"/>
      <c r="I1901" s="654">
        <f t="shared" si="123"/>
        <v>592.72</v>
      </c>
      <c r="J1901" s="655">
        <f t="shared" si="123"/>
        <v>478</v>
      </c>
      <c r="K1901" s="652">
        <f t="shared" si="126"/>
        <v>592.72</v>
      </c>
      <c r="L1901" s="652"/>
    </row>
    <row r="1902" spans="1:12" x14ac:dyDescent="0.2">
      <c r="A1902" s="652" t="s">
        <v>392</v>
      </c>
      <c r="B1902" s="656" t="s">
        <v>348</v>
      </c>
      <c r="C1902" s="653"/>
      <c r="D1902" s="653"/>
      <c r="E1902" s="653">
        <f t="shared" si="121"/>
        <v>19.84</v>
      </c>
      <c r="F1902" s="653">
        <v>16</v>
      </c>
      <c r="G1902" s="653">
        <f t="shared" si="122"/>
        <v>0</v>
      </c>
      <c r="H1902" s="653"/>
      <c r="I1902" s="654">
        <f t="shared" si="123"/>
        <v>19.84</v>
      </c>
      <c r="J1902" s="655">
        <f t="shared" si="123"/>
        <v>16</v>
      </c>
      <c r="K1902" s="652">
        <f t="shared" si="126"/>
        <v>19.84</v>
      </c>
      <c r="L1902" s="652"/>
    </row>
    <row r="1903" spans="1:12" x14ac:dyDescent="0.2">
      <c r="A1903" s="652" t="s">
        <v>392</v>
      </c>
      <c r="B1903" s="656" t="s">
        <v>394</v>
      </c>
      <c r="C1903" s="653"/>
      <c r="D1903" s="653"/>
      <c r="E1903" s="653">
        <f t="shared" si="121"/>
        <v>24.8</v>
      </c>
      <c r="F1903" s="653">
        <v>20</v>
      </c>
      <c r="G1903" s="653">
        <f t="shared" si="122"/>
        <v>0</v>
      </c>
      <c r="H1903" s="653"/>
      <c r="I1903" s="654">
        <f t="shared" si="123"/>
        <v>24.8</v>
      </c>
      <c r="J1903" s="655">
        <f t="shared" si="123"/>
        <v>20</v>
      </c>
      <c r="K1903" s="652">
        <f t="shared" si="126"/>
        <v>24.8</v>
      </c>
      <c r="L1903" s="652"/>
    </row>
    <row r="1904" spans="1:12" x14ac:dyDescent="0.2">
      <c r="A1904" s="652" t="s">
        <v>392</v>
      </c>
      <c r="B1904" s="656" t="s">
        <v>377</v>
      </c>
      <c r="C1904" s="653"/>
      <c r="D1904" s="653"/>
      <c r="E1904" s="653">
        <f t="shared" si="121"/>
        <v>548.08000000000004</v>
      </c>
      <c r="F1904" s="653">
        <v>442</v>
      </c>
      <c r="G1904" s="653">
        <f t="shared" si="122"/>
        <v>0</v>
      </c>
      <c r="H1904" s="653"/>
      <c r="I1904" s="654">
        <f t="shared" si="123"/>
        <v>548.08000000000004</v>
      </c>
      <c r="J1904" s="655">
        <f t="shared" si="123"/>
        <v>442</v>
      </c>
      <c r="K1904" s="652">
        <f t="shared" si="126"/>
        <v>548.08000000000004</v>
      </c>
      <c r="L1904" s="652"/>
    </row>
    <row r="1905" spans="1:12" x14ac:dyDescent="0.2">
      <c r="A1905" s="652" t="s">
        <v>392</v>
      </c>
      <c r="B1905" s="656" t="s">
        <v>357</v>
      </c>
      <c r="C1905" s="653"/>
      <c r="D1905" s="653"/>
      <c r="E1905" s="653">
        <f t="shared" si="121"/>
        <v>281.48</v>
      </c>
      <c r="F1905" s="653">
        <v>227</v>
      </c>
      <c r="G1905" s="653">
        <f t="shared" si="122"/>
        <v>165.71</v>
      </c>
      <c r="H1905" s="653">
        <v>227</v>
      </c>
      <c r="I1905" s="654">
        <f t="shared" si="123"/>
        <v>447.19000000000005</v>
      </c>
      <c r="J1905" s="655">
        <f t="shared" si="123"/>
        <v>454</v>
      </c>
      <c r="K1905" s="652">
        <f t="shared" si="126"/>
        <v>447.19000000000005</v>
      </c>
      <c r="L1905" s="652"/>
    </row>
    <row r="1906" spans="1:12" x14ac:dyDescent="0.2">
      <c r="A1906" s="652" t="s">
        <v>392</v>
      </c>
      <c r="B1906" s="656" t="s">
        <v>359</v>
      </c>
      <c r="C1906" s="653"/>
      <c r="D1906" s="653"/>
      <c r="E1906" s="653">
        <f t="shared" si="121"/>
        <v>126.48</v>
      </c>
      <c r="F1906" s="653">
        <v>102</v>
      </c>
      <c r="G1906" s="653">
        <f t="shared" si="122"/>
        <v>74.459999999999994</v>
      </c>
      <c r="H1906" s="653">
        <v>102</v>
      </c>
      <c r="I1906" s="654">
        <f t="shared" si="123"/>
        <v>200.94</v>
      </c>
      <c r="J1906" s="655">
        <f t="shared" si="123"/>
        <v>204</v>
      </c>
      <c r="K1906" s="652">
        <f t="shared" si="126"/>
        <v>200.94</v>
      </c>
      <c r="L1906" s="652"/>
    </row>
    <row r="1907" spans="1:12" x14ac:dyDescent="0.2">
      <c r="A1907" s="652" t="s">
        <v>392</v>
      </c>
      <c r="B1907" s="656" t="s">
        <v>360</v>
      </c>
      <c r="C1907" s="653"/>
      <c r="D1907" s="653"/>
      <c r="E1907" s="653">
        <f t="shared" si="121"/>
        <v>136.4</v>
      </c>
      <c r="F1907" s="653">
        <v>110</v>
      </c>
      <c r="G1907" s="653">
        <f t="shared" si="122"/>
        <v>80.3</v>
      </c>
      <c r="H1907" s="653">
        <v>110</v>
      </c>
      <c r="I1907" s="654">
        <f t="shared" si="123"/>
        <v>216.7</v>
      </c>
      <c r="J1907" s="655">
        <f t="shared" si="123"/>
        <v>220</v>
      </c>
      <c r="K1907" s="652">
        <f t="shared" si="126"/>
        <v>216.7</v>
      </c>
      <c r="L1907" s="652"/>
    </row>
    <row r="1908" spans="1:12" x14ac:dyDescent="0.2">
      <c r="A1908" s="652" t="s">
        <v>392</v>
      </c>
      <c r="B1908" s="656" t="s">
        <v>361</v>
      </c>
      <c r="C1908" s="653"/>
      <c r="D1908" s="653"/>
      <c r="E1908" s="653">
        <f t="shared" si="121"/>
        <v>147.56</v>
      </c>
      <c r="F1908" s="653">
        <v>119</v>
      </c>
      <c r="G1908" s="653">
        <f t="shared" si="122"/>
        <v>0</v>
      </c>
      <c r="H1908" s="653"/>
      <c r="I1908" s="654">
        <f t="shared" si="123"/>
        <v>147.56</v>
      </c>
      <c r="J1908" s="655">
        <f t="shared" si="123"/>
        <v>119</v>
      </c>
      <c r="K1908" s="652">
        <f t="shared" si="126"/>
        <v>147.56</v>
      </c>
      <c r="L1908" s="652"/>
    </row>
    <row r="1909" spans="1:12" x14ac:dyDescent="0.2">
      <c r="A1909" s="652" t="s">
        <v>392</v>
      </c>
      <c r="B1909" s="656" t="s">
        <v>362</v>
      </c>
      <c r="C1909" s="653"/>
      <c r="D1909" s="653"/>
      <c r="E1909" s="653">
        <f t="shared" si="121"/>
        <v>210.8</v>
      </c>
      <c r="F1909" s="653">
        <v>170</v>
      </c>
      <c r="G1909" s="653">
        <f t="shared" si="122"/>
        <v>0</v>
      </c>
      <c r="H1909" s="653"/>
      <c r="I1909" s="654">
        <f t="shared" si="123"/>
        <v>210.8</v>
      </c>
      <c r="J1909" s="655">
        <f t="shared" si="123"/>
        <v>170</v>
      </c>
      <c r="K1909" s="652">
        <f t="shared" si="126"/>
        <v>210.8</v>
      </c>
      <c r="L1909" s="652"/>
    </row>
    <row r="1910" spans="1:12" x14ac:dyDescent="0.2">
      <c r="A1910" s="652" t="s">
        <v>392</v>
      </c>
      <c r="B1910" s="656" t="s">
        <v>364</v>
      </c>
      <c r="C1910" s="653"/>
      <c r="D1910" s="653"/>
      <c r="E1910" s="653">
        <f t="shared" si="121"/>
        <v>11.16</v>
      </c>
      <c r="F1910" s="653">
        <v>9</v>
      </c>
      <c r="G1910" s="653">
        <f t="shared" si="122"/>
        <v>1.46</v>
      </c>
      <c r="H1910" s="653">
        <v>2</v>
      </c>
      <c r="I1910" s="654">
        <f t="shared" si="123"/>
        <v>12.620000000000001</v>
      </c>
      <c r="J1910" s="655">
        <f t="shared" si="123"/>
        <v>11</v>
      </c>
      <c r="K1910" s="652">
        <f t="shared" si="126"/>
        <v>12.620000000000001</v>
      </c>
      <c r="L1910" s="652"/>
    </row>
    <row r="1911" spans="1:12" x14ac:dyDescent="0.2">
      <c r="A1911" s="652" t="s">
        <v>392</v>
      </c>
      <c r="B1911" s="656" t="s">
        <v>365</v>
      </c>
      <c r="C1911" s="653"/>
      <c r="D1911" s="653"/>
      <c r="E1911" s="653">
        <f t="shared" si="121"/>
        <v>1.24</v>
      </c>
      <c r="F1911" s="653">
        <v>1</v>
      </c>
      <c r="G1911" s="653">
        <f t="shared" si="122"/>
        <v>0.73</v>
      </c>
      <c r="H1911" s="653">
        <v>1</v>
      </c>
      <c r="I1911" s="654">
        <f t="shared" si="123"/>
        <v>1.97</v>
      </c>
      <c r="J1911" s="655">
        <f t="shared" si="123"/>
        <v>2</v>
      </c>
      <c r="K1911" s="652">
        <f t="shared" si="126"/>
        <v>1.97</v>
      </c>
      <c r="L1911" s="652"/>
    </row>
    <row r="1912" spans="1:12" x14ac:dyDescent="0.2">
      <c r="A1912" s="652" t="s">
        <v>392</v>
      </c>
      <c r="B1912" s="656" t="s">
        <v>367</v>
      </c>
      <c r="C1912" s="653"/>
      <c r="D1912" s="653"/>
      <c r="E1912" s="653">
        <f t="shared" si="121"/>
        <v>0</v>
      </c>
      <c r="F1912" s="653"/>
      <c r="G1912" s="653">
        <f t="shared" si="122"/>
        <v>134.32</v>
      </c>
      <c r="H1912" s="653">
        <v>184</v>
      </c>
      <c r="I1912" s="654">
        <f t="shared" si="123"/>
        <v>134.32</v>
      </c>
      <c r="J1912" s="655">
        <f t="shared" si="123"/>
        <v>184</v>
      </c>
      <c r="K1912" s="652">
        <f t="shared" si="126"/>
        <v>134.32</v>
      </c>
      <c r="L1912" s="652"/>
    </row>
    <row r="1913" spans="1:12" x14ac:dyDescent="0.2">
      <c r="A1913" s="652" t="s">
        <v>392</v>
      </c>
      <c r="B1913" s="656" t="s">
        <v>368</v>
      </c>
      <c r="C1913" s="653"/>
      <c r="D1913" s="653"/>
      <c r="E1913" s="653">
        <f t="shared" si="121"/>
        <v>101.67999999999999</v>
      </c>
      <c r="F1913" s="653">
        <v>82</v>
      </c>
      <c r="G1913" s="653">
        <f t="shared" si="122"/>
        <v>59.86</v>
      </c>
      <c r="H1913" s="653">
        <v>82</v>
      </c>
      <c r="I1913" s="654">
        <f t="shared" si="123"/>
        <v>161.54</v>
      </c>
      <c r="J1913" s="655">
        <f t="shared" si="123"/>
        <v>164</v>
      </c>
      <c r="K1913" s="652">
        <f t="shared" si="126"/>
        <v>161.54</v>
      </c>
      <c r="L1913" s="652"/>
    </row>
    <row r="1914" spans="1:12" x14ac:dyDescent="0.2">
      <c r="A1914" s="652" t="s">
        <v>392</v>
      </c>
      <c r="B1914" s="656" t="s">
        <v>372</v>
      </c>
      <c r="C1914" s="653"/>
      <c r="D1914" s="653"/>
      <c r="E1914" s="653">
        <f t="shared" si="121"/>
        <v>112.84</v>
      </c>
      <c r="F1914" s="653">
        <v>91</v>
      </c>
      <c r="G1914" s="653">
        <f t="shared" si="122"/>
        <v>0</v>
      </c>
      <c r="H1914" s="653"/>
      <c r="I1914" s="654">
        <f t="shared" si="123"/>
        <v>112.84</v>
      </c>
      <c r="J1914" s="655">
        <f t="shared" si="123"/>
        <v>91</v>
      </c>
      <c r="K1914" s="652">
        <f t="shared" si="126"/>
        <v>112.84</v>
      </c>
      <c r="L1914" s="652"/>
    </row>
    <row r="1915" spans="1:12" x14ac:dyDescent="0.2">
      <c r="A1915" s="652" t="s">
        <v>392</v>
      </c>
      <c r="B1915" s="656" t="s">
        <v>373</v>
      </c>
      <c r="C1915" s="653"/>
      <c r="D1915" s="653"/>
      <c r="E1915" s="653">
        <f t="shared" si="121"/>
        <v>690.68</v>
      </c>
      <c r="F1915" s="653">
        <v>557</v>
      </c>
      <c r="G1915" s="653">
        <f t="shared" si="122"/>
        <v>0</v>
      </c>
      <c r="H1915" s="653"/>
      <c r="I1915" s="654">
        <f t="shared" si="123"/>
        <v>690.68</v>
      </c>
      <c r="J1915" s="655">
        <f t="shared" si="123"/>
        <v>557</v>
      </c>
      <c r="K1915" s="652">
        <f t="shared" si="126"/>
        <v>690.68</v>
      </c>
      <c r="L1915" s="652"/>
    </row>
    <row r="1916" spans="1:12" x14ac:dyDescent="0.2">
      <c r="A1916" s="652" t="s">
        <v>503</v>
      </c>
      <c r="B1916" s="656" t="s">
        <v>347</v>
      </c>
      <c r="C1916" s="653"/>
      <c r="D1916" s="653"/>
      <c r="E1916" s="653">
        <f t="shared" si="121"/>
        <v>65.72</v>
      </c>
      <c r="F1916" s="653">
        <v>53</v>
      </c>
      <c r="G1916" s="653">
        <f t="shared" si="122"/>
        <v>0</v>
      </c>
      <c r="H1916" s="653"/>
      <c r="I1916" s="654">
        <f t="shared" si="123"/>
        <v>65.72</v>
      </c>
      <c r="J1916" s="655">
        <f t="shared" si="123"/>
        <v>53</v>
      </c>
      <c r="K1916" s="652">
        <f t="shared" si="126"/>
        <v>65.72</v>
      </c>
      <c r="L1916" s="652"/>
    </row>
    <row r="1917" spans="1:12" x14ac:dyDescent="0.2">
      <c r="A1917" s="652" t="s">
        <v>503</v>
      </c>
      <c r="B1917" s="656" t="s">
        <v>367</v>
      </c>
      <c r="C1917" s="653"/>
      <c r="D1917" s="653"/>
      <c r="E1917" s="653">
        <f t="shared" si="121"/>
        <v>0</v>
      </c>
      <c r="F1917" s="653"/>
      <c r="G1917" s="653">
        <f t="shared" si="122"/>
        <v>32.85</v>
      </c>
      <c r="H1917" s="653">
        <v>45</v>
      </c>
      <c r="I1917" s="654">
        <f t="shared" si="123"/>
        <v>32.85</v>
      </c>
      <c r="J1917" s="655">
        <f t="shared" si="123"/>
        <v>45</v>
      </c>
      <c r="K1917" s="652">
        <f t="shared" si="126"/>
        <v>32.85</v>
      </c>
      <c r="L1917" s="652"/>
    </row>
    <row r="1918" spans="1:12" x14ac:dyDescent="0.2">
      <c r="A1918" s="652" t="s">
        <v>503</v>
      </c>
      <c r="B1918" s="656" t="s">
        <v>368</v>
      </c>
      <c r="C1918" s="653"/>
      <c r="D1918" s="653"/>
      <c r="E1918" s="653">
        <f t="shared" si="121"/>
        <v>379.44</v>
      </c>
      <c r="F1918" s="653">
        <v>306</v>
      </c>
      <c r="G1918" s="653">
        <f t="shared" si="122"/>
        <v>28.47</v>
      </c>
      <c r="H1918" s="653">
        <v>39</v>
      </c>
      <c r="I1918" s="654">
        <f t="shared" si="123"/>
        <v>407.90999999999997</v>
      </c>
      <c r="J1918" s="655">
        <f t="shared" si="123"/>
        <v>345</v>
      </c>
      <c r="K1918" s="652">
        <f t="shared" si="126"/>
        <v>407.90999999999997</v>
      </c>
      <c r="L1918" s="652"/>
    </row>
    <row r="1919" spans="1:12" ht="24" x14ac:dyDescent="0.2">
      <c r="A1919" s="652" t="s">
        <v>503</v>
      </c>
      <c r="B1919" s="656" t="s">
        <v>370</v>
      </c>
      <c r="C1919" s="653"/>
      <c r="D1919" s="653"/>
      <c r="E1919" s="653">
        <f t="shared" si="121"/>
        <v>2.48</v>
      </c>
      <c r="F1919" s="653">
        <v>2</v>
      </c>
      <c r="G1919" s="653">
        <f t="shared" si="122"/>
        <v>0</v>
      </c>
      <c r="H1919" s="653"/>
      <c r="I1919" s="654">
        <f t="shared" si="123"/>
        <v>2.48</v>
      </c>
      <c r="J1919" s="655">
        <f t="shared" si="123"/>
        <v>2</v>
      </c>
      <c r="K1919" s="652">
        <f t="shared" si="126"/>
        <v>2.48</v>
      </c>
      <c r="L1919" s="652"/>
    </row>
    <row r="1920" spans="1:12" x14ac:dyDescent="0.2">
      <c r="A1920" s="652" t="s">
        <v>542</v>
      </c>
      <c r="B1920" s="656" t="s">
        <v>326</v>
      </c>
      <c r="C1920" s="653"/>
      <c r="D1920" s="653"/>
      <c r="E1920" s="653">
        <f t="shared" si="121"/>
        <v>0</v>
      </c>
      <c r="F1920" s="653"/>
      <c r="G1920" s="653">
        <f t="shared" si="122"/>
        <v>1331.52</v>
      </c>
      <c r="H1920" s="653">
        <v>1824</v>
      </c>
      <c r="I1920" s="654">
        <f t="shared" si="123"/>
        <v>1331.52</v>
      </c>
      <c r="J1920" s="655">
        <f t="shared" si="123"/>
        <v>1824</v>
      </c>
      <c r="K1920" s="652">
        <f t="shared" si="126"/>
        <v>1331.52</v>
      </c>
      <c r="L1920" s="652"/>
    </row>
    <row r="1921" spans="1:12" x14ac:dyDescent="0.2">
      <c r="A1921" s="652" t="s">
        <v>542</v>
      </c>
      <c r="B1921" s="656" t="s">
        <v>327</v>
      </c>
      <c r="C1921" s="653"/>
      <c r="D1921" s="653"/>
      <c r="E1921" s="653">
        <f t="shared" si="121"/>
        <v>0</v>
      </c>
      <c r="F1921" s="653"/>
      <c r="G1921" s="653">
        <f t="shared" si="122"/>
        <v>479.61</v>
      </c>
      <c r="H1921" s="653">
        <v>657</v>
      </c>
      <c r="I1921" s="654">
        <f t="shared" si="123"/>
        <v>479.61</v>
      </c>
      <c r="J1921" s="655">
        <f t="shared" si="123"/>
        <v>657</v>
      </c>
      <c r="K1921" s="652">
        <f t="shared" si="126"/>
        <v>479.61</v>
      </c>
      <c r="L1921" s="652"/>
    </row>
    <row r="1922" spans="1:12" x14ac:dyDescent="0.2">
      <c r="A1922" s="652" t="s">
        <v>542</v>
      </c>
      <c r="B1922" s="656" t="s">
        <v>328</v>
      </c>
      <c r="C1922" s="653"/>
      <c r="D1922" s="653"/>
      <c r="E1922" s="653">
        <f t="shared" si="121"/>
        <v>1147</v>
      </c>
      <c r="F1922" s="653">
        <v>925</v>
      </c>
      <c r="G1922" s="653">
        <f t="shared" si="122"/>
        <v>124.83</v>
      </c>
      <c r="H1922" s="653">
        <v>171</v>
      </c>
      <c r="I1922" s="654">
        <f t="shared" si="123"/>
        <v>1271.83</v>
      </c>
      <c r="J1922" s="655">
        <f t="shared" si="123"/>
        <v>1096</v>
      </c>
      <c r="K1922" s="652">
        <f t="shared" si="126"/>
        <v>1271.83</v>
      </c>
      <c r="L1922" s="652"/>
    </row>
    <row r="1923" spans="1:12" x14ac:dyDescent="0.2">
      <c r="A1923" s="652" t="s">
        <v>542</v>
      </c>
      <c r="B1923" s="656" t="s">
        <v>393</v>
      </c>
      <c r="C1923" s="653"/>
      <c r="D1923" s="653"/>
      <c r="E1923" s="653">
        <f t="shared" si="121"/>
        <v>245.52</v>
      </c>
      <c r="F1923" s="653">
        <v>198</v>
      </c>
      <c r="G1923" s="653">
        <f t="shared" si="122"/>
        <v>34.31</v>
      </c>
      <c r="H1923" s="653">
        <v>47</v>
      </c>
      <c r="I1923" s="654">
        <f t="shared" si="123"/>
        <v>279.83000000000004</v>
      </c>
      <c r="J1923" s="655">
        <f t="shared" si="123"/>
        <v>245</v>
      </c>
      <c r="K1923" s="652">
        <f t="shared" si="126"/>
        <v>279.83000000000004</v>
      </c>
      <c r="L1923" s="652"/>
    </row>
    <row r="1924" spans="1:12" x14ac:dyDescent="0.2">
      <c r="A1924" s="652" t="s">
        <v>542</v>
      </c>
      <c r="B1924" s="656" t="s">
        <v>426</v>
      </c>
      <c r="C1924" s="653"/>
      <c r="D1924" s="653"/>
      <c r="E1924" s="653">
        <f t="shared" si="121"/>
        <v>3.7199999999999998</v>
      </c>
      <c r="F1924" s="653">
        <v>3</v>
      </c>
      <c r="G1924" s="653">
        <f t="shared" si="122"/>
        <v>102.92999999999999</v>
      </c>
      <c r="H1924" s="653">
        <v>141</v>
      </c>
      <c r="I1924" s="654">
        <f t="shared" si="123"/>
        <v>106.64999999999999</v>
      </c>
      <c r="J1924" s="655">
        <f t="shared" si="123"/>
        <v>144</v>
      </c>
      <c r="K1924" s="652">
        <f t="shared" si="126"/>
        <v>106.64999999999999</v>
      </c>
      <c r="L1924" s="652"/>
    </row>
    <row r="1925" spans="1:12" x14ac:dyDescent="0.2">
      <c r="A1925" s="652" t="s">
        <v>542</v>
      </c>
      <c r="B1925" s="656" t="s">
        <v>330</v>
      </c>
      <c r="C1925" s="653"/>
      <c r="D1925" s="653"/>
      <c r="E1925" s="653">
        <f t="shared" si="121"/>
        <v>569.16</v>
      </c>
      <c r="F1925" s="653">
        <v>459</v>
      </c>
      <c r="G1925" s="653">
        <f t="shared" si="122"/>
        <v>25.55</v>
      </c>
      <c r="H1925" s="653">
        <v>35</v>
      </c>
      <c r="I1925" s="654">
        <f t="shared" si="123"/>
        <v>594.70999999999992</v>
      </c>
      <c r="J1925" s="655">
        <f t="shared" si="123"/>
        <v>494</v>
      </c>
      <c r="K1925" s="652">
        <f t="shared" si="126"/>
        <v>594.70999999999992</v>
      </c>
      <c r="L1925" s="652"/>
    </row>
    <row r="1926" spans="1:12" x14ac:dyDescent="0.2">
      <c r="A1926" s="652" t="s">
        <v>542</v>
      </c>
      <c r="B1926" s="656" t="s">
        <v>331</v>
      </c>
      <c r="C1926" s="653"/>
      <c r="D1926" s="653"/>
      <c r="E1926" s="653">
        <f t="shared" ref="E1926:E1989" si="127">F1926*1.24</f>
        <v>0</v>
      </c>
      <c r="F1926" s="653"/>
      <c r="G1926" s="653">
        <f t="shared" ref="G1926:G1989" si="128">H1926*0.73</f>
        <v>123.36999999999999</v>
      </c>
      <c r="H1926" s="653">
        <v>169</v>
      </c>
      <c r="I1926" s="654">
        <f t="shared" si="123"/>
        <v>123.36999999999999</v>
      </c>
      <c r="J1926" s="655">
        <f t="shared" si="123"/>
        <v>169</v>
      </c>
      <c r="K1926" s="652">
        <f t="shared" si="126"/>
        <v>123.36999999999999</v>
      </c>
      <c r="L1926" s="652"/>
    </row>
    <row r="1927" spans="1:12" x14ac:dyDescent="0.2">
      <c r="A1927" s="652" t="s">
        <v>542</v>
      </c>
      <c r="B1927" s="656" t="s">
        <v>345</v>
      </c>
      <c r="C1927" s="653"/>
      <c r="D1927" s="653"/>
      <c r="E1927" s="653">
        <f t="shared" si="127"/>
        <v>99.2</v>
      </c>
      <c r="F1927" s="653">
        <v>80</v>
      </c>
      <c r="G1927" s="653">
        <f t="shared" si="128"/>
        <v>38.69</v>
      </c>
      <c r="H1927" s="653">
        <v>53</v>
      </c>
      <c r="I1927" s="654">
        <f t="shared" si="123"/>
        <v>137.88999999999999</v>
      </c>
      <c r="J1927" s="655">
        <f t="shared" si="123"/>
        <v>133</v>
      </c>
      <c r="K1927" s="652">
        <f t="shared" si="126"/>
        <v>137.88999999999999</v>
      </c>
      <c r="L1927" s="652"/>
    </row>
    <row r="1928" spans="1:12" x14ac:dyDescent="0.2">
      <c r="A1928" s="652" t="s">
        <v>542</v>
      </c>
      <c r="B1928" s="656" t="s">
        <v>346</v>
      </c>
      <c r="C1928" s="653"/>
      <c r="D1928" s="653"/>
      <c r="E1928" s="653">
        <f t="shared" si="127"/>
        <v>0</v>
      </c>
      <c r="F1928" s="653"/>
      <c r="G1928" s="653">
        <f t="shared" si="128"/>
        <v>486.90999999999997</v>
      </c>
      <c r="H1928" s="653">
        <v>667</v>
      </c>
      <c r="I1928" s="654">
        <f t="shared" si="123"/>
        <v>486.90999999999997</v>
      </c>
      <c r="J1928" s="655">
        <f t="shared" si="123"/>
        <v>667</v>
      </c>
      <c r="K1928" s="652">
        <f t="shared" si="126"/>
        <v>486.90999999999997</v>
      </c>
      <c r="L1928" s="652"/>
    </row>
    <row r="1929" spans="1:12" x14ac:dyDescent="0.2">
      <c r="A1929" s="652" t="s">
        <v>542</v>
      </c>
      <c r="B1929" s="656" t="s">
        <v>317</v>
      </c>
      <c r="C1929" s="653"/>
      <c r="D1929" s="653"/>
      <c r="E1929" s="653">
        <f t="shared" si="127"/>
        <v>535.67999999999995</v>
      </c>
      <c r="F1929" s="653">
        <v>432</v>
      </c>
      <c r="G1929" s="653">
        <f t="shared" si="128"/>
        <v>233.6</v>
      </c>
      <c r="H1929" s="653">
        <v>320</v>
      </c>
      <c r="I1929" s="654">
        <f t="shared" si="123"/>
        <v>769.28</v>
      </c>
      <c r="J1929" s="655">
        <f t="shared" si="123"/>
        <v>752</v>
      </c>
      <c r="K1929" s="652">
        <f t="shared" si="126"/>
        <v>769.28</v>
      </c>
      <c r="L1929" s="652"/>
    </row>
    <row r="1930" spans="1:12" x14ac:dyDescent="0.2">
      <c r="A1930" s="652" t="s">
        <v>542</v>
      </c>
      <c r="B1930" s="656" t="s">
        <v>347</v>
      </c>
      <c r="C1930" s="653"/>
      <c r="D1930" s="653"/>
      <c r="E1930" s="653">
        <f t="shared" si="127"/>
        <v>178.56</v>
      </c>
      <c r="F1930" s="653">
        <v>144</v>
      </c>
      <c r="G1930" s="653">
        <f t="shared" si="128"/>
        <v>0</v>
      </c>
      <c r="H1930" s="653"/>
      <c r="I1930" s="654">
        <f t="shared" si="123"/>
        <v>178.56</v>
      </c>
      <c r="J1930" s="655">
        <f t="shared" si="123"/>
        <v>144</v>
      </c>
      <c r="K1930" s="652">
        <f t="shared" si="126"/>
        <v>178.56</v>
      </c>
      <c r="L1930" s="652"/>
    </row>
    <row r="1931" spans="1:12" x14ac:dyDescent="0.2">
      <c r="A1931" s="652" t="s">
        <v>542</v>
      </c>
      <c r="B1931" s="656" t="s">
        <v>312</v>
      </c>
      <c r="C1931" s="653"/>
      <c r="D1931" s="653"/>
      <c r="E1931" s="653">
        <f t="shared" si="127"/>
        <v>383.16</v>
      </c>
      <c r="F1931" s="653">
        <v>309</v>
      </c>
      <c r="G1931" s="653">
        <f t="shared" si="128"/>
        <v>164.98</v>
      </c>
      <c r="H1931" s="653">
        <v>226</v>
      </c>
      <c r="I1931" s="654">
        <f t="shared" si="123"/>
        <v>548.14</v>
      </c>
      <c r="J1931" s="655">
        <f t="shared" si="123"/>
        <v>535</v>
      </c>
      <c r="K1931" s="652">
        <f t="shared" si="126"/>
        <v>548.14</v>
      </c>
      <c r="L1931" s="652"/>
    </row>
    <row r="1932" spans="1:12" x14ac:dyDescent="0.2">
      <c r="A1932" s="652" t="s">
        <v>542</v>
      </c>
      <c r="B1932" s="656" t="s">
        <v>321</v>
      </c>
      <c r="C1932" s="653"/>
      <c r="D1932" s="653"/>
      <c r="E1932" s="653">
        <f t="shared" si="127"/>
        <v>79.36</v>
      </c>
      <c r="F1932" s="653">
        <v>64</v>
      </c>
      <c r="G1932" s="653">
        <f t="shared" si="128"/>
        <v>62.05</v>
      </c>
      <c r="H1932" s="653">
        <v>85</v>
      </c>
      <c r="I1932" s="654">
        <f t="shared" si="123"/>
        <v>141.41</v>
      </c>
      <c r="J1932" s="655">
        <f t="shared" si="123"/>
        <v>149</v>
      </c>
      <c r="K1932" s="652">
        <f t="shared" si="126"/>
        <v>141.41</v>
      </c>
      <c r="L1932" s="652"/>
    </row>
    <row r="1933" spans="1:12" x14ac:dyDescent="0.2">
      <c r="A1933" s="652" t="s">
        <v>542</v>
      </c>
      <c r="B1933" s="656" t="s">
        <v>375</v>
      </c>
      <c r="C1933" s="653"/>
      <c r="D1933" s="653"/>
      <c r="E1933" s="653">
        <f t="shared" si="127"/>
        <v>190.96</v>
      </c>
      <c r="F1933" s="653">
        <v>154</v>
      </c>
      <c r="G1933" s="653">
        <f t="shared" si="128"/>
        <v>0</v>
      </c>
      <c r="H1933" s="653"/>
      <c r="I1933" s="654">
        <f t="shared" si="123"/>
        <v>190.96</v>
      </c>
      <c r="J1933" s="655">
        <f t="shared" si="123"/>
        <v>154</v>
      </c>
      <c r="K1933" s="652">
        <f t="shared" si="126"/>
        <v>190.96</v>
      </c>
      <c r="L1933" s="652"/>
    </row>
    <row r="1934" spans="1:12" x14ac:dyDescent="0.2">
      <c r="A1934" s="652" t="s">
        <v>542</v>
      </c>
      <c r="B1934" s="656" t="s">
        <v>466</v>
      </c>
      <c r="C1934" s="653"/>
      <c r="D1934" s="653"/>
      <c r="E1934" s="653">
        <f t="shared" si="127"/>
        <v>23.56</v>
      </c>
      <c r="F1934" s="653">
        <v>19</v>
      </c>
      <c r="G1934" s="653">
        <f t="shared" si="128"/>
        <v>0</v>
      </c>
      <c r="H1934" s="653"/>
      <c r="I1934" s="654">
        <f t="shared" si="123"/>
        <v>23.56</v>
      </c>
      <c r="J1934" s="655">
        <f t="shared" si="123"/>
        <v>19</v>
      </c>
      <c r="K1934" s="652">
        <f t="shared" si="126"/>
        <v>23.56</v>
      </c>
      <c r="L1934" s="652"/>
    </row>
    <row r="1935" spans="1:12" x14ac:dyDescent="0.2">
      <c r="A1935" s="652" t="s">
        <v>542</v>
      </c>
      <c r="B1935" s="656" t="s">
        <v>352</v>
      </c>
      <c r="C1935" s="653"/>
      <c r="D1935" s="653"/>
      <c r="E1935" s="653">
        <f t="shared" si="127"/>
        <v>53.32</v>
      </c>
      <c r="F1935" s="653">
        <v>43</v>
      </c>
      <c r="G1935" s="653">
        <f t="shared" si="128"/>
        <v>0</v>
      </c>
      <c r="H1935" s="653"/>
      <c r="I1935" s="654">
        <f t="shared" si="123"/>
        <v>53.32</v>
      </c>
      <c r="J1935" s="655">
        <f t="shared" si="123"/>
        <v>43</v>
      </c>
      <c r="K1935" s="652">
        <f t="shared" si="126"/>
        <v>53.32</v>
      </c>
      <c r="L1935" s="652"/>
    </row>
    <row r="1936" spans="1:12" x14ac:dyDescent="0.2">
      <c r="A1936" s="652" t="s">
        <v>542</v>
      </c>
      <c r="B1936" s="656" t="s">
        <v>377</v>
      </c>
      <c r="C1936" s="653"/>
      <c r="D1936" s="653"/>
      <c r="E1936" s="653">
        <f t="shared" si="127"/>
        <v>448.88</v>
      </c>
      <c r="F1936" s="653">
        <v>362</v>
      </c>
      <c r="G1936" s="653">
        <f t="shared" si="128"/>
        <v>0</v>
      </c>
      <c r="H1936" s="653"/>
      <c r="I1936" s="654">
        <f t="shared" si="123"/>
        <v>448.88</v>
      </c>
      <c r="J1936" s="655">
        <f t="shared" si="123"/>
        <v>362</v>
      </c>
      <c r="K1936" s="652">
        <f t="shared" si="126"/>
        <v>448.88</v>
      </c>
      <c r="L1936" s="652"/>
    </row>
    <row r="1937" spans="1:12" x14ac:dyDescent="0.2">
      <c r="A1937" s="652" t="s">
        <v>542</v>
      </c>
      <c r="B1937" s="656" t="s">
        <v>357</v>
      </c>
      <c r="C1937" s="653"/>
      <c r="D1937" s="653"/>
      <c r="E1937" s="653">
        <f t="shared" si="127"/>
        <v>226.92</v>
      </c>
      <c r="F1937" s="653">
        <v>183</v>
      </c>
      <c r="G1937" s="653">
        <f t="shared" si="128"/>
        <v>85.41</v>
      </c>
      <c r="H1937" s="653">
        <v>117</v>
      </c>
      <c r="I1937" s="654">
        <f t="shared" si="123"/>
        <v>312.33</v>
      </c>
      <c r="J1937" s="655">
        <f t="shared" si="123"/>
        <v>300</v>
      </c>
      <c r="K1937" s="652">
        <f t="shared" si="126"/>
        <v>312.33</v>
      </c>
      <c r="L1937" s="652"/>
    </row>
    <row r="1938" spans="1:12" x14ac:dyDescent="0.2">
      <c r="A1938" s="652" t="s">
        <v>542</v>
      </c>
      <c r="B1938" s="656" t="s">
        <v>360</v>
      </c>
      <c r="C1938" s="653"/>
      <c r="D1938" s="653"/>
      <c r="E1938" s="653">
        <f t="shared" si="127"/>
        <v>251.72</v>
      </c>
      <c r="F1938" s="653">
        <v>203</v>
      </c>
      <c r="G1938" s="653">
        <f t="shared" si="128"/>
        <v>73</v>
      </c>
      <c r="H1938" s="653">
        <v>100</v>
      </c>
      <c r="I1938" s="654">
        <f t="shared" si="123"/>
        <v>324.72000000000003</v>
      </c>
      <c r="J1938" s="655">
        <f t="shared" si="123"/>
        <v>303</v>
      </c>
      <c r="K1938" s="652">
        <f t="shared" si="126"/>
        <v>324.72000000000003</v>
      </c>
      <c r="L1938" s="652"/>
    </row>
    <row r="1939" spans="1:12" x14ac:dyDescent="0.2">
      <c r="A1939" s="652" t="s">
        <v>542</v>
      </c>
      <c r="B1939" s="656" t="s">
        <v>362</v>
      </c>
      <c r="C1939" s="653"/>
      <c r="D1939" s="653"/>
      <c r="E1939" s="653">
        <f t="shared" si="127"/>
        <v>148.80000000000001</v>
      </c>
      <c r="F1939" s="653">
        <v>120</v>
      </c>
      <c r="G1939" s="653">
        <f t="shared" si="128"/>
        <v>0</v>
      </c>
      <c r="H1939" s="653"/>
      <c r="I1939" s="654">
        <f t="shared" si="123"/>
        <v>148.80000000000001</v>
      </c>
      <c r="J1939" s="655">
        <f t="shared" si="123"/>
        <v>120</v>
      </c>
      <c r="K1939" s="652">
        <f t="shared" si="126"/>
        <v>148.80000000000001</v>
      </c>
      <c r="L1939" s="652"/>
    </row>
    <row r="1940" spans="1:12" x14ac:dyDescent="0.2">
      <c r="A1940" s="652" t="s">
        <v>542</v>
      </c>
      <c r="B1940" s="656" t="s">
        <v>364</v>
      </c>
      <c r="C1940" s="653"/>
      <c r="D1940" s="653"/>
      <c r="E1940" s="653">
        <f t="shared" si="127"/>
        <v>0</v>
      </c>
      <c r="F1940" s="653"/>
      <c r="G1940" s="653">
        <f t="shared" si="128"/>
        <v>2.19</v>
      </c>
      <c r="H1940" s="653">
        <v>3</v>
      </c>
      <c r="I1940" s="654">
        <f t="shared" si="123"/>
        <v>2.19</v>
      </c>
      <c r="J1940" s="655">
        <f t="shared" si="123"/>
        <v>3</v>
      </c>
      <c r="K1940" s="652">
        <f t="shared" si="126"/>
        <v>2.19</v>
      </c>
      <c r="L1940" s="652"/>
    </row>
    <row r="1941" spans="1:12" x14ac:dyDescent="0.2">
      <c r="A1941" s="652" t="s">
        <v>542</v>
      </c>
      <c r="B1941" s="656" t="s">
        <v>367</v>
      </c>
      <c r="C1941" s="653"/>
      <c r="D1941" s="653"/>
      <c r="E1941" s="653">
        <f t="shared" si="127"/>
        <v>7.4399999999999995</v>
      </c>
      <c r="F1941" s="653">
        <v>6</v>
      </c>
      <c r="G1941" s="653">
        <f t="shared" si="128"/>
        <v>167.9</v>
      </c>
      <c r="H1941" s="653">
        <v>230</v>
      </c>
      <c r="I1941" s="654">
        <f t="shared" ref="I1941:J2004" si="129">C1941+E1941+G1941</f>
        <v>175.34</v>
      </c>
      <c r="J1941" s="655">
        <f t="shared" si="129"/>
        <v>236</v>
      </c>
      <c r="K1941" s="652">
        <f t="shared" si="126"/>
        <v>175.34</v>
      </c>
      <c r="L1941" s="652"/>
    </row>
    <row r="1942" spans="1:12" x14ac:dyDescent="0.2">
      <c r="A1942" s="652" t="s">
        <v>542</v>
      </c>
      <c r="B1942" s="656" t="s">
        <v>368</v>
      </c>
      <c r="C1942" s="653"/>
      <c r="D1942" s="653"/>
      <c r="E1942" s="653">
        <f t="shared" si="127"/>
        <v>659.68</v>
      </c>
      <c r="F1942" s="653">
        <v>532</v>
      </c>
      <c r="G1942" s="653">
        <f t="shared" si="128"/>
        <v>78.11</v>
      </c>
      <c r="H1942" s="653">
        <v>107</v>
      </c>
      <c r="I1942" s="654">
        <f t="shared" si="129"/>
        <v>737.79</v>
      </c>
      <c r="J1942" s="655">
        <f t="shared" si="129"/>
        <v>639</v>
      </c>
      <c r="K1942" s="652">
        <f t="shared" si="126"/>
        <v>737.79</v>
      </c>
      <c r="L1942" s="652"/>
    </row>
    <row r="1943" spans="1:12" x14ac:dyDescent="0.2">
      <c r="A1943" s="652" t="s">
        <v>542</v>
      </c>
      <c r="B1943" s="656" t="s">
        <v>372</v>
      </c>
      <c r="C1943" s="653"/>
      <c r="D1943" s="653"/>
      <c r="E1943" s="653">
        <f t="shared" si="127"/>
        <v>815.92</v>
      </c>
      <c r="F1943" s="653">
        <v>658</v>
      </c>
      <c r="G1943" s="653">
        <f t="shared" si="128"/>
        <v>0</v>
      </c>
      <c r="H1943" s="653"/>
      <c r="I1943" s="654">
        <f t="shared" si="129"/>
        <v>815.92</v>
      </c>
      <c r="J1943" s="655">
        <f t="shared" si="129"/>
        <v>658</v>
      </c>
      <c r="K1943" s="652">
        <f t="shared" si="126"/>
        <v>815.92</v>
      </c>
      <c r="L1943" s="652"/>
    </row>
    <row r="1944" spans="1:12" x14ac:dyDescent="0.2">
      <c r="A1944" s="652" t="s">
        <v>542</v>
      </c>
      <c r="B1944" s="656" t="s">
        <v>373</v>
      </c>
      <c r="C1944" s="653"/>
      <c r="D1944" s="653"/>
      <c r="E1944" s="653">
        <f t="shared" si="127"/>
        <v>910.16</v>
      </c>
      <c r="F1944" s="653">
        <v>734</v>
      </c>
      <c r="G1944" s="653">
        <f t="shared" si="128"/>
        <v>0</v>
      </c>
      <c r="H1944" s="653"/>
      <c r="I1944" s="654">
        <f t="shared" si="129"/>
        <v>910.16</v>
      </c>
      <c r="J1944" s="655">
        <f t="shared" si="129"/>
        <v>734</v>
      </c>
      <c r="K1944" s="652">
        <f t="shared" si="126"/>
        <v>910.16</v>
      </c>
      <c r="L1944" s="652"/>
    </row>
    <row r="1945" spans="1:12" x14ac:dyDescent="0.2">
      <c r="A1945" s="652" t="s">
        <v>537</v>
      </c>
      <c r="B1945" s="656" t="s">
        <v>325</v>
      </c>
      <c r="C1945" s="653"/>
      <c r="D1945" s="653"/>
      <c r="E1945" s="653">
        <f t="shared" si="127"/>
        <v>0</v>
      </c>
      <c r="F1945" s="653"/>
      <c r="G1945" s="653">
        <f t="shared" si="128"/>
        <v>294.19</v>
      </c>
      <c r="H1945" s="653">
        <v>403</v>
      </c>
      <c r="I1945" s="654">
        <f t="shared" si="129"/>
        <v>294.19</v>
      </c>
      <c r="J1945" s="655">
        <f t="shared" si="129"/>
        <v>403</v>
      </c>
      <c r="K1945" s="652">
        <f t="shared" si="126"/>
        <v>294.19</v>
      </c>
      <c r="L1945" s="652"/>
    </row>
    <row r="1946" spans="1:12" x14ac:dyDescent="0.2">
      <c r="A1946" s="652" t="s">
        <v>537</v>
      </c>
      <c r="B1946" s="656" t="s">
        <v>538</v>
      </c>
      <c r="C1946" s="653"/>
      <c r="D1946" s="653"/>
      <c r="E1946" s="653">
        <f t="shared" si="127"/>
        <v>277.76</v>
      </c>
      <c r="F1946" s="653">
        <v>224</v>
      </c>
      <c r="G1946" s="653">
        <f t="shared" si="128"/>
        <v>0</v>
      </c>
      <c r="H1946" s="653"/>
      <c r="I1946" s="654">
        <f t="shared" si="129"/>
        <v>277.76</v>
      </c>
      <c r="J1946" s="655">
        <f t="shared" si="129"/>
        <v>224</v>
      </c>
      <c r="K1946" s="652">
        <f t="shared" si="126"/>
        <v>277.76</v>
      </c>
      <c r="L1946" s="652"/>
    </row>
    <row r="1947" spans="1:12" x14ac:dyDescent="0.2">
      <c r="A1947" s="652" t="s">
        <v>537</v>
      </c>
      <c r="B1947" s="656" t="s">
        <v>315</v>
      </c>
      <c r="C1947" s="653"/>
      <c r="D1947" s="653"/>
      <c r="E1947" s="653">
        <f t="shared" si="127"/>
        <v>45.88</v>
      </c>
      <c r="F1947" s="653">
        <v>37</v>
      </c>
      <c r="G1947" s="653">
        <f t="shared" si="128"/>
        <v>27.009999999999998</v>
      </c>
      <c r="H1947" s="653">
        <v>37</v>
      </c>
      <c r="I1947" s="654">
        <f t="shared" si="129"/>
        <v>72.89</v>
      </c>
      <c r="J1947" s="655">
        <f t="shared" si="129"/>
        <v>74</v>
      </c>
      <c r="K1947" s="652">
        <f t="shared" si="126"/>
        <v>72.89</v>
      </c>
      <c r="L1947" s="652"/>
    </row>
    <row r="1948" spans="1:12" x14ac:dyDescent="0.2">
      <c r="A1948" s="652" t="s">
        <v>537</v>
      </c>
      <c r="B1948" s="656" t="s">
        <v>312</v>
      </c>
      <c r="C1948" s="653"/>
      <c r="D1948" s="653"/>
      <c r="E1948" s="653">
        <f t="shared" si="127"/>
        <v>259.16000000000003</v>
      </c>
      <c r="F1948" s="653">
        <v>209</v>
      </c>
      <c r="G1948" s="653">
        <f t="shared" si="128"/>
        <v>152.57</v>
      </c>
      <c r="H1948" s="653">
        <v>209</v>
      </c>
      <c r="I1948" s="654">
        <f t="shared" si="129"/>
        <v>411.73</v>
      </c>
      <c r="J1948" s="655">
        <f t="shared" si="129"/>
        <v>418</v>
      </c>
      <c r="K1948" s="652">
        <f t="shared" si="126"/>
        <v>411.73</v>
      </c>
      <c r="L1948" s="652"/>
    </row>
    <row r="1949" spans="1:12" x14ac:dyDescent="0.2">
      <c r="A1949" s="652" t="s">
        <v>537</v>
      </c>
      <c r="B1949" s="656" t="s">
        <v>321</v>
      </c>
      <c r="C1949" s="653"/>
      <c r="D1949" s="653"/>
      <c r="E1949" s="653">
        <f t="shared" si="127"/>
        <v>241.8</v>
      </c>
      <c r="F1949" s="653">
        <v>195</v>
      </c>
      <c r="G1949" s="653">
        <f t="shared" si="128"/>
        <v>142.35</v>
      </c>
      <c r="H1949" s="653">
        <v>195</v>
      </c>
      <c r="I1949" s="654">
        <f t="shared" si="129"/>
        <v>384.15</v>
      </c>
      <c r="J1949" s="655">
        <f t="shared" si="129"/>
        <v>390</v>
      </c>
      <c r="K1949" s="652">
        <f t="shared" si="126"/>
        <v>384.15</v>
      </c>
      <c r="L1949" s="652"/>
    </row>
    <row r="1950" spans="1:12" x14ac:dyDescent="0.2">
      <c r="A1950" s="652" t="s">
        <v>537</v>
      </c>
      <c r="B1950" s="656" t="s">
        <v>362</v>
      </c>
      <c r="C1950" s="653"/>
      <c r="D1950" s="653"/>
      <c r="E1950" s="653">
        <f t="shared" si="127"/>
        <v>168.64</v>
      </c>
      <c r="F1950" s="653">
        <v>136</v>
      </c>
      <c r="G1950" s="653">
        <f t="shared" si="128"/>
        <v>0</v>
      </c>
      <c r="H1950" s="653"/>
      <c r="I1950" s="654">
        <f t="shared" si="129"/>
        <v>168.64</v>
      </c>
      <c r="J1950" s="655">
        <f t="shared" si="129"/>
        <v>136</v>
      </c>
      <c r="K1950" s="652">
        <f t="shared" si="126"/>
        <v>168.64</v>
      </c>
      <c r="L1950" s="652"/>
    </row>
    <row r="1951" spans="1:12" x14ac:dyDescent="0.2">
      <c r="A1951" s="652" t="s">
        <v>537</v>
      </c>
      <c r="B1951" s="656" t="s">
        <v>372</v>
      </c>
      <c r="C1951" s="653"/>
      <c r="D1951" s="653"/>
      <c r="E1951" s="653">
        <f t="shared" si="127"/>
        <v>1148.24</v>
      </c>
      <c r="F1951" s="653">
        <v>926</v>
      </c>
      <c r="G1951" s="653">
        <f t="shared" si="128"/>
        <v>50.37</v>
      </c>
      <c r="H1951" s="653">
        <v>69</v>
      </c>
      <c r="I1951" s="654">
        <f t="shared" si="129"/>
        <v>1198.6099999999999</v>
      </c>
      <c r="J1951" s="655">
        <f t="shared" si="129"/>
        <v>995</v>
      </c>
      <c r="K1951" s="652">
        <f t="shared" si="126"/>
        <v>1198.6099999999999</v>
      </c>
      <c r="L1951" s="652"/>
    </row>
    <row r="1952" spans="1:12" x14ac:dyDescent="0.2">
      <c r="A1952" s="652" t="s">
        <v>460</v>
      </c>
      <c r="B1952" s="656" t="s">
        <v>325</v>
      </c>
      <c r="C1952" s="653"/>
      <c r="D1952" s="653"/>
      <c r="E1952" s="653">
        <f t="shared" si="127"/>
        <v>0</v>
      </c>
      <c r="F1952" s="653"/>
      <c r="G1952" s="653">
        <f t="shared" si="128"/>
        <v>29.2</v>
      </c>
      <c r="H1952" s="653">
        <v>40</v>
      </c>
      <c r="I1952" s="654">
        <f t="shared" si="129"/>
        <v>29.2</v>
      </c>
      <c r="J1952" s="655">
        <f t="shared" si="129"/>
        <v>40</v>
      </c>
      <c r="K1952" s="652">
        <f t="shared" si="126"/>
        <v>29.2</v>
      </c>
      <c r="L1952" s="652"/>
    </row>
    <row r="1953" spans="1:12" x14ac:dyDescent="0.2">
      <c r="A1953" s="652" t="s">
        <v>460</v>
      </c>
      <c r="B1953" s="656" t="s">
        <v>326</v>
      </c>
      <c r="C1953" s="653"/>
      <c r="D1953" s="653"/>
      <c r="E1953" s="653">
        <f t="shared" si="127"/>
        <v>0</v>
      </c>
      <c r="F1953" s="653"/>
      <c r="G1953" s="653">
        <f t="shared" si="128"/>
        <v>59.86</v>
      </c>
      <c r="H1953" s="653">
        <v>82</v>
      </c>
      <c r="I1953" s="654">
        <f t="shared" si="129"/>
        <v>59.86</v>
      </c>
      <c r="J1953" s="655">
        <f t="shared" si="129"/>
        <v>82</v>
      </c>
      <c r="K1953" s="652">
        <f t="shared" si="126"/>
        <v>59.86</v>
      </c>
      <c r="L1953" s="652"/>
    </row>
    <row r="1954" spans="1:12" x14ac:dyDescent="0.2">
      <c r="A1954" s="652" t="s">
        <v>460</v>
      </c>
      <c r="B1954" s="656" t="s">
        <v>328</v>
      </c>
      <c r="C1954" s="653"/>
      <c r="D1954" s="653"/>
      <c r="E1954" s="653">
        <f t="shared" si="127"/>
        <v>153.76</v>
      </c>
      <c r="F1954" s="653">
        <v>124</v>
      </c>
      <c r="G1954" s="653">
        <f t="shared" si="128"/>
        <v>0</v>
      </c>
      <c r="H1954" s="653"/>
      <c r="I1954" s="654">
        <f t="shared" si="129"/>
        <v>153.76</v>
      </c>
      <c r="J1954" s="655">
        <f t="shared" si="129"/>
        <v>124</v>
      </c>
      <c r="K1954" s="652">
        <f t="shared" si="126"/>
        <v>153.76</v>
      </c>
      <c r="L1954" s="652"/>
    </row>
    <row r="1955" spans="1:12" x14ac:dyDescent="0.2">
      <c r="A1955" s="652" t="s">
        <v>460</v>
      </c>
      <c r="B1955" s="656" t="s">
        <v>367</v>
      </c>
      <c r="C1955" s="653"/>
      <c r="D1955" s="653"/>
      <c r="E1955" s="653">
        <f t="shared" si="127"/>
        <v>38.44</v>
      </c>
      <c r="F1955" s="653">
        <v>31</v>
      </c>
      <c r="G1955" s="653">
        <f t="shared" si="128"/>
        <v>5.1099999999999994</v>
      </c>
      <c r="H1955" s="653">
        <v>7</v>
      </c>
      <c r="I1955" s="654">
        <f t="shared" si="129"/>
        <v>43.55</v>
      </c>
      <c r="J1955" s="655">
        <f t="shared" si="129"/>
        <v>38</v>
      </c>
      <c r="K1955" s="652">
        <f t="shared" ref="K1955:K2013" si="130">I1955</f>
        <v>43.55</v>
      </c>
      <c r="L1955" s="652"/>
    </row>
    <row r="1956" spans="1:12" x14ac:dyDescent="0.2">
      <c r="A1956" s="652" t="s">
        <v>460</v>
      </c>
      <c r="B1956" s="656" t="s">
        <v>372</v>
      </c>
      <c r="C1956" s="653"/>
      <c r="D1956" s="653"/>
      <c r="E1956" s="653">
        <f t="shared" si="127"/>
        <v>22.32</v>
      </c>
      <c r="F1956" s="653">
        <v>18</v>
      </c>
      <c r="G1956" s="653">
        <f t="shared" si="128"/>
        <v>0</v>
      </c>
      <c r="H1956" s="653"/>
      <c r="I1956" s="654">
        <f t="shared" si="129"/>
        <v>22.32</v>
      </c>
      <c r="J1956" s="655">
        <f t="shared" si="129"/>
        <v>18</v>
      </c>
      <c r="K1956" s="652">
        <f t="shared" si="130"/>
        <v>22.32</v>
      </c>
      <c r="L1956" s="652"/>
    </row>
    <row r="1957" spans="1:12" x14ac:dyDescent="0.2">
      <c r="A1957" s="652" t="s">
        <v>460</v>
      </c>
      <c r="B1957" s="656" t="s">
        <v>373</v>
      </c>
      <c r="C1957" s="653"/>
      <c r="D1957" s="653"/>
      <c r="E1957" s="653">
        <f t="shared" si="127"/>
        <v>21.08</v>
      </c>
      <c r="F1957" s="653">
        <v>17</v>
      </c>
      <c r="G1957" s="653">
        <f t="shared" si="128"/>
        <v>0</v>
      </c>
      <c r="H1957" s="653"/>
      <c r="I1957" s="654">
        <f t="shared" si="129"/>
        <v>21.08</v>
      </c>
      <c r="J1957" s="655">
        <f t="shared" si="129"/>
        <v>17</v>
      </c>
      <c r="K1957" s="652">
        <f t="shared" si="130"/>
        <v>21.08</v>
      </c>
      <c r="L1957" s="652"/>
    </row>
    <row r="1958" spans="1:12" x14ac:dyDescent="0.2">
      <c r="A1958" s="652" t="s">
        <v>543</v>
      </c>
      <c r="B1958" s="656" t="s">
        <v>325</v>
      </c>
      <c r="C1958" s="653"/>
      <c r="D1958" s="653"/>
      <c r="E1958" s="653">
        <f t="shared" si="127"/>
        <v>8.68</v>
      </c>
      <c r="F1958" s="653">
        <v>7</v>
      </c>
      <c r="G1958" s="653">
        <f t="shared" si="128"/>
        <v>658.46</v>
      </c>
      <c r="H1958" s="653">
        <v>902</v>
      </c>
      <c r="I1958" s="654">
        <f t="shared" si="129"/>
        <v>667.14</v>
      </c>
      <c r="J1958" s="655">
        <f t="shared" si="129"/>
        <v>909</v>
      </c>
      <c r="K1958" s="652">
        <f t="shared" si="130"/>
        <v>667.14</v>
      </c>
      <c r="L1958" s="652"/>
    </row>
    <row r="1959" spans="1:12" x14ac:dyDescent="0.2">
      <c r="A1959" s="652" t="s">
        <v>543</v>
      </c>
      <c r="B1959" s="656" t="s">
        <v>326</v>
      </c>
      <c r="C1959" s="653"/>
      <c r="D1959" s="653"/>
      <c r="E1959" s="653">
        <f t="shared" si="127"/>
        <v>0</v>
      </c>
      <c r="F1959" s="653"/>
      <c r="G1959" s="653">
        <f t="shared" si="128"/>
        <v>2930.95</v>
      </c>
      <c r="H1959" s="653">
        <v>4015</v>
      </c>
      <c r="I1959" s="654">
        <f t="shared" si="129"/>
        <v>2930.95</v>
      </c>
      <c r="J1959" s="655">
        <f t="shared" si="129"/>
        <v>4015</v>
      </c>
      <c r="K1959" s="652">
        <f t="shared" si="130"/>
        <v>2930.95</v>
      </c>
      <c r="L1959" s="652"/>
    </row>
    <row r="1960" spans="1:12" x14ac:dyDescent="0.2">
      <c r="A1960" s="652" t="s">
        <v>543</v>
      </c>
      <c r="B1960" s="656" t="s">
        <v>327</v>
      </c>
      <c r="C1960" s="653"/>
      <c r="D1960" s="653"/>
      <c r="E1960" s="653">
        <f t="shared" si="127"/>
        <v>0</v>
      </c>
      <c r="F1960" s="653"/>
      <c r="G1960" s="653">
        <f t="shared" si="128"/>
        <v>552.61</v>
      </c>
      <c r="H1960" s="653">
        <v>757</v>
      </c>
      <c r="I1960" s="654">
        <f t="shared" si="129"/>
        <v>552.61</v>
      </c>
      <c r="J1960" s="655">
        <f t="shared" si="129"/>
        <v>757</v>
      </c>
      <c r="K1960" s="652">
        <f t="shared" si="130"/>
        <v>552.61</v>
      </c>
      <c r="L1960" s="652"/>
    </row>
    <row r="1961" spans="1:12" x14ac:dyDescent="0.2">
      <c r="A1961" s="652" t="s">
        <v>543</v>
      </c>
      <c r="B1961" s="656" t="s">
        <v>328</v>
      </c>
      <c r="C1961" s="653"/>
      <c r="D1961" s="653"/>
      <c r="E1961" s="653">
        <f t="shared" si="127"/>
        <v>3531.52</v>
      </c>
      <c r="F1961" s="653">
        <v>2848</v>
      </c>
      <c r="G1961" s="653">
        <f t="shared" si="128"/>
        <v>410.26</v>
      </c>
      <c r="H1961" s="653">
        <v>562</v>
      </c>
      <c r="I1961" s="654">
        <f t="shared" si="129"/>
        <v>3941.7799999999997</v>
      </c>
      <c r="J1961" s="655">
        <f t="shared" si="129"/>
        <v>3410</v>
      </c>
      <c r="K1961" s="652">
        <f t="shared" si="130"/>
        <v>3941.7799999999997</v>
      </c>
      <c r="L1961" s="652"/>
    </row>
    <row r="1962" spans="1:12" x14ac:dyDescent="0.2">
      <c r="A1962" s="652" t="s">
        <v>543</v>
      </c>
      <c r="B1962" s="656" t="s">
        <v>393</v>
      </c>
      <c r="C1962" s="653"/>
      <c r="D1962" s="653"/>
      <c r="E1962" s="653">
        <f t="shared" si="127"/>
        <v>176.08</v>
      </c>
      <c r="F1962" s="653">
        <v>142</v>
      </c>
      <c r="G1962" s="653">
        <f t="shared" si="128"/>
        <v>102.2</v>
      </c>
      <c r="H1962" s="653">
        <v>140</v>
      </c>
      <c r="I1962" s="654">
        <f t="shared" si="129"/>
        <v>278.28000000000003</v>
      </c>
      <c r="J1962" s="655">
        <f t="shared" si="129"/>
        <v>282</v>
      </c>
      <c r="K1962" s="652">
        <f t="shared" si="130"/>
        <v>278.28000000000003</v>
      </c>
      <c r="L1962" s="652"/>
    </row>
    <row r="1963" spans="1:12" x14ac:dyDescent="0.2">
      <c r="A1963" s="652" t="s">
        <v>543</v>
      </c>
      <c r="B1963" s="656" t="s">
        <v>329</v>
      </c>
      <c r="C1963" s="653"/>
      <c r="D1963" s="653"/>
      <c r="E1963" s="653">
        <f t="shared" si="127"/>
        <v>550.55999999999995</v>
      </c>
      <c r="F1963" s="653">
        <v>444</v>
      </c>
      <c r="G1963" s="653">
        <f t="shared" si="128"/>
        <v>324.84999999999997</v>
      </c>
      <c r="H1963" s="653">
        <v>445</v>
      </c>
      <c r="I1963" s="654">
        <f t="shared" si="129"/>
        <v>875.40999999999985</v>
      </c>
      <c r="J1963" s="655">
        <f t="shared" si="129"/>
        <v>889</v>
      </c>
      <c r="K1963" s="652">
        <f t="shared" si="130"/>
        <v>875.40999999999985</v>
      </c>
      <c r="L1963" s="652"/>
    </row>
    <row r="1964" spans="1:12" x14ac:dyDescent="0.2">
      <c r="A1964" s="652" t="s">
        <v>543</v>
      </c>
      <c r="B1964" s="656" t="s">
        <v>426</v>
      </c>
      <c r="C1964" s="653"/>
      <c r="D1964" s="653"/>
      <c r="E1964" s="653">
        <f t="shared" si="127"/>
        <v>0</v>
      </c>
      <c r="F1964" s="653"/>
      <c r="G1964" s="653">
        <f t="shared" si="128"/>
        <v>45.99</v>
      </c>
      <c r="H1964" s="653">
        <v>63</v>
      </c>
      <c r="I1964" s="654">
        <f t="shared" si="129"/>
        <v>45.99</v>
      </c>
      <c r="J1964" s="655">
        <f t="shared" si="129"/>
        <v>63</v>
      </c>
      <c r="K1964" s="652">
        <f t="shared" si="130"/>
        <v>45.99</v>
      </c>
      <c r="L1964" s="652"/>
    </row>
    <row r="1965" spans="1:12" x14ac:dyDescent="0.2">
      <c r="A1965" s="652" t="s">
        <v>543</v>
      </c>
      <c r="B1965" s="656" t="s">
        <v>330</v>
      </c>
      <c r="C1965" s="653"/>
      <c r="D1965" s="653"/>
      <c r="E1965" s="653">
        <f t="shared" si="127"/>
        <v>1194.1199999999999</v>
      </c>
      <c r="F1965" s="653">
        <v>963</v>
      </c>
      <c r="G1965" s="653">
        <f t="shared" si="128"/>
        <v>6.57</v>
      </c>
      <c r="H1965" s="653">
        <v>9</v>
      </c>
      <c r="I1965" s="654">
        <f t="shared" si="129"/>
        <v>1200.6899999999998</v>
      </c>
      <c r="J1965" s="655">
        <f t="shared" si="129"/>
        <v>972</v>
      </c>
      <c r="K1965" s="652">
        <f t="shared" si="130"/>
        <v>1200.6899999999998</v>
      </c>
      <c r="L1965" s="652"/>
    </row>
    <row r="1966" spans="1:12" x14ac:dyDescent="0.2">
      <c r="A1966" s="652" t="s">
        <v>543</v>
      </c>
      <c r="B1966" s="656" t="s">
        <v>331</v>
      </c>
      <c r="C1966" s="653"/>
      <c r="D1966" s="653"/>
      <c r="E1966" s="653">
        <f t="shared" si="127"/>
        <v>0</v>
      </c>
      <c r="F1966" s="653"/>
      <c r="G1966" s="653">
        <f t="shared" si="128"/>
        <v>175.2</v>
      </c>
      <c r="H1966" s="653">
        <v>240</v>
      </c>
      <c r="I1966" s="654">
        <f t="shared" si="129"/>
        <v>175.2</v>
      </c>
      <c r="J1966" s="655">
        <f t="shared" si="129"/>
        <v>240</v>
      </c>
      <c r="K1966" s="652">
        <f t="shared" si="130"/>
        <v>175.2</v>
      </c>
      <c r="L1966" s="652"/>
    </row>
    <row r="1967" spans="1:12" x14ac:dyDescent="0.2">
      <c r="A1967" s="652" t="s">
        <v>543</v>
      </c>
      <c r="B1967" s="656" t="s">
        <v>404</v>
      </c>
      <c r="C1967" s="653">
        <f>D1967*3.74</f>
        <v>740.5200000000001</v>
      </c>
      <c r="D1967" s="653">
        <v>198</v>
      </c>
      <c r="E1967" s="653">
        <f t="shared" si="127"/>
        <v>572.88</v>
      </c>
      <c r="F1967" s="653">
        <v>462</v>
      </c>
      <c r="G1967" s="653">
        <f t="shared" si="128"/>
        <v>210.97</v>
      </c>
      <c r="H1967" s="653">
        <v>289</v>
      </c>
      <c r="I1967" s="654">
        <f t="shared" si="129"/>
        <v>1524.3700000000001</v>
      </c>
      <c r="J1967" s="655">
        <f t="shared" si="129"/>
        <v>949</v>
      </c>
      <c r="K1967" s="652">
        <f t="shared" si="130"/>
        <v>1524.3700000000001</v>
      </c>
      <c r="L1967" s="652"/>
    </row>
    <row r="1968" spans="1:12" x14ac:dyDescent="0.2">
      <c r="A1968" s="652" t="s">
        <v>543</v>
      </c>
      <c r="B1968" s="656" t="s">
        <v>391</v>
      </c>
      <c r="C1968" s="653"/>
      <c r="D1968" s="653"/>
      <c r="E1968" s="653">
        <f t="shared" si="127"/>
        <v>132.68</v>
      </c>
      <c r="F1968" s="653">
        <v>107</v>
      </c>
      <c r="G1968" s="653">
        <f t="shared" si="128"/>
        <v>79.569999999999993</v>
      </c>
      <c r="H1968" s="653">
        <v>109</v>
      </c>
      <c r="I1968" s="654">
        <f t="shared" si="129"/>
        <v>212.25</v>
      </c>
      <c r="J1968" s="655">
        <f t="shared" si="129"/>
        <v>216</v>
      </c>
      <c r="K1968" s="652">
        <f t="shared" si="130"/>
        <v>212.25</v>
      </c>
      <c r="L1968" s="652"/>
    </row>
    <row r="1969" spans="1:12" x14ac:dyDescent="0.2">
      <c r="A1969" s="652" t="s">
        <v>543</v>
      </c>
      <c r="B1969" s="656" t="s">
        <v>336</v>
      </c>
      <c r="C1969" s="653"/>
      <c r="D1969" s="653"/>
      <c r="E1969" s="653">
        <f t="shared" si="127"/>
        <v>1284.6400000000001</v>
      </c>
      <c r="F1969" s="653">
        <v>1036</v>
      </c>
      <c r="G1969" s="653">
        <f t="shared" si="128"/>
        <v>807.38</v>
      </c>
      <c r="H1969" s="653">
        <v>1106</v>
      </c>
      <c r="I1969" s="654">
        <f t="shared" si="129"/>
        <v>2092.02</v>
      </c>
      <c r="J1969" s="655">
        <f t="shared" si="129"/>
        <v>2142</v>
      </c>
      <c r="K1969" s="652">
        <f t="shared" si="130"/>
        <v>2092.02</v>
      </c>
      <c r="L1969" s="652"/>
    </row>
    <row r="1970" spans="1:12" x14ac:dyDescent="0.2">
      <c r="A1970" s="652" t="s">
        <v>543</v>
      </c>
      <c r="B1970" s="656" t="s">
        <v>337</v>
      </c>
      <c r="C1970" s="653"/>
      <c r="D1970" s="653"/>
      <c r="E1970" s="653">
        <f t="shared" si="127"/>
        <v>18.600000000000001</v>
      </c>
      <c r="F1970" s="653">
        <v>15</v>
      </c>
      <c r="G1970" s="653">
        <f t="shared" si="128"/>
        <v>10.95</v>
      </c>
      <c r="H1970" s="653">
        <v>15</v>
      </c>
      <c r="I1970" s="654">
        <f t="shared" si="129"/>
        <v>29.55</v>
      </c>
      <c r="J1970" s="655">
        <f t="shared" si="129"/>
        <v>30</v>
      </c>
      <c r="K1970" s="652">
        <f t="shared" si="130"/>
        <v>29.55</v>
      </c>
      <c r="L1970" s="652"/>
    </row>
    <row r="1971" spans="1:12" x14ac:dyDescent="0.2">
      <c r="A1971" s="652" t="s">
        <v>543</v>
      </c>
      <c r="B1971" s="656" t="s">
        <v>338</v>
      </c>
      <c r="C1971" s="653"/>
      <c r="D1971" s="653"/>
      <c r="E1971" s="653">
        <f t="shared" si="127"/>
        <v>81.84</v>
      </c>
      <c r="F1971" s="653">
        <v>66</v>
      </c>
      <c r="G1971" s="653">
        <f t="shared" si="128"/>
        <v>37.229999999999997</v>
      </c>
      <c r="H1971" s="653">
        <v>51</v>
      </c>
      <c r="I1971" s="654">
        <f t="shared" si="129"/>
        <v>119.07</v>
      </c>
      <c r="J1971" s="655">
        <f t="shared" si="129"/>
        <v>117</v>
      </c>
      <c r="K1971" s="652">
        <f t="shared" si="130"/>
        <v>119.07</v>
      </c>
      <c r="L1971" s="652"/>
    </row>
    <row r="1972" spans="1:12" x14ac:dyDescent="0.2">
      <c r="A1972" s="652" t="s">
        <v>543</v>
      </c>
      <c r="B1972" s="656" t="s">
        <v>339</v>
      </c>
      <c r="C1972" s="653"/>
      <c r="D1972" s="653"/>
      <c r="E1972" s="653">
        <f t="shared" si="127"/>
        <v>26.04</v>
      </c>
      <c r="F1972" s="653">
        <v>21</v>
      </c>
      <c r="G1972" s="653">
        <f t="shared" si="128"/>
        <v>15.33</v>
      </c>
      <c r="H1972" s="653">
        <v>21</v>
      </c>
      <c r="I1972" s="654">
        <f t="shared" si="129"/>
        <v>41.37</v>
      </c>
      <c r="J1972" s="655">
        <f t="shared" si="129"/>
        <v>42</v>
      </c>
      <c r="K1972" s="652">
        <f t="shared" si="130"/>
        <v>41.37</v>
      </c>
      <c r="L1972" s="652"/>
    </row>
    <row r="1973" spans="1:12" x14ac:dyDescent="0.2">
      <c r="A1973" s="652" t="s">
        <v>543</v>
      </c>
      <c r="B1973" s="656" t="s">
        <v>340</v>
      </c>
      <c r="C1973" s="653"/>
      <c r="D1973" s="653"/>
      <c r="E1973" s="653">
        <f t="shared" si="127"/>
        <v>17.36</v>
      </c>
      <c r="F1973" s="653">
        <v>14</v>
      </c>
      <c r="G1973" s="653">
        <f t="shared" si="128"/>
        <v>8.76</v>
      </c>
      <c r="H1973" s="653">
        <v>12</v>
      </c>
      <c r="I1973" s="654">
        <f t="shared" si="129"/>
        <v>26.119999999999997</v>
      </c>
      <c r="J1973" s="655">
        <f t="shared" si="129"/>
        <v>26</v>
      </c>
      <c r="K1973" s="652">
        <f t="shared" si="130"/>
        <v>26.119999999999997</v>
      </c>
      <c r="L1973" s="652"/>
    </row>
    <row r="1974" spans="1:12" x14ac:dyDescent="0.2">
      <c r="A1974" s="652" t="s">
        <v>543</v>
      </c>
      <c r="B1974" s="656" t="s">
        <v>341</v>
      </c>
      <c r="C1974" s="653"/>
      <c r="D1974" s="653"/>
      <c r="E1974" s="653">
        <f t="shared" si="127"/>
        <v>33.479999999999997</v>
      </c>
      <c r="F1974" s="653">
        <v>27</v>
      </c>
      <c r="G1974" s="653">
        <f t="shared" si="128"/>
        <v>14.6</v>
      </c>
      <c r="H1974" s="653">
        <v>20</v>
      </c>
      <c r="I1974" s="654">
        <f t="shared" si="129"/>
        <v>48.08</v>
      </c>
      <c r="J1974" s="655">
        <f t="shared" si="129"/>
        <v>47</v>
      </c>
      <c r="K1974" s="652">
        <f t="shared" si="130"/>
        <v>48.08</v>
      </c>
      <c r="L1974" s="652"/>
    </row>
    <row r="1975" spans="1:12" ht="24" x14ac:dyDescent="0.2">
      <c r="A1975" s="652" t="s">
        <v>543</v>
      </c>
      <c r="B1975" s="656" t="s">
        <v>342</v>
      </c>
      <c r="C1975" s="653"/>
      <c r="D1975" s="653"/>
      <c r="E1975" s="653">
        <f t="shared" si="127"/>
        <v>83.08</v>
      </c>
      <c r="F1975" s="653">
        <v>67</v>
      </c>
      <c r="G1975" s="653">
        <f t="shared" si="128"/>
        <v>45.26</v>
      </c>
      <c r="H1975" s="653">
        <v>62</v>
      </c>
      <c r="I1975" s="654">
        <f t="shared" si="129"/>
        <v>128.34</v>
      </c>
      <c r="J1975" s="655">
        <f t="shared" si="129"/>
        <v>129</v>
      </c>
      <c r="K1975" s="652">
        <f t="shared" si="130"/>
        <v>128.34</v>
      </c>
      <c r="L1975" s="652"/>
    </row>
    <row r="1976" spans="1:12" x14ac:dyDescent="0.2">
      <c r="A1976" s="652" t="s">
        <v>543</v>
      </c>
      <c r="B1976" s="656" t="s">
        <v>343</v>
      </c>
      <c r="C1976" s="653"/>
      <c r="D1976" s="653"/>
      <c r="E1976" s="653">
        <f t="shared" si="127"/>
        <v>49.6</v>
      </c>
      <c r="F1976" s="653">
        <v>40</v>
      </c>
      <c r="G1976" s="653">
        <f t="shared" si="128"/>
        <v>29.2</v>
      </c>
      <c r="H1976" s="653">
        <v>40</v>
      </c>
      <c r="I1976" s="654">
        <f t="shared" si="129"/>
        <v>78.8</v>
      </c>
      <c r="J1976" s="655">
        <f t="shared" si="129"/>
        <v>80</v>
      </c>
      <c r="K1976" s="652">
        <f t="shared" si="130"/>
        <v>78.8</v>
      </c>
      <c r="L1976" s="652"/>
    </row>
    <row r="1977" spans="1:12" x14ac:dyDescent="0.2">
      <c r="A1977" s="652" t="s">
        <v>543</v>
      </c>
      <c r="B1977" s="656" t="s">
        <v>344</v>
      </c>
      <c r="C1977" s="653"/>
      <c r="D1977" s="653"/>
      <c r="E1977" s="653">
        <f t="shared" si="127"/>
        <v>44.64</v>
      </c>
      <c r="F1977" s="653">
        <v>36</v>
      </c>
      <c r="G1977" s="653">
        <f t="shared" si="128"/>
        <v>20.439999999999998</v>
      </c>
      <c r="H1977" s="653">
        <v>28</v>
      </c>
      <c r="I1977" s="654">
        <f t="shared" si="129"/>
        <v>65.08</v>
      </c>
      <c r="J1977" s="655">
        <f t="shared" si="129"/>
        <v>64</v>
      </c>
      <c r="K1977" s="652">
        <f t="shared" si="130"/>
        <v>65.08</v>
      </c>
      <c r="L1977" s="652"/>
    </row>
    <row r="1978" spans="1:12" x14ac:dyDescent="0.2">
      <c r="A1978" s="652" t="s">
        <v>543</v>
      </c>
      <c r="B1978" s="656" t="s">
        <v>315</v>
      </c>
      <c r="C1978" s="653"/>
      <c r="D1978" s="653"/>
      <c r="E1978" s="653">
        <f t="shared" si="127"/>
        <v>71.92</v>
      </c>
      <c r="F1978" s="653">
        <v>58</v>
      </c>
      <c r="G1978" s="653">
        <f t="shared" si="128"/>
        <v>33.58</v>
      </c>
      <c r="H1978" s="653">
        <v>46</v>
      </c>
      <c r="I1978" s="654">
        <f t="shared" si="129"/>
        <v>105.5</v>
      </c>
      <c r="J1978" s="655">
        <f t="shared" si="129"/>
        <v>104</v>
      </c>
      <c r="K1978" s="652">
        <f t="shared" si="130"/>
        <v>105.5</v>
      </c>
      <c r="L1978" s="652"/>
    </row>
    <row r="1979" spans="1:12" x14ac:dyDescent="0.2">
      <c r="A1979" s="652" t="s">
        <v>543</v>
      </c>
      <c r="B1979" s="656" t="s">
        <v>345</v>
      </c>
      <c r="C1979" s="653"/>
      <c r="D1979" s="653"/>
      <c r="E1979" s="653">
        <f t="shared" si="127"/>
        <v>629.91999999999996</v>
      </c>
      <c r="F1979" s="653">
        <v>508</v>
      </c>
      <c r="G1979" s="653">
        <f t="shared" si="128"/>
        <v>335.07</v>
      </c>
      <c r="H1979" s="653">
        <v>459</v>
      </c>
      <c r="I1979" s="654">
        <f t="shared" si="129"/>
        <v>964.99</v>
      </c>
      <c r="J1979" s="655">
        <f t="shared" si="129"/>
        <v>967</v>
      </c>
      <c r="K1979" s="652">
        <f t="shared" si="130"/>
        <v>964.99</v>
      </c>
      <c r="L1979" s="652"/>
    </row>
    <row r="1980" spans="1:12" x14ac:dyDescent="0.2">
      <c r="A1980" s="652" t="s">
        <v>543</v>
      </c>
      <c r="B1980" s="656" t="s">
        <v>346</v>
      </c>
      <c r="C1980" s="653"/>
      <c r="D1980" s="653"/>
      <c r="E1980" s="653">
        <f t="shared" si="127"/>
        <v>0</v>
      </c>
      <c r="F1980" s="653"/>
      <c r="G1980" s="653">
        <f t="shared" si="128"/>
        <v>348.94</v>
      </c>
      <c r="H1980" s="653">
        <v>478</v>
      </c>
      <c r="I1980" s="654">
        <f t="shared" si="129"/>
        <v>348.94</v>
      </c>
      <c r="J1980" s="655">
        <f t="shared" si="129"/>
        <v>478</v>
      </c>
      <c r="K1980" s="652">
        <f t="shared" si="130"/>
        <v>348.94</v>
      </c>
      <c r="L1980" s="652"/>
    </row>
    <row r="1981" spans="1:12" x14ac:dyDescent="0.2">
      <c r="A1981" s="652" t="s">
        <v>543</v>
      </c>
      <c r="B1981" s="656" t="s">
        <v>317</v>
      </c>
      <c r="C1981" s="653"/>
      <c r="D1981" s="653"/>
      <c r="E1981" s="653">
        <f t="shared" si="127"/>
        <v>1408.64</v>
      </c>
      <c r="F1981" s="653">
        <v>1136</v>
      </c>
      <c r="G1981" s="653">
        <f t="shared" si="128"/>
        <v>654.80999999999995</v>
      </c>
      <c r="H1981" s="653">
        <v>897</v>
      </c>
      <c r="I1981" s="654">
        <f t="shared" si="129"/>
        <v>2063.4499999999998</v>
      </c>
      <c r="J1981" s="655">
        <f t="shared" si="129"/>
        <v>2033</v>
      </c>
      <c r="K1981" s="652">
        <f t="shared" si="130"/>
        <v>2063.4499999999998</v>
      </c>
      <c r="L1981" s="652"/>
    </row>
    <row r="1982" spans="1:12" x14ac:dyDescent="0.2">
      <c r="A1982" s="652" t="s">
        <v>543</v>
      </c>
      <c r="B1982" s="656" t="s">
        <v>347</v>
      </c>
      <c r="C1982" s="653"/>
      <c r="D1982" s="653"/>
      <c r="E1982" s="653">
        <f t="shared" si="127"/>
        <v>973.4</v>
      </c>
      <c r="F1982" s="653">
        <v>785</v>
      </c>
      <c r="G1982" s="653">
        <f t="shared" si="128"/>
        <v>173.74</v>
      </c>
      <c r="H1982" s="653">
        <v>238</v>
      </c>
      <c r="I1982" s="654">
        <f t="shared" si="129"/>
        <v>1147.1399999999999</v>
      </c>
      <c r="J1982" s="655">
        <f t="shared" si="129"/>
        <v>1023</v>
      </c>
      <c r="K1982" s="652">
        <f t="shared" si="130"/>
        <v>1147.1399999999999</v>
      </c>
      <c r="L1982" s="652"/>
    </row>
    <row r="1983" spans="1:12" x14ac:dyDescent="0.2">
      <c r="A1983" s="652" t="s">
        <v>543</v>
      </c>
      <c r="B1983" s="656" t="s">
        <v>312</v>
      </c>
      <c r="C1983" s="653"/>
      <c r="D1983" s="653"/>
      <c r="E1983" s="653">
        <f t="shared" si="127"/>
        <v>4149.04</v>
      </c>
      <c r="F1983" s="653">
        <v>3346</v>
      </c>
      <c r="G1983" s="653">
        <f t="shared" si="128"/>
        <v>1233.7</v>
      </c>
      <c r="H1983" s="653">
        <v>1690</v>
      </c>
      <c r="I1983" s="654">
        <f t="shared" si="129"/>
        <v>5382.74</v>
      </c>
      <c r="J1983" s="655">
        <f t="shared" si="129"/>
        <v>5036</v>
      </c>
      <c r="K1983" s="652">
        <f t="shared" si="130"/>
        <v>5382.74</v>
      </c>
      <c r="L1983" s="652"/>
    </row>
    <row r="1984" spans="1:12" x14ac:dyDescent="0.2">
      <c r="A1984" s="652" t="s">
        <v>543</v>
      </c>
      <c r="B1984" s="656" t="s">
        <v>321</v>
      </c>
      <c r="C1984" s="653"/>
      <c r="D1984" s="653"/>
      <c r="E1984" s="653">
        <f t="shared" si="127"/>
        <v>1862.48</v>
      </c>
      <c r="F1984" s="653">
        <v>1502</v>
      </c>
      <c r="G1984" s="653">
        <f t="shared" si="128"/>
        <v>848.99</v>
      </c>
      <c r="H1984" s="653">
        <v>1163</v>
      </c>
      <c r="I1984" s="654">
        <f t="shared" si="129"/>
        <v>2711.4700000000003</v>
      </c>
      <c r="J1984" s="655">
        <f t="shared" si="129"/>
        <v>2665</v>
      </c>
      <c r="K1984" s="652">
        <f t="shared" si="130"/>
        <v>2711.4700000000003</v>
      </c>
      <c r="L1984" s="652"/>
    </row>
    <row r="1985" spans="1:12" x14ac:dyDescent="0.2">
      <c r="A1985" s="652" t="s">
        <v>543</v>
      </c>
      <c r="B1985" s="656" t="s">
        <v>375</v>
      </c>
      <c r="C1985" s="653"/>
      <c r="D1985" s="653"/>
      <c r="E1985" s="653">
        <f t="shared" si="127"/>
        <v>1615.72</v>
      </c>
      <c r="F1985" s="653">
        <v>1303</v>
      </c>
      <c r="G1985" s="653">
        <f t="shared" si="128"/>
        <v>267.90999999999997</v>
      </c>
      <c r="H1985" s="653">
        <v>367</v>
      </c>
      <c r="I1985" s="654">
        <f t="shared" si="129"/>
        <v>1883.63</v>
      </c>
      <c r="J1985" s="655">
        <f t="shared" si="129"/>
        <v>1670</v>
      </c>
      <c r="K1985" s="652">
        <f t="shared" si="130"/>
        <v>1883.63</v>
      </c>
      <c r="L1985" s="652"/>
    </row>
    <row r="1986" spans="1:12" x14ac:dyDescent="0.2">
      <c r="A1986" s="652" t="s">
        <v>543</v>
      </c>
      <c r="B1986" s="656" t="s">
        <v>466</v>
      </c>
      <c r="C1986" s="653"/>
      <c r="D1986" s="653"/>
      <c r="E1986" s="653">
        <f t="shared" si="127"/>
        <v>24.8</v>
      </c>
      <c r="F1986" s="653">
        <v>20</v>
      </c>
      <c r="G1986" s="653">
        <f t="shared" si="128"/>
        <v>0</v>
      </c>
      <c r="H1986" s="653"/>
      <c r="I1986" s="654">
        <f t="shared" si="129"/>
        <v>24.8</v>
      </c>
      <c r="J1986" s="655">
        <f t="shared" si="129"/>
        <v>20</v>
      </c>
      <c r="K1986" s="652">
        <f t="shared" si="130"/>
        <v>24.8</v>
      </c>
      <c r="L1986" s="652"/>
    </row>
    <row r="1987" spans="1:12" x14ac:dyDescent="0.2">
      <c r="A1987" s="652" t="s">
        <v>543</v>
      </c>
      <c r="B1987" s="656" t="s">
        <v>348</v>
      </c>
      <c r="C1987" s="653"/>
      <c r="D1987" s="653"/>
      <c r="E1987" s="653">
        <f t="shared" si="127"/>
        <v>16.12</v>
      </c>
      <c r="F1987" s="653">
        <v>13</v>
      </c>
      <c r="G1987" s="653">
        <f t="shared" si="128"/>
        <v>0.73</v>
      </c>
      <c r="H1987" s="653">
        <v>1</v>
      </c>
      <c r="I1987" s="654">
        <f t="shared" si="129"/>
        <v>16.850000000000001</v>
      </c>
      <c r="J1987" s="655">
        <f t="shared" si="129"/>
        <v>14</v>
      </c>
      <c r="K1987" s="652">
        <f t="shared" si="130"/>
        <v>16.850000000000001</v>
      </c>
      <c r="L1987" s="652"/>
    </row>
    <row r="1988" spans="1:12" x14ac:dyDescent="0.2">
      <c r="A1988" s="652" t="s">
        <v>543</v>
      </c>
      <c r="B1988" s="656" t="s">
        <v>349</v>
      </c>
      <c r="C1988" s="653"/>
      <c r="D1988" s="653"/>
      <c r="E1988" s="653">
        <f t="shared" si="127"/>
        <v>58.28</v>
      </c>
      <c r="F1988" s="653">
        <v>47</v>
      </c>
      <c r="G1988" s="653">
        <f t="shared" si="128"/>
        <v>0</v>
      </c>
      <c r="H1988" s="653"/>
      <c r="I1988" s="654">
        <f t="shared" si="129"/>
        <v>58.28</v>
      </c>
      <c r="J1988" s="655">
        <f t="shared" si="129"/>
        <v>47</v>
      </c>
      <c r="K1988" s="652">
        <f t="shared" si="130"/>
        <v>58.28</v>
      </c>
      <c r="L1988" s="652"/>
    </row>
    <row r="1989" spans="1:12" x14ac:dyDescent="0.2">
      <c r="A1989" s="652" t="s">
        <v>543</v>
      </c>
      <c r="B1989" s="656" t="s">
        <v>351</v>
      </c>
      <c r="C1989" s="653"/>
      <c r="D1989" s="653"/>
      <c r="E1989" s="653">
        <f t="shared" si="127"/>
        <v>1.24</v>
      </c>
      <c r="F1989" s="653">
        <v>1</v>
      </c>
      <c r="G1989" s="653">
        <f t="shared" si="128"/>
        <v>0</v>
      </c>
      <c r="H1989" s="653"/>
      <c r="I1989" s="654">
        <f t="shared" si="129"/>
        <v>1.24</v>
      </c>
      <c r="J1989" s="655">
        <f t="shared" si="129"/>
        <v>1</v>
      </c>
      <c r="K1989" s="652">
        <f t="shared" si="130"/>
        <v>1.24</v>
      </c>
      <c r="L1989" s="652"/>
    </row>
    <row r="1990" spans="1:12" x14ac:dyDescent="0.2">
      <c r="A1990" s="652" t="s">
        <v>543</v>
      </c>
      <c r="B1990" s="656" t="s">
        <v>352</v>
      </c>
      <c r="C1990" s="653"/>
      <c r="D1990" s="653"/>
      <c r="E1990" s="653">
        <f t="shared" ref="E1990:E2053" si="131">F1990*1.24</f>
        <v>453.84</v>
      </c>
      <c r="F1990" s="653">
        <v>366</v>
      </c>
      <c r="G1990" s="653">
        <f t="shared" ref="G1990:G2053" si="132">H1990*0.73</f>
        <v>220.46</v>
      </c>
      <c r="H1990" s="653">
        <v>302</v>
      </c>
      <c r="I1990" s="654">
        <f t="shared" si="129"/>
        <v>674.3</v>
      </c>
      <c r="J1990" s="655">
        <f t="shared" si="129"/>
        <v>668</v>
      </c>
      <c r="K1990" s="652">
        <f t="shared" si="130"/>
        <v>674.3</v>
      </c>
      <c r="L1990" s="652"/>
    </row>
    <row r="1991" spans="1:12" x14ac:dyDescent="0.2">
      <c r="A1991" s="652" t="s">
        <v>543</v>
      </c>
      <c r="B1991" s="656" t="s">
        <v>354</v>
      </c>
      <c r="C1991" s="653"/>
      <c r="D1991" s="653"/>
      <c r="E1991" s="653">
        <f t="shared" si="131"/>
        <v>130.19999999999999</v>
      </c>
      <c r="F1991" s="653">
        <v>105</v>
      </c>
      <c r="G1991" s="653">
        <f t="shared" si="132"/>
        <v>8.0299999999999994</v>
      </c>
      <c r="H1991" s="653">
        <v>11</v>
      </c>
      <c r="I1991" s="654">
        <f t="shared" si="129"/>
        <v>138.22999999999999</v>
      </c>
      <c r="J1991" s="655">
        <f t="shared" si="129"/>
        <v>116</v>
      </c>
      <c r="K1991" s="652">
        <f t="shared" si="130"/>
        <v>138.22999999999999</v>
      </c>
      <c r="L1991" s="652"/>
    </row>
    <row r="1992" spans="1:12" x14ac:dyDescent="0.2">
      <c r="A1992" s="652" t="s">
        <v>543</v>
      </c>
      <c r="B1992" s="656" t="s">
        <v>355</v>
      </c>
      <c r="C1992" s="653"/>
      <c r="D1992" s="653"/>
      <c r="E1992" s="653">
        <f t="shared" si="131"/>
        <v>208.32</v>
      </c>
      <c r="F1992" s="653">
        <v>168</v>
      </c>
      <c r="G1992" s="653">
        <f t="shared" si="132"/>
        <v>0</v>
      </c>
      <c r="H1992" s="653"/>
      <c r="I1992" s="654">
        <f t="shared" si="129"/>
        <v>208.32</v>
      </c>
      <c r="J1992" s="655">
        <f t="shared" si="129"/>
        <v>168</v>
      </c>
      <c r="K1992" s="652">
        <f t="shared" si="130"/>
        <v>208.32</v>
      </c>
      <c r="L1992" s="652"/>
    </row>
    <row r="1993" spans="1:12" x14ac:dyDescent="0.2">
      <c r="A1993" s="652" t="s">
        <v>543</v>
      </c>
      <c r="B1993" s="656" t="s">
        <v>356</v>
      </c>
      <c r="C1993" s="653"/>
      <c r="D1993" s="653"/>
      <c r="E1993" s="653">
        <f t="shared" si="131"/>
        <v>1.24</v>
      </c>
      <c r="F1993" s="653">
        <v>1</v>
      </c>
      <c r="G1993" s="653">
        <f t="shared" si="132"/>
        <v>0.73</v>
      </c>
      <c r="H1993" s="653">
        <v>1</v>
      </c>
      <c r="I1993" s="654">
        <f t="shared" si="129"/>
        <v>1.97</v>
      </c>
      <c r="J1993" s="655">
        <f t="shared" si="129"/>
        <v>2</v>
      </c>
      <c r="K1993" s="652">
        <f t="shared" si="130"/>
        <v>1.97</v>
      </c>
      <c r="L1993" s="652"/>
    </row>
    <row r="1994" spans="1:12" x14ac:dyDescent="0.2">
      <c r="A1994" s="652" t="s">
        <v>543</v>
      </c>
      <c r="B1994" s="656" t="s">
        <v>435</v>
      </c>
      <c r="C1994" s="653"/>
      <c r="D1994" s="653"/>
      <c r="E1994" s="653">
        <f t="shared" si="131"/>
        <v>4.96</v>
      </c>
      <c r="F1994" s="653">
        <v>4</v>
      </c>
      <c r="G1994" s="653">
        <f t="shared" si="132"/>
        <v>0</v>
      </c>
      <c r="H1994" s="653"/>
      <c r="I1994" s="654">
        <f t="shared" si="129"/>
        <v>4.96</v>
      </c>
      <c r="J1994" s="655">
        <f t="shared" si="129"/>
        <v>4</v>
      </c>
      <c r="K1994" s="652">
        <f t="shared" si="130"/>
        <v>4.96</v>
      </c>
      <c r="L1994" s="652"/>
    </row>
    <row r="1995" spans="1:12" x14ac:dyDescent="0.2">
      <c r="A1995" s="652" t="s">
        <v>543</v>
      </c>
      <c r="B1995" s="656" t="s">
        <v>377</v>
      </c>
      <c r="C1995" s="653"/>
      <c r="D1995" s="653"/>
      <c r="E1995" s="653">
        <f t="shared" si="131"/>
        <v>3269.88</v>
      </c>
      <c r="F1995" s="653">
        <v>2637</v>
      </c>
      <c r="G1995" s="653">
        <f t="shared" si="132"/>
        <v>1304.51</v>
      </c>
      <c r="H1995" s="653">
        <v>1787</v>
      </c>
      <c r="I1995" s="654">
        <f t="shared" si="129"/>
        <v>4574.3900000000003</v>
      </c>
      <c r="J1995" s="655">
        <f t="shared" si="129"/>
        <v>4424</v>
      </c>
      <c r="K1995" s="652">
        <f t="shared" si="130"/>
        <v>4574.3900000000003</v>
      </c>
      <c r="L1995" s="652"/>
    </row>
    <row r="1996" spans="1:12" x14ac:dyDescent="0.2">
      <c r="A1996" s="652" t="s">
        <v>543</v>
      </c>
      <c r="B1996" s="656" t="s">
        <v>357</v>
      </c>
      <c r="C1996" s="653"/>
      <c r="D1996" s="653"/>
      <c r="E1996" s="653">
        <f t="shared" si="131"/>
        <v>2759</v>
      </c>
      <c r="F1996" s="653">
        <v>2225</v>
      </c>
      <c r="G1996" s="653">
        <f t="shared" si="132"/>
        <v>1558.55</v>
      </c>
      <c r="H1996" s="653">
        <v>2135</v>
      </c>
      <c r="I1996" s="654">
        <f t="shared" si="129"/>
        <v>4317.55</v>
      </c>
      <c r="J1996" s="655">
        <f t="shared" si="129"/>
        <v>4360</v>
      </c>
      <c r="K1996" s="652">
        <f t="shared" si="130"/>
        <v>4317.55</v>
      </c>
      <c r="L1996" s="652"/>
    </row>
    <row r="1997" spans="1:12" x14ac:dyDescent="0.2">
      <c r="A1997" s="652" t="s">
        <v>543</v>
      </c>
      <c r="B1997" s="656" t="s">
        <v>358</v>
      </c>
      <c r="C1997" s="653"/>
      <c r="D1997" s="653"/>
      <c r="E1997" s="653">
        <f t="shared" si="131"/>
        <v>797.32</v>
      </c>
      <c r="F1997" s="653">
        <v>643</v>
      </c>
      <c r="G1997" s="653">
        <f t="shared" si="132"/>
        <v>188.34</v>
      </c>
      <c r="H1997" s="653">
        <v>258</v>
      </c>
      <c r="I1997" s="654">
        <f t="shared" si="129"/>
        <v>985.66000000000008</v>
      </c>
      <c r="J1997" s="655">
        <f t="shared" si="129"/>
        <v>901</v>
      </c>
      <c r="K1997" s="652">
        <f t="shared" si="130"/>
        <v>985.66000000000008</v>
      </c>
      <c r="L1997" s="652"/>
    </row>
    <row r="1998" spans="1:12" x14ac:dyDescent="0.2">
      <c r="A1998" s="652" t="s">
        <v>543</v>
      </c>
      <c r="B1998" s="656" t="s">
        <v>359</v>
      </c>
      <c r="C1998" s="653"/>
      <c r="D1998" s="653"/>
      <c r="E1998" s="653">
        <f t="shared" si="131"/>
        <v>1342.92</v>
      </c>
      <c r="F1998" s="653">
        <v>1083</v>
      </c>
      <c r="G1998" s="653">
        <f t="shared" si="132"/>
        <v>753.36</v>
      </c>
      <c r="H1998" s="653">
        <v>1032</v>
      </c>
      <c r="I1998" s="654">
        <f t="shared" si="129"/>
        <v>2096.2800000000002</v>
      </c>
      <c r="J1998" s="655">
        <f t="shared" si="129"/>
        <v>2115</v>
      </c>
      <c r="K1998" s="652">
        <f t="shared" si="130"/>
        <v>2096.2800000000002</v>
      </c>
      <c r="L1998" s="652"/>
    </row>
    <row r="1999" spans="1:12" x14ac:dyDescent="0.2">
      <c r="A1999" s="652" t="s">
        <v>543</v>
      </c>
      <c r="B1999" s="656" t="s">
        <v>360</v>
      </c>
      <c r="C1999" s="653"/>
      <c r="D1999" s="653"/>
      <c r="E1999" s="653">
        <f t="shared" si="131"/>
        <v>2839.6</v>
      </c>
      <c r="F1999" s="653">
        <v>2290</v>
      </c>
      <c r="G1999" s="653">
        <f t="shared" si="132"/>
        <v>1617.68</v>
      </c>
      <c r="H1999" s="653">
        <v>2216</v>
      </c>
      <c r="I1999" s="654">
        <f t="shared" si="129"/>
        <v>4457.28</v>
      </c>
      <c r="J1999" s="655">
        <f t="shared" si="129"/>
        <v>4506</v>
      </c>
      <c r="K1999" s="652">
        <f t="shared" si="130"/>
        <v>4457.28</v>
      </c>
      <c r="L1999" s="652"/>
    </row>
    <row r="2000" spans="1:12" x14ac:dyDescent="0.2">
      <c r="A2000" s="652" t="s">
        <v>543</v>
      </c>
      <c r="B2000" s="656" t="s">
        <v>361</v>
      </c>
      <c r="C2000" s="653"/>
      <c r="D2000" s="653"/>
      <c r="E2000" s="653">
        <f t="shared" si="131"/>
        <v>71.92</v>
      </c>
      <c r="F2000" s="653">
        <v>58</v>
      </c>
      <c r="G2000" s="653">
        <f t="shared" si="132"/>
        <v>32.85</v>
      </c>
      <c r="H2000" s="653">
        <v>45</v>
      </c>
      <c r="I2000" s="654">
        <f t="shared" si="129"/>
        <v>104.77000000000001</v>
      </c>
      <c r="J2000" s="655">
        <f t="shared" si="129"/>
        <v>103</v>
      </c>
      <c r="K2000" s="652">
        <f t="shared" si="130"/>
        <v>104.77000000000001</v>
      </c>
      <c r="L2000" s="652"/>
    </row>
    <row r="2001" spans="1:12" x14ac:dyDescent="0.2">
      <c r="A2001" s="652" t="s">
        <v>543</v>
      </c>
      <c r="B2001" s="656" t="s">
        <v>362</v>
      </c>
      <c r="C2001" s="653"/>
      <c r="D2001" s="653"/>
      <c r="E2001" s="653">
        <f t="shared" si="131"/>
        <v>1516.52</v>
      </c>
      <c r="F2001" s="653">
        <v>1223</v>
      </c>
      <c r="G2001" s="653">
        <f t="shared" si="132"/>
        <v>205.85999999999999</v>
      </c>
      <c r="H2001" s="653">
        <v>282</v>
      </c>
      <c r="I2001" s="654">
        <f t="shared" si="129"/>
        <v>1722.3799999999999</v>
      </c>
      <c r="J2001" s="655">
        <f t="shared" si="129"/>
        <v>1505</v>
      </c>
      <c r="K2001" s="652">
        <f t="shared" si="130"/>
        <v>1722.3799999999999</v>
      </c>
      <c r="L2001" s="652"/>
    </row>
    <row r="2002" spans="1:12" x14ac:dyDescent="0.2">
      <c r="A2002" s="652" t="s">
        <v>543</v>
      </c>
      <c r="B2002" s="656" t="s">
        <v>364</v>
      </c>
      <c r="C2002" s="653"/>
      <c r="D2002" s="653"/>
      <c r="E2002" s="653">
        <f t="shared" si="131"/>
        <v>115.32</v>
      </c>
      <c r="F2002" s="653">
        <v>93</v>
      </c>
      <c r="G2002" s="653">
        <f t="shared" si="132"/>
        <v>43.8</v>
      </c>
      <c r="H2002" s="653">
        <v>60</v>
      </c>
      <c r="I2002" s="654">
        <f t="shared" si="129"/>
        <v>159.12</v>
      </c>
      <c r="J2002" s="655">
        <f t="shared" si="129"/>
        <v>153</v>
      </c>
      <c r="K2002" s="652">
        <f t="shared" si="130"/>
        <v>159.12</v>
      </c>
      <c r="L2002" s="652"/>
    </row>
    <row r="2003" spans="1:12" x14ac:dyDescent="0.2">
      <c r="A2003" s="652" t="s">
        <v>543</v>
      </c>
      <c r="B2003" s="656" t="s">
        <v>365</v>
      </c>
      <c r="C2003" s="653"/>
      <c r="D2003" s="653"/>
      <c r="E2003" s="653">
        <f t="shared" si="131"/>
        <v>3.7199999999999998</v>
      </c>
      <c r="F2003" s="653">
        <v>3</v>
      </c>
      <c r="G2003" s="653">
        <f t="shared" si="132"/>
        <v>0</v>
      </c>
      <c r="H2003" s="653"/>
      <c r="I2003" s="654">
        <f t="shared" si="129"/>
        <v>3.7199999999999998</v>
      </c>
      <c r="J2003" s="655">
        <f t="shared" si="129"/>
        <v>3</v>
      </c>
      <c r="K2003" s="652">
        <f t="shared" si="130"/>
        <v>3.7199999999999998</v>
      </c>
      <c r="L2003" s="652"/>
    </row>
    <row r="2004" spans="1:12" ht="24" x14ac:dyDescent="0.2">
      <c r="A2004" s="652" t="s">
        <v>543</v>
      </c>
      <c r="B2004" s="656" t="s">
        <v>532</v>
      </c>
      <c r="C2004" s="653"/>
      <c r="D2004" s="653"/>
      <c r="E2004" s="653">
        <f t="shared" si="131"/>
        <v>3.7199999999999998</v>
      </c>
      <c r="F2004" s="653">
        <v>3</v>
      </c>
      <c r="G2004" s="653">
        <f t="shared" si="132"/>
        <v>4.38</v>
      </c>
      <c r="H2004" s="653">
        <v>6</v>
      </c>
      <c r="I2004" s="654">
        <f t="shared" si="129"/>
        <v>8.1</v>
      </c>
      <c r="J2004" s="655">
        <f t="shared" si="129"/>
        <v>9</v>
      </c>
      <c r="K2004" s="652">
        <f t="shared" si="130"/>
        <v>8.1</v>
      </c>
      <c r="L2004" s="652"/>
    </row>
    <row r="2005" spans="1:12" x14ac:dyDescent="0.2">
      <c r="A2005" s="652" t="s">
        <v>543</v>
      </c>
      <c r="B2005" s="656" t="s">
        <v>367</v>
      </c>
      <c r="C2005" s="653"/>
      <c r="D2005" s="653"/>
      <c r="E2005" s="653">
        <f t="shared" si="131"/>
        <v>260.39999999999998</v>
      </c>
      <c r="F2005" s="653">
        <v>210</v>
      </c>
      <c r="G2005" s="653">
        <f t="shared" si="132"/>
        <v>1914.06</v>
      </c>
      <c r="H2005" s="653">
        <v>2622</v>
      </c>
      <c r="I2005" s="654">
        <f t="shared" ref="I2005:J2068" si="133">C2005+E2005+G2005</f>
        <v>2174.46</v>
      </c>
      <c r="J2005" s="655">
        <f t="shared" si="133"/>
        <v>2832</v>
      </c>
      <c r="K2005" s="652">
        <f t="shared" si="130"/>
        <v>2174.46</v>
      </c>
      <c r="L2005" s="652"/>
    </row>
    <row r="2006" spans="1:12" x14ac:dyDescent="0.2">
      <c r="A2006" s="652" t="s">
        <v>543</v>
      </c>
      <c r="B2006" s="656" t="s">
        <v>368</v>
      </c>
      <c r="C2006" s="653"/>
      <c r="D2006" s="653"/>
      <c r="E2006" s="653">
        <f t="shared" si="131"/>
        <v>1649.2</v>
      </c>
      <c r="F2006" s="653">
        <v>1330</v>
      </c>
      <c r="G2006" s="653">
        <f t="shared" si="132"/>
        <v>693.5</v>
      </c>
      <c r="H2006" s="653">
        <v>950</v>
      </c>
      <c r="I2006" s="654">
        <f t="shared" si="133"/>
        <v>2342.6999999999998</v>
      </c>
      <c r="J2006" s="655">
        <f t="shared" si="133"/>
        <v>2280</v>
      </c>
      <c r="K2006" s="652">
        <f t="shared" si="130"/>
        <v>2342.6999999999998</v>
      </c>
      <c r="L2006" s="652"/>
    </row>
    <row r="2007" spans="1:12" x14ac:dyDescent="0.2">
      <c r="A2007" s="652" t="s">
        <v>543</v>
      </c>
      <c r="B2007" s="656" t="s">
        <v>369</v>
      </c>
      <c r="C2007" s="653"/>
      <c r="D2007" s="653"/>
      <c r="E2007" s="653">
        <f t="shared" si="131"/>
        <v>1.24</v>
      </c>
      <c r="F2007" s="653">
        <v>1</v>
      </c>
      <c r="G2007" s="653">
        <f t="shared" si="132"/>
        <v>0.73</v>
      </c>
      <c r="H2007" s="653">
        <v>1</v>
      </c>
      <c r="I2007" s="654">
        <f t="shared" si="133"/>
        <v>1.97</v>
      </c>
      <c r="J2007" s="655">
        <f t="shared" si="133"/>
        <v>2</v>
      </c>
      <c r="K2007" s="652">
        <f t="shared" si="130"/>
        <v>1.97</v>
      </c>
      <c r="L2007" s="652"/>
    </row>
    <row r="2008" spans="1:12" ht="24" x14ac:dyDescent="0.2">
      <c r="A2008" s="652" t="s">
        <v>543</v>
      </c>
      <c r="B2008" s="656" t="s">
        <v>370</v>
      </c>
      <c r="C2008" s="653"/>
      <c r="D2008" s="653"/>
      <c r="E2008" s="653">
        <f t="shared" si="131"/>
        <v>11.16</v>
      </c>
      <c r="F2008" s="653">
        <v>9</v>
      </c>
      <c r="G2008" s="653">
        <f t="shared" si="132"/>
        <v>3.65</v>
      </c>
      <c r="H2008" s="653">
        <v>5</v>
      </c>
      <c r="I2008" s="654">
        <f t="shared" si="133"/>
        <v>14.81</v>
      </c>
      <c r="J2008" s="655">
        <f t="shared" si="133"/>
        <v>14</v>
      </c>
      <c r="K2008" s="652">
        <f t="shared" si="130"/>
        <v>14.81</v>
      </c>
      <c r="L2008" s="652"/>
    </row>
    <row r="2009" spans="1:12" x14ac:dyDescent="0.2">
      <c r="A2009" s="652" t="s">
        <v>543</v>
      </c>
      <c r="B2009" s="656" t="s">
        <v>372</v>
      </c>
      <c r="C2009" s="653"/>
      <c r="D2009" s="653"/>
      <c r="E2009" s="653">
        <f t="shared" si="131"/>
        <v>1779.4</v>
      </c>
      <c r="F2009" s="653">
        <v>1435</v>
      </c>
      <c r="G2009" s="653">
        <f t="shared" si="132"/>
        <v>9.49</v>
      </c>
      <c r="H2009" s="653">
        <v>13</v>
      </c>
      <c r="I2009" s="654">
        <f t="shared" si="133"/>
        <v>1788.89</v>
      </c>
      <c r="J2009" s="655">
        <f t="shared" si="133"/>
        <v>1448</v>
      </c>
      <c r="K2009" s="652">
        <f t="shared" si="130"/>
        <v>1788.89</v>
      </c>
      <c r="L2009" s="652"/>
    </row>
    <row r="2010" spans="1:12" x14ac:dyDescent="0.2">
      <c r="A2010" s="652" t="s">
        <v>543</v>
      </c>
      <c r="B2010" s="656" t="s">
        <v>373</v>
      </c>
      <c r="C2010" s="653"/>
      <c r="D2010" s="653"/>
      <c r="E2010" s="653">
        <f t="shared" si="131"/>
        <v>3395.12</v>
      </c>
      <c r="F2010" s="653">
        <v>2738</v>
      </c>
      <c r="G2010" s="653">
        <f t="shared" si="132"/>
        <v>0</v>
      </c>
      <c r="H2010" s="653"/>
      <c r="I2010" s="654">
        <f t="shared" si="133"/>
        <v>3395.12</v>
      </c>
      <c r="J2010" s="655">
        <f t="shared" si="133"/>
        <v>2738</v>
      </c>
      <c r="K2010" s="652">
        <f t="shared" si="130"/>
        <v>3395.12</v>
      </c>
      <c r="L2010" s="652"/>
    </row>
    <row r="2011" spans="1:12" x14ac:dyDescent="0.2">
      <c r="A2011" s="652" t="s">
        <v>553</v>
      </c>
      <c r="B2011" s="656" t="s">
        <v>328</v>
      </c>
      <c r="C2011" s="653"/>
      <c r="D2011" s="653"/>
      <c r="E2011" s="653">
        <f t="shared" si="131"/>
        <v>117.8</v>
      </c>
      <c r="F2011" s="653">
        <v>95</v>
      </c>
      <c r="G2011" s="653">
        <f t="shared" si="132"/>
        <v>0</v>
      </c>
      <c r="H2011" s="653"/>
      <c r="I2011" s="654">
        <f t="shared" si="133"/>
        <v>117.8</v>
      </c>
      <c r="J2011" s="655">
        <f t="shared" si="133"/>
        <v>95</v>
      </c>
      <c r="K2011" s="652">
        <f t="shared" si="130"/>
        <v>117.8</v>
      </c>
      <c r="L2011" s="652"/>
    </row>
    <row r="2012" spans="1:12" x14ac:dyDescent="0.2">
      <c r="A2012" s="652" t="s">
        <v>553</v>
      </c>
      <c r="B2012" s="656" t="s">
        <v>426</v>
      </c>
      <c r="C2012" s="653"/>
      <c r="D2012" s="653"/>
      <c r="E2012" s="653">
        <f t="shared" si="131"/>
        <v>24.8</v>
      </c>
      <c r="F2012" s="653">
        <v>20</v>
      </c>
      <c r="G2012" s="653">
        <f t="shared" si="132"/>
        <v>0</v>
      </c>
      <c r="H2012" s="653"/>
      <c r="I2012" s="654">
        <f t="shared" si="133"/>
        <v>24.8</v>
      </c>
      <c r="J2012" s="655">
        <f t="shared" si="133"/>
        <v>20</v>
      </c>
      <c r="K2012" s="652">
        <f t="shared" si="130"/>
        <v>24.8</v>
      </c>
      <c r="L2012" s="652"/>
    </row>
    <row r="2013" spans="1:12" x14ac:dyDescent="0.2">
      <c r="A2013" s="652" t="s">
        <v>553</v>
      </c>
      <c r="B2013" s="656" t="s">
        <v>330</v>
      </c>
      <c r="C2013" s="653"/>
      <c r="D2013" s="653"/>
      <c r="E2013" s="653">
        <f t="shared" si="131"/>
        <v>145.08000000000001</v>
      </c>
      <c r="F2013" s="653">
        <v>117</v>
      </c>
      <c r="G2013" s="653">
        <f t="shared" si="132"/>
        <v>0</v>
      </c>
      <c r="H2013" s="653"/>
      <c r="I2013" s="654">
        <f t="shared" si="133"/>
        <v>145.08000000000001</v>
      </c>
      <c r="J2013" s="655">
        <f t="shared" si="133"/>
        <v>117</v>
      </c>
      <c r="K2013" s="652">
        <f t="shared" si="130"/>
        <v>145.08000000000001</v>
      </c>
      <c r="L2013" s="652"/>
    </row>
    <row r="2014" spans="1:12" x14ac:dyDescent="0.2">
      <c r="A2014" s="652" t="s">
        <v>465</v>
      </c>
      <c r="B2014" s="656" t="s">
        <v>326</v>
      </c>
      <c r="C2014" s="653"/>
      <c r="D2014" s="653"/>
      <c r="E2014" s="653">
        <f t="shared" si="131"/>
        <v>0</v>
      </c>
      <c r="F2014" s="653"/>
      <c r="G2014" s="653">
        <f t="shared" si="132"/>
        <v>108.77</v>
      </c>
      <c r="H2014" s="653">
        <v>149</v>
      </c>
      <c r="I2014" s="654">
        <f t="shared" si="133"/>
        <v>108.77</v>
      </c>
      <c r="J2014" s="655">
        <f t="shared" si="133"/>
        <v>149</v>
      </c>
      <c r="K2014" s="652"/>
      <c r="L2014" s="652">
        <f>I2014</f>
        <v>108.77</v>
      </c>
    </row>
    <row r="2015" spans="1:12" x14ac:dyDescent="0.2">
      <c r="A2015" s="652" t="s">
        <v>465</v>
      </c>
      <c r="B2015" s="656" t="s">
        <v>328</v>
      </c>
      <c r="C2015" s="653"/>
      <c r="D2015" s="653"/>
      <c r="E2015" s="653">
        <f t="shared" si="131"/>
        <v>187.24</v>
      </c>
      <c r="F2015" s="653">
        <v>151</v>
      </c>
      <c r="G2015" s="653">
        <f t="shared" si="132"/>
        <v>0</v>
      </c>
      <c r="H2015" s="653"/>
      <c r="I2015" s="654">
        <f t="shared" si="133"/>
        <v>187.24</v>
      </c>
      <c r="J2015" s="655">
        <f t="shared" si="133"/>
        <v>151</v>
      </c>
      <c r="K2015" s="652"/>
      <c r="L2015" s="652">
        <f t="shared" ref="L2015:L2026" si="134">I2015</f>
        <v>187.24</v>
      </c>
    </row>
    <row r="2016" spans="1:12" x14ac:dyDescent="0.2">
      <c r="A2016" s="652" t="s">
        <v>465</v>
      </c>
      <c r="B2016" s="656" t="s">
        <v>336</v>
      </c>
      <c r="C2016" s="653"/>
      <c r="D2016" s="653"/>
      <c r="E2016" s="653">
        <f t="shared" si="131"/>
        <v>465</v>
      </c>
      <c r="F2016" s="653">
        <v>375</v>
      </c>
      <c r="G2016" s="653">
        <f t="shared" si="132"/>
        <v>267.18</v>
      </c>
      <c r="H2016" s="653">
        <v>366</v>
      </c>
      <c r="I2016" s="654">
        <f t="shared" si="133"/>
        <v>732.18000000000006</v>
      </c>
      <c r="J2016" s="655">
        <f t="shared" si="133"/>
        <v>741</v>
      </c>
      <c r="K2016" s="652"/>
      <c r="L2016" s="652">
        <f t="shared" si="134"/>
        <v>732.18000000000006</v>
      </c>
    </row>
    <row r="2017" spans="1:12" x14ac:dyDescent="0.2">
      <c r="A2017" s="652" t="s">
        <v>465</v>
      </c>
      <c r="B2017" s="656" t="s">
        <v>345</v>
      </c>
      <c r="C2017" s="653"/>
      <c r="D2017" s="653"/>
      <c r="E2017" s="653">
        <f t="shared" si="131"/>
        <v>23.56</v>
      </c>
      <c r="F2017" s="653">
        <v>19</v>
      </c>
      <c r="G2017" s="653">
        <f t="shared" si="132"/>
        <v>13.87</v>
      </c>
      <c r="H2017" s="653">
        <v>19</v>
      </c>
      <c r="I2017" s="654">
        <f t="shared" si="133"/>
        <v>37.43</v>
      </c>
      <c r="J2017" s="655">
        <f t="shared" si="133"/>
        <v>38</v>
      </c>
      <c r="K2017" s="652"/>
      <c r="L2017" s="652">
        <f t="shared" si="134"/>
        <v>37.43</v>
      </c>
    </row>
    <row r="2018" spans="1:12" x14ac:dyDescent="0.2">
      <c r="A2018" s="652" t="s">
        <v>465</v>
      </c>
      <c r="B2018" s="656" t="s">
        <v>317</v>
      </c>
      <c r="C2018" s="653"/>
      <c r="D2018" s="653"/>
      <c r="E2018" s="653">
        <f t="shared" si="131"/>
        <v>29.759999999999998</v>
      </c>
      <c r="F2018" s="653">
        <v>24</v>
      </c>
      <c r="G2018" s="653">
        <f t="shared" si="132"/>
        <v>13.14</v>
      </c>
      <c r="H2018" s="653">
        <v>18</v>
      </c>
      <c r="I2018" s="654">
        <f t="shared" si="133"/>
        <v>42.9</v>
      </c>
      <c r="J2018" s="655">
        <f t="shared" si="133"/>
        <v>42</v>
      </c>
      <c r="K2018" s="652"/>
      <c r="L2018" s="652">
        <f t="shared" si="134"/>
        <v>42.9</v>
      </c>
    </row>
    <row r="2019" spans="1:12" x14ac:dyDescent="0.2">
      <c r="A2019" s="652" t="s">
        <v>465</v>
      </c>
      <c r="B2019" s="656" t="s">
        <v>321</v>
      </c>
      <c r="C2019" s="653"/>
      <c r="D2019" s="653"/>
      <c r="E2019" s="653">
        <f t="shared" si="131"/>
        <v>94.24</v>
      </c>
      <c r="F2019" s="653">
        <v>76</v>
      </c>
      <c r="G2019" s="653">
        <f t="shared" si="132"/>
        <v>55.48</v>
      </c>
      <c r="H2019" s="653">
        <v>76</v>
      </c>
      <c r="I2019" s="654">
        <f t="shared" si="133"/>
        <v>149.72</v>
      </c>
      <c r="J2019" s="655">
        <f t="shared" si="133"/>
        <v>152</v>
      </c>
      <c r="K2019" s="652"/>
      <c r="L2019" s="652">
        <f t="shared" si="134"/>
        <v>149.72</v>
      </c>
    </row>
    <row r="2020" spans="1:12" x14ac:dyDescent="0.2">
      <c r="A2020" s="652" t="s">
        <v>465</v>
      </c>
      <c r="B2020" s="656" t="s">
        <v>466</v>
      </c>
      <c r="C2020" s="653"/>
      <c r="D2020" s="653"/>
      <c r="E2020" s="653">
        <f t="shared" si="131"/>
        <v>78.12</v>
      </c>
      <c r="F2020" s="653">
        <v>63</v>
      </c>
      <c r="G2020" s="653">
        <f t="shared" si="132"/>
        <v>0</v>
      </c>
      <c r="H2020" s="653"/>
      <c r="I2020" s="654">
        <f t="shared" si="133"/>
        <v>78.12</v>
      </c>
      <c r="J2020" s="655">
        <f t="shared" si="133"/>
        <v>63</v>
      </c>
      <c r="K2020" s="652"/>
      <c r="L2020" s="652">
        <f t="shared" si="134"/>
        <v>78.12</v>
      </c>
    </row>
    <row r="2021" spans="1:12" x14ac:dyDescent="0.2">
      <c r="A2021" s="652" t="s">
        <v>465</v>
      </c>
      <c r="B2021" s="656" t="s">
        <v>348</v>
      </c>
      <c r="C2021" s="653"/>
      <c r="D2021" s="653"/>
      <c r="E2021" s="653">
        <f t="shared" si="131"/>
        <v>19.84</v>
      </c>
      <c r="F2021" s="653">
        <v>16</v>
      </c>
      <c r="G2021" s="653">
        <f t="shared" si="132"/>
        <v>0</v>
      </c>
      <c r="H2021" s="653"/>
      <c r="I2021" s="654">
        <f t="shared" si="133"/>
        <v>19.84</v>
      </c>
      <c r="J2021" s="655">
        <f t="shared" si="133"/>
        <v>16</v>
      </c>
      <c r="K2021" s="652"/>
      <c r="L2021" s="652">
        <f t="shared" si="134"/>
        <v>19.84</v>
      </c>
    </row>
    <row r="2022" spans="1:12" x14ac:dyDescent="0.2">
      <c r="A2022" s="652" t="s">
        <v>465</v>
      </c>
      <c r="B2022" s="656" t="s">
        <v>357</v>
      </c>
      <c r="C2022" s="653"/>
      <c r="D2022" s="653"/>
      <c r="E2022" s="653">
        <f t="shared" si="131"/>
        <v>192.2</v>
      </c>
      <c r="F2022" s="653">
        <v>155</v>
      </c>
      <c r="G2022" s="653">
        <f t="shared" si="132"/>
        <v>113.14999999999999</v>
      </c>
      <c r="H2022" s="653">
        <v>155</v>
      </c>
      <c r="I2022" s="654">
        <f t="shared" si="133"/>
        <v>305.34999999999997</v>
      </c>
      <c r="J2022" s="655">
        <f t="shared" si="133"/>
        <v>310</v>
      </c>
      <c r="K2022" s="652"/>
      <c r="L2022" s="652">
        <f t="shared" si="134"/>
        <v>305.34999999999997</v>
      </c>
    </row>
    <row r="2023" spans="1:12" x14ac:dyDescent="0.2">
      <c r="A2023" s="652" t="s">
        <v>465</v>
      </c>
      <c r="B2023" s="656" t="s">
        <v>360</v>
      </c>
      <c r="C2023" s="653"/>
      <c r="D2023" s="653"/>
      <c r="E2023" s="653">
        <f t="shared" si="131"/>
        <v>130.19999999999999</v>
      </c>
      <c r="F2023" s="653">
        <v>105</v>
      </c>
      <c r="G2023" s="653">
        <f t="shared" si="132"/>
        <v>76.649999999999991</v>
      </c>
      <c r="H2023" s="653">
        <v>105</v>
      </c>
      <c r="I2023" s="654">
        <f t="shared" si="133"/>
        <v>206.84999999999997</v>
      </c>
      <c r="J2023" s="655">
        <f t="shared" si="133"/>
        <v>210</v>
      </c>
      <c r="K2023" s="652"/>
      <c r="L2023" s="652">
        <f t="shared" si="134"/>
        <v>206.84999999999997</v>
      </c>
    </row>
    <row r="2024" spans="1:12" x14ac:dyDescent="0.2">
      <c r="A2024" s="652" t="s">
        <v>465</v>
      </c>
      <c r="B2024" s="656" t="s">
        <v>367</v>
      </c>
      <c r="C2024" s="653"/>
      <c r="D2024" s="653"/>
      <c r="E2024" s="653">
        <f t="shared" si="131"/>
        <v>0</v>
      </c>
      <c r="F2024" s="653"/>
      <c r="G2024" s="653">
        <f t="shared" si="132"/>
        <v>73</v>
      </c>
      <c r="H2024" s="653">
        <v>100</v>
      </c>
      <c r="I2024" s="654">
        <f t="shared" si="133"/>
        <v>73</v>
      </c>
      <c r="J2024" s="655">
        <f t="shared" si="133"/>
        <v>100</v>
      </c>
      <c r="K2024" s="652"/>
      <c r="L2024" s="652">
        <f t="shared" si="134"/>
        <v>73</v>
      </c>
    </row>
    <row r="2025" spans="1:12" x14ac:dyDescent="0.2">
      <c r="A2025" s="652" t="s">
        <v>465</v>
      </c>
      <c r="B2025" s="656" t="s">
        <v>372</v>
      </c>
      <c r="C2025" s="653"/>
      <c r="D2025" s="653"/>
      <c r="E2025" s="653">
        <f t="shared" si="131"/>
        <v>55.8</v>
      </c>
      <c r="F2025" s="653">
        <v>45</v>
      </c>
      <c r="G2025" s="653">
        <f t="shared" si="132"/>
        <v>0</v>
      </c>
      <c r="H2025" s="653"/>
      <c r="I2025" s="654">
        <f t="shared" si="133"/>
        <v>55.8</v>
      </c>
      <c r="J2025" s="655">
        <f t="shared" si="133"/>
        <v>45</v>
      </c>
      <c r="K2025" s="652"/>
      <c r="L2025" s="652">
        <f t="shared" si="134"/>
        <v>55.8</v>
      </c>
    </row>
    <row r="2026" spans="1:12" x14ac:dyDescent="0.2">
      <c r="A2026" s="652" t="s">
        <v>465</v>
      </c>
      <c r="B2026" s="656" t="s">
        <v>373</v>
      </c>
      <c r="C2026" s="653"/>
      <c r="D2026" s="653"/>
      <c r="E2026" s="653">
        <f t="shared" si="131"/>
        <v>350.92</v>
      </c>
      <c r="F2026" s="653">
        <v>283</v>
      </c>
      <c r="G2026" s="653">
        <f t="shared" si="132"/>
        <v>0</v>
      </c>
      <c r="H2026" s="653"/>
      <c r="I2026" s="654">
        <f t="shared" si="133"/>
        <v>350.92</v>
      </c>
      <c r="J2026" s="655">
        <f t="shared" si="133"/>
        <v>283</v>
      </c>
      <c r="K2026" s="652"/>
      <c r="L2026" s="652">
        <f t="shared" si="134"/>
        <v>350.92</v>
      </c>
    </row>
    <row r="2027" spans="1:12" x14ac:dyDescent="0.2">
      <c r="A2027" s="652" t="s">
        <v>2152</v>
      </c>
      <c r="B2027" s="656" t="s">
        <v>317</v>
      </c>
      <c r="C2027" s="653"/>
      <c r="D2027" s="653"/>
      <c r="E2027" s="653">
        <f t="shared" si="131"/>
        <v>212.04</v>
      </c>
      <c r="F2027" s="653">
        <v>171</v>
      </c>
      <c r="G2027" s="653">
        <f t="shared" si="132"/>
        <v>0</v>
      </c>
      <c r="H2027" s="653"/>
      <c r="I2027" s="654">
        <f t="shared" si="133"/>
        <v>212.04</v>
      </c>
      <c r="J2027" s="655">
        <f t="shared" si="133"/>
        <v>171</v>
      </c>
      <c r="K2027" s="652">
        <f t="shared" ref="K2027:K2090" si="135">I2027</f>
        <v>212.04</v>
      </c>
      <c r="L2027" s="652"/>
    </row>
    <row r="2028" spans="1:12" x14ac:dyDescent="0.2">
      <c r="A2028" s="652" t="s">
        <v>449</v>
      </c>
      <c r="B2028" s="656" t="s">
        <v>352</v>
      </c>
      <c r="C2028" s="653"/>
      <c r="D2028" s="653"/>
      <c r="E2028" s="653">
        <f t="shared" si="131"/>
        <v>70.679999999999993</v>
      </c>
      <c r="F2028" s="653">
        <v>57</v>
      </c>
      <c r="G2028" s="653">
        <f t="shared" si="132"/>
        <v>0</v>
      </c>
      <c r="H2028" s="653"/>
      <c r="I2028" s="654">
        <f t="shared" si="133"/>
        <v>70.679999999999993</v>
      </c>
      <c r="J2028" s="655">
        <f t="shared" si="133"/>
        <v>57</v>
      </c>
      <c r="K2028" s="652">
        <f t="shared" si="135"/>
        <v>70.679999999999993</v>
      </c>
      <c r="L2028" s="652"/>
    </row>
    <row r="2029" spans="1:12" x14ac:dyDescent="0.2">
      <c r="A2029" s="652" t="s">
        <v>449</v>
      </c>
      <c r="B2029" s="656" t="s">
        <v>394</v>
      </c>
      <c r="C2029" s="653"/>
      <c r="D2029" s="653"/>
      <c r="E2029" s="653">
        <f t="shared" si="131"/>
        <v>65.72</v>
      </c>
      <c r="F2029" s="653">
        <v>53</v>
      </c>
      <c r="G2029" s="653">
        <f t="shared" si="132"/>
        <v>0</v>
      </c>
      <c r="H2029" s="653"/>
      <c r="I2029" s="654">
        <f t="shared" si="133"/>
        <v>65.72</v>
      </c>
      <c r="J2029" s="655">
        <f t="shared" si="133"/>
        <v>53</v>
      </c>
      <c r="K2029" s="652">
        <f t="shared" si="135"/>
        <v>65.72</v>
      </c>
      <c r="L2029" s="652"/>
    </row>
    <row r="2030" spans="1:12" x14ac:dyDescent="0.2">
      <c r="A2030" s="652" t="s">
        <v>623</v>
      </c>
      <c r="B2030" s="656" t="s">
        <v>325</v>
      </c>
      <c r="C2030" s="653"/>
      <c r="D2030" s="653"/>
      <c r="E2030" s="653">
        <f t="shared" si="131"/>
        <v>47.12</v>
      </c>
      <c r="F2030" s="653">
        <v>38</v>
      </c>
      <c r="G2030" s="653">
        <f t="shared" si="132"/>
        <v>9.49</v>
      </c>
      <c r="H2030" s="653">
        <v>13</v>
      </c>
      <c r="I2030" s="654">
        <f t="shared" si="133"/>
        <v>56.61</v>
      </c>
      <c r="J2030" s="655">
        <f t="shared" si="133"/>
        <v>51</v>
      </c>
      <c r="K2030" s="652">
        <f t="shared" si="135"/>
        <v>56.61</v>
      </c>
      <c r="L2030" s="652"/>
    </row>
    <row r="2031" spans="1:12" x14ac:dyDescent="0.2">
      <c r="A2031" s="652" t="s">
        <v>623</v>
      </c>
      <c r="B2031" s="656" t="s">
        <v>326</v>
      </c>
      <c r="C2031" s="653"/>
      <c r="D2031" s="653"/>
      <c r="E2031" s="653">
        <f t="shared" si="131"/>
        <v>0</v>
      </c>
      <c r="F2031" s="653"/>
      <c r="G2031" s="653">
        <f t="shared" si="132"/>
        <v>654.07999999999993</v>
      </c>
      <c r="H2031" s="653">
        <v>896</v>
      </c>
      <c r="I2031" s="654">
        <f t="shared" si="133"/>
        <v>654.07999999999993</v>
      </c>
      <c r="J2031" s="655">
        <f t="shared" si="133"/>
        <v>896</v>
      </c>
      <c r="K2031" s="652">
        <f t="shared" si="135"/>
        <v>654.07999999999993</v>
      </c>
      <c r="L2031" s="652"/>
    </row>
    <row r="2032" spans="1:12" x14ac:dyDescent="0.2">
      <c r="A2032" s="652" t="s">
        <v>623</v>
      </c>
      <c r="B2032" s="656" t="s">
        <v>327</v>
      </c>
      <c r="C2032" s="653"/>
      <c r="D2032" s="653"/>
      <c r="E2032" s="653">
        <f t="shared" si="131"/>
        <v>0</v>
      </c>
      <c r="F2032" s="653"/>
      <c r="G2032" s="653">
        <f t="shared" si="132"/>
        <v>183.23</v>
      </c>
      <c r="H2032" s="653">
        <v>251</v>
      </c>
      <c r="I2032" s="654">
        <f t="shared" si="133"/>
        <v>183.23</v>
      </c>
      <c r="J2032" s="655">
        <f t="shared" si="133"/>
        <v>251</v>
      </c>
      <c r="K2032" s="652">
        <f t="shared" si="135"/>
        <v>183.23</v>
      </c>
      <c r="L2032" s="652"/>
    </row>
    <row r="2033" spans="1:12" x14ac:dyDescent="0.2">
      <c r="A2033" s="652" t="s">
        <v>623</v>
      </c>
      <c r="B2033" s="656" t="s">
        <v>328</v>
      </c>
      <c r="C2033" s="653"/>
      <c r="D2033" s="653"/>
      <c r="E2033" s="653">
        <f t="shared" si="131"/>
        <v>265.36</v>
      </c>
      <c r="F2033" s="653">
        <v>214</v>
      </c>
      <c r="G2033" s="653">
        <f t="shared" si="132"/>
        <v>0</v>
      </c>
      <c r="H2033" s="653"/>
      <c r="I2033" s="654">
        <f t="shared" si="133"/>
        <v>265.36</v>
      </c>
      <c r="J2033" s="655">
        <f t="shared" si="133"/>
        <v>214</v>
      </c>
      <c r="K2033" s="652">
        <f t="shared" si="135"/>
        <v>265.36</v>
      </c>
      <c r="L2033" s="652"/>
    </row>
    <row r="2034" spans="1:12" x14ac:dyDescent="0.2">
      <c r="A2034" s="652" t="s">
        <v>623</v>
      </c>
      <c r="B2034" s="656" t="s">
        <v>329</v>
      </c>
      <c r="C2034" s="653"/>
      <c r="D2034" s="653"/>
      <c r="E2034" s="653">
        <f t="shared" si="131"/>
        <v>58.28</v>
      </c>
      <c r="F2034" s="653">
        <v>47</v>
      </c>
      <c r="G2034" s="653">
        <f t="shared" si="132"/>
        <v>34.31</v>
      </c>
      <c r="H2034" s="653">
        <v>47</v>
      </c>
      <c r="I2034" s="654">
        <f t="shared" si="133"/>
        <v>92.59</v>
      </c>
      <c r="J2034" s="655">
        <f t="shared" si="133"/>
        <v>94</v>
      </c>
      <c r="K2034" s="652">
        <f t="shared" si="135"/>
        <v>92.59</v>
      </c>
      <c r="L2034" s="652"/>
    </row>
    <row r="2035" spans="1:12" x14ac:dyDescent="0.2">
      <c r="A2035" s="652" t="s">
        <v>623</v>
      </c>
      <c r="B2035" s="656" t="s">
        <v>426</v>
      </c>
      <c r="C2035" s="653"/>
      <c r="D2035" s="653"/>
      <c r="E2035" s="653">
        <f t="shared" si="131"/>
        <v>0</v>
      </c>
      <c r="F2035" s="653"/>
      <c r="G2035" s="653">
        <f t="shared" si="132"/>
        <v>13.14</v>
      </c>
      <c r="H2035" s="653">
        <v>18</v>
      </c>
      <c r="I2035" s="654">
        <f t="shared" si="133"/>
        <v>13.14</v>
      </c>
      <c r="J2035" s="655">
        <f t="shared" si="133"/>
        <v>18</v>
      </c>
      <c r="K2035" s="652">
        <f t="shared" si="135"/>
        <v>13.14</v>
      </c>
      <c r="L2035" s="652"/>
    </row>
    <row r="2036" spans="1:12" x14ac:dyDescent="0.2">
      <c r="A2036" s="652" t="s">
        <v>623</v>
      </c>
      <c r="B2036" s="656" t="s">
        <v>330</v>
      </c>
      <c r="C2036" s="653"/>
      <c r="D2036" s="653"/>
      <c r="E2036" s="653">
        <f t="shared" si="131"/>
        <v>135.16</v>
      </c>
      <c r="F2036" s="653">
        <v>109</v>
      </c>
      <c r="G2036" s="653">
        <f t="shared" si="132"/>
        <v>0</v>
      </c>
      <c r="H2036" s="653"/>
      <c r="I2036" s="654">
        <f t="shared" si="133"/>
        <v>135.16</v>
      </c>
      <c r="J2036" s="655">
        <f t="shared" si="133"/>
        <v>109</v>
      </c>
      <c r="K2036" s="652">
        <f t="shared" si="135"/>
        <v>135.16</v>
      </c>
      <c r="L2036" s="652"/>
    </row>
    <row r="2037" spans="1:12" x14ac:dyDescent="0.2">
      <c r="A2037" s="652" t="s">
        <v>623</v>
      </c>
      <c r="B2037" s="656" t="s">
        <v>331</v>
      </c>
      <c r="C2037" s="653"/>
      <c r="D2037" s="653"/>
      <c r="E2037" s="653">
        <f t="shared" si="131"/>
        <v>0</v>
      </c>
      <c r="F2037" s="653"/>
      <c r="G2037" s="653">
        <f t="shared" si="132"/>
        <v>17.52</v>
      </c>
      <c r="H2037" s="653">
        <v>24</v>
      </c>
      <c r="I2037" s="654">
        <f t="shared" si="133"/>
        <v>17.52</v>
      </c>
      <c r="J2037" s="655">
        <f t="shared" si="133"/>
        <v>24</v>
      </c>
      <c r="K2037" s="652">
        <f t="shared" si="135"/>
        <v>17.52</v>
      </c>
      <c r="L2037" s="652"/>
    </row>
    <row r="2038" spans="1:12" x14ac:dyDescent="0.2">
      <c r="A2038" s="652" t="s">
        <v>623</v>
      </c>
      <c r="B2038" s="656" t="s">
        <v>333</v>
      </c>
      <c r="C2038" s="653"/>
      <c r="D2038" s="653"/>
      <c r="E2038" s="653">
        <f t="shared" si="131"/>
        <v>286.44</v>
      </c>
      <c r="F2038" s="653">
        <v>231</v>
      </c>
      <c r="G2038" s="653">
        <f t="shared" si="132"/>
        <v>168.63</v>
      </c>
      <c r="H2038" s="653">
        <v>231</v>
      </c>
      <c r="I2038" s="654">
        <f t="shared" si="133"/>
        <v>455.07</v>
      </c>
      <c r="J2038" s="655">
        <f t="shared" si="133"/>
        <v>462</v>
      </c>
      <c r="K2038" s="652">
        <f t="shared" si="135"/>
        <v>455.07</v>
      </c>
      <c r="L2038" s="652"/>
    </row>
    <row r="2039" spans="1:12" x14ac:dyDescent="0.2">
      <c r="A2039" s="652" t="s">
        <v>623</v>
      </c>
      <c r="B2039" s="656" t="s">
        <v>404</v>
      </c>
      <c r="C2039" s="653">
        <f>D2039*3.74</f>
        <v>243.10000000000002</v>
      </c>
      <c r="D2039" s="653">
        <v>65</v>
      </c>
      <c r="E2039" s="653">
        <f t="shared" si="131"/>
        <v>0</v>
      </c>
      <c r="F2039" s="653"/>
      <c r="G2039" s="653">
        <f t="shared" si="132"/>
        <v>0</v>
      </c>
      <c r="H2039" s="653"/>
      <c r="I2039" s="654">
        <f t="shared" si="133"/>
        <v>243.10000000000002</v>
      </c>
      <c r="J2039" s="655">
        <f t="shared" si="133"/>
        <v>65</v>
      </c>
      <c r="K2039" s="652">
        <f t="shared" si="135"/>
        <v>243.10000000000002</v>
      </c>
      <c r="L2039" s="652"/>
    </row>
    <row r="2040" spans="1:12" x14ac:dyDescent="0.2">
      <c r="A2040" s="652" t="s">
        <v>623</v>
      </c>
      <c r="B2040" s="656" t="s">
        <v>391</v>
      </c>
      <c r="C2040" s="653"/>
      <c r="D2040" s="653"/>
      <c r="E2040" s="653">
        <f t="shared" si="131"/>
        <v>6.2</v>
      </c>
      <c r="F2040" s="653">
        <v>5</v>
      </c>
      <c r="G2040" s="653">
        <f t="shared" si="132"/>
        <v>3.65</v>
      </c>
      <c r="H2040" s="653">
        <v>5</v>
      </c>
      <c r="I2040" s="654">
        <f t="shared" si="133"/>
        <v>9.85</v>
      </c>
      <c r="J2040" s="655">
        <f t="shared" si="133"/>
        <v>10</v>
      </c>
      <c r="K2040" s="652">
        <f t="shared" si="135"/>
        <v>9.85</v>
      </c>
      <c r="L2040" s="652"/>
    </row>
    <row r="2041" spans="1:12" x14ac:dyDescent="0.2">
      <c r="A2041" s="652" t="s">
        <v>623</v>
      </c>
      <c r="B2041" s="656" t="s">
        <v>337</v>
      </c>
      <c r="C2041" s="653"/>
      <c r="D2041" s="653"/>
      <c r="E2041" s="653">
        <f t="shared" si="131"/>
        <v>9.92</v>
      </c>
      <c r="F2041" s="653">
        <v>8</v>
      </c>
      <c r="G2041" s="653">
        <f t="shared" si="132"/>
        <v>5.84</v>
      </c>
      <c r="H2041" s="653">
        <v>8</v>
      </c>
      <c r="I2041" s="654">
        <f t="shared" si="133"/>
        <v>15.76</v>
      </c>
      <c r="J2041" s="655">
        <f t="shared" si="133"/>
        <v>16</v>
      </c>
      <c r="K2041" s="652">
        <f t="shared" si="135"/>
        <v>15.76</v>
      </c>
      <c r="L2041" s="652"/>
    </row>
    <row r="2042" spans="1:12" x14ac:dyDescent="0.2">
      <c r="A2042" s="652" t="s">
        <v>623</v>
      </c>
      <c r="B2042" s="656" t="s">
        <v>338</v>
      </c>
      <c r="C2042" s="653"/>
      <c r="D2042" s="653"/>
      <c r="E2042" s="653">
        <f t="shared" si="131"/>
        <v>146.32</v>
      </c>
      <c r="F2042" s="653">
        <v>118</v>
      </c>
      <c r="G2042" s="653">
        <f t="shared" si="132"/>
        <v>86.14</v>
      </c>
      <c r="H2042" s="653">
        <v>118</v>
      </c>
      <c r="I2042" s="654">
        <f t="shared" si="133"/>
        <v>232.45999999999998</v>
      </c>
      <c r="J2042" s="655">
        <f t="shared" si="133"/>
        <v>236</v>
      </c>
      <c r="K2042" s="652">
        <f t="shared" si="135"/>
        <v>232.45999999999998</v>
      </c>
      <c r="L2042" s="652"/>
    </row>
    <row r="2043" spans="1:12" x14ac:dyDescent="0.2">
      <c r="A2043" s="652" t="s">
        <v>623</v>
      </c>
      <c r="B2043" s="656" t="s">
        <v>339</v>
      </c>
      <c r="C2043" s="653"/>
      <c r="D2043" s="653"/>
      <c r="E2043" s="653">
        <f t="shared" si="131"/>
        <v>64.48</v>
      </c>
      <c r="F2043" s="653">
        <v>52</v>
      </c>
      <c r="G2043" s="653">
        <f t="shared" si="132"/>
        <v>37.96</v>
      </c>
      <c r="H2043" s="653">
        <v>52</v>
      </c>
      <c r="I2043" s="654">
        <f t="shared" si="133"/>
        <v>102.44</v>
      </c>
      <c r="J2043" s="655">
        <f t="shared" si="133"/>
        <v>104</v>
      </c>
      <c r="K2043" s="652">
        <f t="shared" si="135"/>
        <v>102.44</v>
      </c>
      <c r="L2043" s="652"/>
    </row>
    <row r="2044" spans="1:12" x14ac:dyDescent="0.2">
      <c r="A2044" s="652" t="s">
        <v>623</v>
      </c>
      <c r="B2044" s="656" t="s">
        <v>340</v>
      </c>
      <c r="C2044" s="653"/>
      <c r="D2044" s="653"/>
      <c r="E2044" s="653">
        <f t="shared" si="131"/>
        <v>6.2</v>
      </c>
      <c r="F2044" s="653">
        <v>5</v>
      </c>
      <c r="G2044" s="653">
        <f t="shared" si="132"/>
        <v>3.65</v>
      </c>
      <c r="H2044" s="653">
        <v>5</v>
      </c>
      <c r="I2044" s="654">
        <f t="shared" si="133"/>
        <v>9.85</v>
      </c>
      <c r="J2044" s="655">
        <f t="shared" si="133"/>
        <v>10</v>
      </c>
      <c r="K2044" s="652">
        <f t="shared" si="135"/>
        <v>9.85</v>
      </c>
      <c r="L2044" s="652"/>
    </row>
    <row r="2045" spans="1:12" x14ac:dyDescent="0.2">
      <c r="A2045" s="652" t="s">
        <v>623</v>
      </c>
      <c r="B2045" s="656" t="s">
        <v>341</v>
      </c>
      <c r="C2045" s="653"/>
      <c r="D2045" s="653"/>
      <c r="E2045" s="653">
        <f t="shared" si="131"/>
        <v>17.36</v>
      </c>
      <c r="F2045" s="653">
        <v>14</v>
      </c>
      <c r="G2045" s="653">
        <f t="shared" si="132"/>
        <v>10.219999999999999</v>
      </c>
      <c r="H2045" s="653">
        <v>14</v>
      </c>
      <c r="I2045" s="654">
        <f t="shared" si="133"/>
        <v>27.58</v>
      </c>
      <c r="J2045" s="655">
        <f t="shared" si="133"/>
        <v>28</v>
      </c>
      <c r="K2045" s="652">
        <f t="shared" si="135"/>
        <v>27.58</v>
      </c>
      <c r="L2045" s="652"/>
    </row>
    <row r="2046" spans="1:12" ht="24" x14ac:dyDescent="0.2">
      <c r="A2046" s="652" t="s">
        <v>623</v>
      </c>
      <c r="B2046" s="656" t="s">
        <v>342</v>
      </c>
      <c r="C2046" s="653"/>
      <c r="D2046" s="653"/>
      <c r="E2046" s="653">
        <f t="shared" si="131"/>
        <v>116.56</v>
      </c>
      <c r="F2046" s="653">
        <v>94</v>
      </c>
      <c r="G2046" s="653">
        <f t="shared" si="132"/>
        <v>70.81</v>
      </c>
      <c r="H2046" s="653">
        <v>97</v>
      </c>
      <c r="I2046" s="654">
        <f t="shared" si="133"/>
        <v>187.37</v>
      </c>
      <c r="J2046" s="655">
        <f t="shared" si="133"/>
        <v>191</v>
      </c>
      <c r="K2046" s="652">
        <f t="shared" si="135"/>
        <v>187.37</v>
      </c>
      <c r="L2046" s="652"/>
    </row>
    <row r="2047" spans="1:12" x14ac:dyDescent="0.2">
      <c r="A2047" s="652" t="s">
        <v>623</v>
      </c>
      <c r="B2047" s="656" t="s">
        <v>343</v>
      </c>
      <c r="C2047" s="653"/>
      <c r="D2047" s="653"/>
      <c r="E2047" s="653">
        <f t="shared" si="131"/>
        <v>116.56</v>
      </c>
      <c r="F2047" s="653">
        <v>94</v>
      </c>
      <c r="G2047" s="653">
        <f t="shared" si="132"/>
        <v>68.62</v>
      </c>
      <c r="H2047" s="653">
        <v>94</v>
      </c>
      <c r="I2047" s="654">
        <f t="shared" si="133"/>
        <v>185.18</v>
      </c>
      <c r="J2047" s="655">
        <f t="shared" si="133"/>
        <v>188</v>
      </c>
      <c r="K2047" s="652">
        <f t="shared" si="135"/>
        <v>185.18</v>
      </c>
      <c r="L2047" s="652"/>
    </row>
    <row r="2048" spans="1:12" x14ac:dyDescent="0.2">
      <c r="A2048" s="652" t="s">
        <v>623</v>
      </c>
      <c r="B2048" s="656" t="s">
        <v>344</v>
      </c>
      <c r="C2048" s="653"/>
      <c r="D2048" s="653"/>
      <c r="E2048" s="653">
        <f t="shared" si="131"/>
        <v>42.16</v>
      </c>
      <c r="F2048" s="653">
        <v>34</v>
      </c>
      <c r="G2048" s="653">
        <f t="shared" si="132"/>
        <v>24.82</v>
      </c>
      <c r="H2048" s="653">
        <v>34</v>
      </c>
      <c r="I2048" s="654">
        <f t="shared" si="133"/>
        <v>66.97999999999999</v>
      </c>
      <c r="J2048" s="655">
        <f t="shared" si="133"/>
        <v>68</v>
      </c>
      <c r="K2048" s="652">
        <f t="shared" si="135"/>
        <v>66.97999999999999</v>
      </c>
      <c r="L2048" s="652"/>
    </row>
    <row r="2049" spans="1:12" x14ac:dyDescent="0.2">
      <c r="A2049" s="652" t="s">
        <v>623</v>
      </c>
      <c r="B2049" s="656" t="s">
        <v>315</v>
      </c>
      <c r="C2049" s="653"/>
      <c r="D2049" s="653"/>
      <c r="E2049" s="653">
        <f t="shared" si="131"/>
        <v>9.92</v>
      </c>
      <c r="F2049" s="653">
        <v>8</v>
      </c>
      <c r="G2049" s="653">
        <f t="shared" si="132"/>
        <v>5.84</v>
      </c>
      <c r="H2049" s="653">
        <v>8</v>
      </c>
      <c r="I2049" s="654">
        <f t="shared" si="133"/>
        <v>15.76</v>
      </c>
      <c r="J2049" s="655">
        <f t="shared" si="133"/>
        <v>16</v>
      </c>
      <c r="K2049" s="652">
        <f t="shared" si="135"/>
        <v>15.76</v>
      </c>
      <c r="L2049" s="652"/>
    </row>
    <row r="2050" spans="1:12" x14ac:dyDescent="0.2">
      <c r="A2050" s="652" t="s">
        <v>623</v>
      </c>
      <c r="B2050" s="656" t="s">
        <v>345</v>
      </c>
      <c r="C2050" s="653"/>
      <c r="D2050" s="653"/>
      <c r="E2050" s="653">
        <f t="shared" si="131"/>
        <v>28.52</v>
      </c>
      <c r="F2050" s="653">
        <v>23</v>
      </c>
      <c r="G2050" s="653">
        <f t="shared" si="132"/>
        <v>16.79</v>
      </c>
      <c r="H2050" s="653">
        <v>23</v>
      </c>
      <c r="I2050" s="654">
        <f t="shared" si="133"/>
        <v>45.31</v>
      </c>
      <c r="J2050" s="655">
        <f t="shared" si="133"/>
        <v>46</v>
      </c>
      <c r="K2050" s="652">
        <f t="shared" si="135"/>
        <v>45.31</v>
      </c>
      <c r="L2050" s="652"/>
    </row>
    <row r="2051" spans="1:12" x14ac:dyDescent="0.2">
      <c r="A2051" s="652" t="s">
        <v>623</v>
      </c>
      <c r="B2051" s="656" t="s">
        <v>346</v>
      </c>
      <c r="C2051" s="653"/>
      <c r="D2051" s="653"/>
      <c r="E2051" s="653">
        <f t="shared" si="131"/>
        <v>0</v>
      </c>
      <c r="F2051" s="653"/>
      <c r="G2051" s="653">
        <f t="shared" si="132"/>
        <v>60.589999999999996</v>
      </c>
      <c r="H2051" s="653">
        <v>83</v>
      </c>
      <c r="I2051" s="654">
        <f t="shared" si="133"/>
        <v>60.589999999999996</v>
      </c>
      <c r="J2051" s="655">
        <f t="shared" si="133"/>
        <v>83</v>
      </c>
      <c r="K2051" s="652">
        <f t="shared" si="135"/>
        <v>60.589999999999996</v>
      </c>
      <c r="L2051" s="652"/>
    </row>
    <row r="2052" spans="1:12" x14ac:dyDescent="0.2">
      <c r="A2052" s="652" t="s">
        <v>623</v>
      </c>
      <c r="B2052" s="656" t="s">
        <v>317</v>
      </c>
      <c r="C2052" s="653"/>
      <c r="D2052" s="653"/>
      <c r="E2052" s="653">
        <f t="shared" si="131"/>
        <v>83.08</v>
      </c>
      <c r="F2052" s="653">
        <v>67</v>
      </c>
      <c r="G2052" s="653">
        <f t="shared" si="132"/>
        <v>28.47</v>
      </c>
      <c r="H2052" s="653">
        <v>39</v>
      </c>
      <c r="I2052" s="654">
        <f t="shared" si="133"/>
        <v>111.55</v>
      </c>
      <c r="J2052" s="655">
        <f t="shared" si="133"/>
        <v>106</v>
      </c>
      <c r="K2052" s="652">
        <f t="shared" si="135"/>
        <v>111.55</v>
      </c>
      <c r="L2052" s="652"/>
    </row>
    <row r="2053" spans="1:12" x14ac:dyDescent="0.2">
      <c r="A2053" s="652" t="s">
        <v>623</v>
      </c>
      <c r="B2053" s="656" t="s">
        <v>347</v>
      </c>
      <c r="C2053" s="653"/>
      <c r="D2053" s="653"/>
      <c r="E2053" s="653">
        <f t="shared" si="131"/>
        <v>53.32</v>
      </c>
      <c r="F2053" s="653">
        <v>43</v>
      </c>
      <c r="G2053" s="653">
        <f t="shared" si="132"/>
        <v>31.39</v>
      </c>
      <c r="H2053" s="653">
        <v>43</v>
      </c>
      <c r="I2053" s="654">
        <f t="shared" si="133"/>
        <v>84.710000000000008</v>
      </c>
      <c r="J2053" s="655">
        <f t="shared" si="133"/>
        <v>86</v>
      </c>
      <c r="K2053" s="652">
        <f t="shared" si="135"/>
        <v>84.710000000000008</v>
      </c>
      <c r="L2053" s="652"/>
    </row>
    <row r="2054" spans="1:12" x14ac:dyDescent="0.2">
      <c r="A2054" s="652" t="s">
        <v>623</v>
      </c>
      <c r="B2054" s="656" t="s">
        <v>312</v>
      </c>
      <c r="C2054" s="653"/>
      <c r="D2054" s="653"/>
      <c r="E2054" s="653">
        <f t="shared" ref="E2054:E2117" si="136">F2054*1.24</f>
        <v>482.36</v>
      </c>
      <c r="F2054" s="653">
        <v>389</v>
      </c>
      <c r="G2054" s="653">
        <f t="shared" ref="G2054:G2117" si="137">H2054*0.73</f>
        <v>283.96999999999997</v>
      </c>
      <c r="H2054" s="653">
        <v>389</v>
      </c>
      <c r="I2054" s="654">
        <f t="shared" si="133"/>
        <v>766.32999999999993</v>
      </c>
      <c r="J2054" s="655">
        <f t="shared" si="133"/>
        <v>778</v>
      </c>
      <c r="K2054" s="652">
        <f t="shared" si="135"/>
        <v>766.32999999999993</v>
      </c>
      <c r="L2054" s="652"/>
    </row>
    <row r="2055" spans="1:12" x14ac:dyDescent="0.2">
      <c r="A2055" s="652" t="s">
        <v>623</v>
      </c>
      <c r="B2055" s="656" t="s">
        <v>321</v>
      </c>
      <c r="C2055" s="653"/>
      <c r="D2055" s="653"/>
      <c r="E2055" s="653">
        <f t="shared" si="136"/>
        <v>210.8</v>
      </c>
      <c r="F2055" s="653">
        <v>170</v>
      </c>
      <c r="G2055" s="653">
        <f t="shared" si="137"/>
        <v>122.64</v>
      </c>
      <c r="H2055" s="653">
        <v>168</v>
      </c>
      <c r="I2055" s="654">
        <f t="shared" si="133"/>
        <v>333.44</v>
      </c>
      <c r="J2055" s="655">
        <f t="shared" si="133"/>
        <v>338</v>
      </c>
      <c r="K2055" s="652">
        <f t="shared" si="135"/>
        <v>333.44</v>
      </c>
      <c r="L2055" s="652"/>
    </row>
    <row r="2056" spans="1:12" x14ac:dyDescent="0.2">
      <c r="A2056" s="652" t="s">
        <v>623</v>
      </c>
      <c r="B2056" s="656" t="s">
        <v>375</v>
      </c>
      <c r="C2056" s="653"/>
      <c r="D2056" s="653"/>
      <c r="E2056" s="653">
        <f t="shared" si="136"/>
        <v>75.64</v>
      </c>
      <c r="F2056" s="653">
        <v>61</v>
      </c>
      <c r="G2056" s="653">
        <f t="shared" si="137"/>
        <v>44.53</v>
      </c>
      <c r="H2056" s="653">
        <v>61</v>
      </c>
      <c r="I2056" s="654">
        <f t="shared" si="133"/>
        <v>120.17</v>
      </c>
      <c r="J2056" s="655">
        <f t="shared" si="133"/>
        <v>122</v>
      </c>
      <c r="K2056" s="652">
        <f t="shared" si="135"/>
        <v>120.17</v>
      </c>
      <c r="L2056" s="652"/>
    </row>
    <row r="2057" spans="1:12" x14ac:dyDescent="0.2">
      <c r="A2057" s="652" t="s">
        <v>623</v>
      </c>
      <c r="B2057" s="656" t="s">
        <v>348</v>
      </c>
      <c r="C2057" s="653"/>
      <c r="D2057" s="653"/>
      <c r="E2057" s="653">
        <f t="shared" si="136"/>
        <v>14.879999999999999</v>
      </c>
      <c r="F2057" s="653">
        <v>12</v>
      </c>
      <c r="G2057" s="653">
        <f t="shared" si="137"/>
        <v>8.76</v>
      </c>
      <c r="H2057" s="653">
        <v>12</v>
      </c>
      <c r="I2057" s="654">
        <f t="shared" si="133"/>
        <v>23.64</v>
      </c>
      <c r="J2057" s="655">
        <f t="shared" si="133"/>
        <v>24</v>
      </c>
      <c r="K2057" s="652">
        <f t="shared" si="135"/>
        <v>23.64</v>
      </c>
      <c r="L2057" s="652"/>
    </row>
    <row r="2058" spans="1:12" x14ac:dyDescent="0.2">
      <c r="A2058" s="652" t="s">
        <v>623</v>
      </c>
      <c r="B2058" s="656" t="s">
        <v>349</v>
      </c>
      <c r="C2058" s="653"/>
      <c r="D2058" s="653"/>
      <c r="E2058" s="653">
        <f t="shared" si="136"/>
        <v>151.28</v>
      </c>
      <c r="F2058" s="653">
        <v>122</v>
      </c>
      <c r="G2058" s="653">
        <f t="shared" si="137"/>
        <v>89.06</v>
      </c>
      <c r="H2058" s="653">
        <v>122</v>
      </c>
      <c r="I2058" s="654">
        <f t="shared" si="133"/>
        <v>240.34</v>
      </c>
      <c r="J2058" s="655">
        <f t="shared" si="133"/>
        <v>244</v>
      </c>
      <c r="K2058" s="652">
        <f t="shared" si="135"/>
        <v>240.34</v>
      </c>
      <c r="L2058" s="652"/>
    </row>
    <row r="2059" spans="1:12" x14ac:dyDescent="0.2">
      <c r="A2059" s="652" t="s">
        <v>623</v>
      </c>
      <c r="B2059" s="656" t="s">
        <v>352</v>
      </c>
      <c r="C2059" s="653"/>
      <c r="D2059" s="653"/>
      <c r="E2059" s="653">
        <f t="shared" si="136"/>
        <v>27.28</v>
      </c>
      <c r="F2059" s="653">
        <v>22</v>
      </c>
      <c r="G2059" s="653">
        <f t="shared" si="137"/>
        <v>16.059999999999999</v>
      </c>
      <c r="H2059" s="653">
        <v>22</v>
      </c>
      <c r="I2059" s="654">
        <f t="shared" si="133"/>
        <v>43.34</v>
      </c>
      <c r="J2059" s="655">
        <f t="shared" si="133"/>
        <v>44</v>
      </c>
      <c r="K2059" s="652">
        <f t="shared" si="135"/>
        <v>43.34</v>
      </c>
      <c r="L2059" s="652"/>
    </row>
    <row r="2060" spans="1:12" x14ac:dyDescent="0.2">
      <c r="A2060" s="652" t="s">
        <v>623</v>
      </c>
      <c r="B2060" s="656" t="s">
        <v>353</v>
      </c>
      <c r="C2060" s="653"/>
      <c r="D2060" s="653"/>
      <c r="E2060" s="653">
        <f t="shared" si="136"/>
        <v>8.68</v>
      </c>
      <c r="F2060" s="653">
        <v>7</v>
      </c>
      <c r="G2060" s="653">
        <f t="shared" si="137"/>
        <v>5.1099999999999994</v>
      </c>
      <c r="H2060" s="653">
        <v>7</v>
      </c>
      <c r="I2060" s="654">
        <f t="shared" si="133"/>
        <v>13.79</v>
      </c>
      <c r="J2060" s="655">
        <f t="shared" si="133"/>
        <v>14</v>
      </c>
      <c r="K2060" s="652">
        <f t="shared" si="135"/>
        <v>13.79</v>
      </c>
      <c r="L2060" s="652"/>
    </row>
    <row r="2061" spans="1:12" x14ac:dyDescent="0.2">
      <c r="A2061" s="652" t="s">
        <v>623</v>
      </c>
      <c r="B2061" s="656" t="s">
        <v>354</v>
      </c>
      <c r="C2061" s="653"/>
      <c r="D2061" s="653"/>
      <c r="E2061" s="653">
        <f t="shared" si="136"/>
        <v>57.04</v>
      </c>
      <c r="F2061" s="653">
        <v>46</v>
      </c>
      <c r="G2061" s="653">
        <f t="shared" si="137"/>
        <v>33.58</v>
      </c>
      <c r="H2061" s="653">
        <v>46</v>
      </c>
      <c r="I2061" s="654">
        <f t="shared" si="133"/>
        <v>90.62</v>
      </c>
      <c r="J2061" s="655">
        <f t="shared" si="133"/>
        <v>92</v>
      </c>
      <c r="K2061" s="652">
        <f t="shared" si="135"/>
        <v>90.62</v>
      </c>
      <c r="L2061" s="652"/>
    </row>
    <row r="2062" spans="1:12" x14ac:dyDescent="0.2">
      <c r="A2062" s="652" t="s">
        <v>623</v>
      </c>
      <c r="B2062" s="656" t="s">
        <v>355</v>
      </c>
      <c r="C2062" s="653"/>
      <c r="D2062" s="653"/>
      <c r="E2062" s="653">
        <f t="shared" si="136"/>
        <v>12.4</v>
      </c>
      <c r="F2062" s="653">
        <v>10</v>
      </c>
      <c r="G2062" s="653">
        <f t="shared" si="137"/>
        <v>7.3</v>
      </c>
      <c r="H2062" s="653">
        <v>10</v>
      </c>
      <c r="I2062" s="654">
        <f t="shared" si="133"/>
        <v>19.7</v>
      </c>
      <c r="J2062" s="655">
        <f t="shared" si="133"/>
        <v>20</v>
      </c>
      <c r="K2062" s="652">
        <f t="shared" si="135"/>
        <v>19.7</v>
      </c>
      <c r="L2062" s="652"/>
    </row>
    <row r="2063" spans="1:12" x14ac:dyDescent="0.2">
      <c r="A2063" s="652" t="s">
        <v>623</v>
      </c>
      <c r="B2063" s="656" t="s">
        <v>356</v>
      </c>
      <c r="C2063" s="653"/>
      <c r="D2063" s="653"/>
      <c r="E2063" s="653">
        <f t="shared" si="136"/>
        <v>6.2</v>
      </c>
      <c r="F2063" s="653">
        <v>5</v>
      </c>
      <c r="G2063" s="653">
        <f t="shared" si="137"/>
        <v>3.65</v>
      </c>
      <c r="H2063" s="653">
        <v>5</v>
      </c>
      <c r="I2063" s="654">
        <f t="shared" si="133"/>
        <v>9.85</v>
      </c>
      <c r="J2063" s="655">
        <f t="shared" si="133"/>
        <v>10</v>
      </c>
      <c r="K2063" s="652">
        <f t="shared" si="135"/>
        <v>9.85</v>
      </c>
      <c r="L2063" s="652"/>
    </row>
    <row r="2064" spans="1:12" x14ac:dyDescent="0.2">
      <c r="A2064" s="652" t="s">
        <v>623</v>
      </c>
      <c r="B2064" s="656" t="s">
        <v>377</v>
      </c>
      <c r="C2064" s="653"/>
      <c r="D2064" s="653"/>
      <c r="E2064" s="653">
        <f t="shared" si="136"/>
        <v>238.07999999999998</v>
      </c>
      <c r="F2064" s="653">
        <v>192</v>
      </c>
      <c r="G2064" s="653">
        <f t="shared" si="137"/>
        <v>140.16</v>
      </c>
      <c r="H2064" s="653">
        <v>192</v>
      </c>
      <c r="I2064" s="654">
        <f t="shared" si="133"/>
        <v>378.24</v>
      </c>
      <c r="J2064" s="655">
        <f t="shared" si="133"/>
        <v>384</v>
      </c>
      <c r="K2064" s="652">
        <f t="shared" si="135"/>
        <v>378.24</v>
      </c>
      <c r="L2064" s="652"/>
    </row>
    <row r="2065" spans="1:12" x14ac:dyDescent="0.2">
      <c r="A2065" s="652" t="s">
        <v>623</v>
      </c>
      <c r="B2065" s="656" t="s">
        <v>357</v>
      </c>
      <c r="C2065" s="653"/>
      <c r="D2065" s="653"/>
      <c r="E2065" s="653">
        <f t="shared" si="136"/>
        <v>226.92</v>
      </c>
      <c r="F2065" s="653">
        <v>183</v>
      </c>
      <c r="G2065" s="653">
        <f t="shared" si="137"/>
        <v>133.59</v>
      </c>
      <c r="H2065" s="653">
        <v>183</v>
      </c>
      <c r="I2065" s="654">
        <f t="shared" si="133"/>
        <v>360.51</v>
      </c>
      <c r="J2065" s="655">
        <f t="shared" si="133"/>
        <v>366</v>
      </c>
      <c r="K2065" s="652">
        <f t="shared" si="135"/>
        <v>360.51</v>
      </c>
      <c r="L2065" s="652"/>
    </row>
    <row r="2066" spans="1:12" x14ac:dyDescent="0.2">
      <c r="A2066" s="652" t="s">
        <v>623</v>
      </c>
      <c r="B2066" s="656" t="s">
        <v>358</v>
      </c>
      <c r="C2066" s="653"/>
      <c r="D2066" s="653"/>
      <c r="E2066" s="653">
        <f t="shared" si="136"/>
        <v>130.19999999999999</v>
      </c>
      <c r="F2066" s="653">
        <v>105</v>
      </c>
      <c r="G2066" s="653">
        <f t="shared" si="137"/>
        <v>76.649999999999991</v>
      </c>
      <c r="H2066" s="653">
        <v>105</v>
      </c>
      <c r="I2066" s="654">
        <f t="shared" si="133"/>
        <v>206.84999999999997</v>
      </c>
      <c r="J2066" s="655">
        <f t="shared" si="133"/>
        <v>210</v>
      </c>
      <c r="K2066" s="652">
        <f t="shared" si="135"/>
        <v>206.84999999999997</v>
      </c>
      <c r="L2066" s="652"/>
    </row>
    <row r="2067" spans="1:12" x14ac:dyDescent="0.2">
      <c r="A2067" s="652" t="s">
        <v>623</v>
      </c>
      <c r="B2067" s="656" t="s">
        <v>359</v>
      </c>
      <c r="C2067" s="653"/>
      <c r="D2067" s="653"/>
      <c r="E2067" s="653">
        <f t="shared" si="136"/>
        <v>301.32</v>
      </c>
      <c r="F2067" s="653">
        <v>243</v>
      </c>
      <c r="G2067" s="653">
        <f t="shared" si="137"/>
        <v>177.39</v>
      </c>
      <c r="H2067" s="653">
        <v>243</v>
      </c>
      <c r="I2067" s="654">
        <f t="shared" si="133"/>
        <v>478.71</v>
      </c>
      <c r="J2067" s="655">
        <f t="shared" si="133"/>
        <v>486</v>
      </c>
      <c r="K2067" s="652">
        <f t="shared" si="135"/>
        <v>478.71</v>
      </c>
      <c r="L2067" s="652"/>
    </row>
    <row r="2068" spans="1:12" x14ac:dyDescent="0.2">
      <c r="A2068" s="652" t="s">
        <v>623</v>
      </c>
      <c r="B2068" s="656" t="s">
        <v>360</v>
      </c>
      <c r="C2068" s="653"/>
      <c r="D2068" s="653"/>
      <c r="E2068" s="653">
        <f t="shared" si="136"/>
        <v>127.72</v>
      </c>
      <c r="F2068" s="653">
        <v>103</v>
      </c>
      <c r="G2068" s="653">
        <f t="shared" si="137"/>
        <v>75.19</v>
      </c>
      <c r="H2068" s="653">
        <v>103</v>
      </c>
      <c r="I2068" s="654">
        <f t="shared" si="133"/>
        <v>202.91</v>
      </c>
      <c r="J2068" s="655">
        <f t="shared" si="133"/>
        <v>206</v>
      </c>
      <c r="K2068" s="652">
        <f t="shared" si="135"/>
        <v>202.91</v>
      </c>
      <c r="L2068" s="652"/>
    </row>
    <row r="2069" spans="1:12" x14ac:dyDescent="0.2">
      <c r="A2069" s="652" t="s">
        <v>623</v>
      </c>
      <c r="B2069" s="656" t="s">
        <v>361</v>
      </c>
      <c r="C2069" s="653"/>
      <c r="D2069" s="653"/>
      <c r="E2069" s="653">
        <f t="shared" si="136"/>
        <v>85.56</v>
      </c>
      <c r="F2069" s="653">
        <v>69</v>
      </c>
      <c r="G2069" s="653">
        <f t="shared" si="137"/>
        <v>50.37</v>
      </c>
      <c r="H2069" s="653">
        <v>69</v>
      </c>
      <c r="I2069" s="654">
        <f t="shared" ref="I2069:J2132" si="138">C2069+E2069+G2069</f>
        <v>135.93</v>
      </c>
      <c r="J2069" s="655">
        <f t="shared" si="138"/>
        <v>138</v>
      </c>
      <c r="K2069" s="652">
        <f t="shared" si="135"/>
        <v>135.93</v>
      </c>
      <c r="L2069" s="652"/>
    </row>
    <row r="2070" spans="1:12" x14ac:dyDescent="0.2">
      <c r="A2070" s="652" t="s">
        <v>623</v>
      </c>
      <c r="B2070" s="656" t="s">
        <v>362</v>
      </c>
      <c r="C2070" s="653"/>
      <c r="D2070" s="653"/>
      <c r="E2070" s="653">
        <f t="shared" si="136"/>
        <v>106.64</v>
      </c>
      <c r="F2070" s="653">
        <v>86</v>
      </c>
      <c r="G2070" s="653">
        <f t="shared" si="137"/>
        <v>62.78</v>
      </c>
      <c r="H2070" s="653">
        <v>86</v>
      </c>
      <c r="I2070" s="654">
        <f t="shared" si="138"/>
        <v>169.42000000000002</v>
      </c>
      <c r="J2070" s="655">
        <f t="shared" si="138"/>
        <v>172</v>
      </c>
      <c r="K2070" s="652">
        <f t="shared" si="135"/>
        <v>169.42000000000002</v>
      </c>
      <c r="L2070" s="652"/>
    </row>
    <row r="2071" spans="1:12" x14ac:dyDescent="0.2">
      <c r="A2071" s="652" t="s">
        <v>623</v>
      </c>
      <c r="B2071" s="656" t="s">
        <v>437</v>
      </c>
      <c r="C2071" s="653"/>
      <c r="D2071" s="653"/>
      <c r="E2071" s="653">
        <f t="shared" si="136"/>
        <v>4.96</v>
      </c>
      <c r="F2071" s="653">
        <v>4</v>
      </c>
      <c r="G2071" s="653">
        <f t="shared" si="137"/>
        <v>2.92</v>
      </c>
      <c r="H2071" s="653">
        <v>4</v>
      </c>
      <c r="I2071" s="654">
        <f t="shared" si="138"/>
        <v>7.88</v>
      </c>
      <c r="J2071" s="655">
        <f t="shared" si="138"/>
        <v>8</v>
      </c>
      <c r="K2071" s="652">
        <f t="shared" si="135"/>
        <v>7.88</v>
      </c>
      <c r="L2071" s="652"/>
    </row>
    <row r="2072" spans="1:12" x14ac:dyDescent="0.2">
      <c r="A2072" s="652" t="s">
        <v>623</v>
      </c>
      <c r="B2072" s="656" t="s">
        <v>364</v>
      </c>
      <c r="C2072" s="653"/>
      <c r="D2072" s="653"/>
      <c r="E2072" s="653">
        <f t="shared" si="136"/>
        <v>22.32</v>
      </c>
      <c r="F2072" s="653">
        <v>18</v>
      </c>
      <c r="G2072" s="653">
        <f t="shared" si="137"/>
        <v>21.169999999999998</v>
      </c>
      <c r="H2072" s="653">
        <v>29</v>
      </c>
      <c r="I2072" s="654">
        <f t="shared" si="138"/>
        <v>43.489999999999995</v>
      </c>
      <c r="J2072" s="655">
        <f t="shared" si="138"/>
        <v>47</v>
      </c>
      <c r="K2072" s="652">
        <f t="shared" si="135"/>
        <v>43.489999999999995</v>
      </c>
      <c r="L2072" s="652"/>
    </row>
    <row r="2073" spans="1:12" x14ac:dyDescent="0.2">
      <c r="A2073" s="652" t="s">
        <v>623</v>
      </c>
      <c r="B2073" s="656" t="s">
        <v>367</v>
      </c>
      <c r="C2073" s="653"/>
      <c r="D2073" s="653"/>
      <c r="E2073" s="653">
        <f t="shared" si="136"/>
        <v>0</v>
      </c>
      <c r="F2073" s="653"/>
      <c r="G2073" s="653">
        <f t="shared" si="137"/>
        <v>233.6</v>
      </c>
      <c r="H2073" s="653">
        <v>320</v>
      </c>
      <c r="I2073" s="654">
        <f t="shared" si="138"/>
        <v>233.6</v>
      </c>
      <c r="J2073" s="655">
        <f t="shared" si="138"/>
        <v>320</v>
      </c>
      <c r="K2073" s="652">
        <f t="shared" si="135"/>
        <v>233.6</v>
      </c>
      <c r="L2073" s="652"/>
    </row>
    <row r="2074" spans="1:12" x14ac:dyDescent="0.2">
      <c r="A2074" s="652" t="s">
        <v>623</v>
      </c>
      <c r="B2074" s="656" t="s">
        <v>368</v>
      </c>
      <c r="C2074" s="653"/>
      <c r="D2074" s="653"/>
      <c r="E2074" s="653">
        <f t="shared" si="136"/>
        <v>89.28</v>
      </c>
      <c r="F2074" s="653">
        <v>72</v>
      </c>
      <c r="G2074" s="653">
        <f t="shared" si="137"/>
        <v>25.55</v>
      </c>
      <c r="H2074" s="653">
        <v>35</v>
      </c>
      <c r="I2074" s="654">
        <f t="shared" si="138"/>
        <v>114.83</v>
      </c>
      <c r="J2074" s="655">
        <f t="shared" si="138"/>
        <v>107</v>
      </c>
      <c r="K2074" s="652">
        <f t="shared" si="135"/>
        <v>114.83</v>
      </c>
      <c r="L2074" s="652"/>
    </row>
    <row r="2075" spans="1:12" x14ac:dyDescent="0.2">
      <c r="A2075" s="652" t="s">
        <v>623</v>
      </c>
      <c r="B2075" s="656" t="s">
        <v>372</v>
      </c>
      <c r="C2075" s="653"/>
      <c r="D2075" s="653"/>
      <c r="E2075" s="653">
        <f t="shared" si="136"/>
        <v>235.6</v>
      </c>
      <c r="F2075" s="653">
        <v>190</v>
      </c>
      <c r="G2075" s="653">
        <f t="shared" si="137"/>
        <v>0</v>
      </c>
      <c r="H2075" s="653"/>
      <c r="I2075" s="654">
        <f t="shared" si="138"/>
        <v>235.6</v>
      </c>
      <c r="J2075" s="655">
        <f t="shared" si="138"/>
        <v>190</v>
      </c>
      <c r="K2075" s="652">
        <f t="shared" si="135"/>
        <v>235.6</v>
      </c>
      <c r="L2075" s="652"/>
    </row>
    <row r="2076" spans="1:12" x14ac:dyDescent="0.2">
      <c r="A2076" s="652" t="s">
        <v>623</v>
      </c>
      <c r="B2076" s="656" t="s">
        <v>373</v>
      </c>
      <c r="C2076" s="653"/>
      <c r="D2076" s="653"/>
      <c r="E2076" s="653">
        <f t="shared" si="136"/>
        <v>761.36</v>
      </c>
      <c r="F2076" s="653">
        <v>614</v>
      </c>
      <c r="G2076" s="653">
        <f t="shared" si="137"/>
        <v>0</v>
      </c>
      <c r="H2076" s="653"/>
      <c r="I2076" s="654">
        <f t="shared" si="138"/>
        <v>761.36</v>
      </c>
      <c r="J2076" s="655">
        <f t="shared" si="138"/>
        <v>614</v>
      </c>
      <c r="K2076" s="652">
        <f t="shared" si="135"/>
        <v>761.36</v>
      </c>
      <c r="L2076" s="652"/>
    </row>
    <row r="2077" spans="1:12" x14ac:dyDescent="0.2">
      <c r="A2077" s="652" t="s">
        <v>562</v>
      </c>
      <c r="B2077" s="656" t="s">
        <v>375</v>
      </c>
      <c r="C2077" s="653"/>
      <c r="D2077" s="653"/>
      <c r="E2077" s="653">
        <f t="shared" si="136"/>
        <v>109.12</v>
      </c>
      <c r="F2077" s="653">
        <v>88</v>
      </c>
      <c r="G2077" s="653">
        <f t="shared" si="137"/>
        <v>0</v>
      </c>
      <c r="H2077" s="653"/>
      <c r="I2077" s="654">
        <f t="shared" si="138"/>
        <v>109.12</v>
      </c>
      <c r="J2077" s="655">
        <f t="shared" si="138"/>
        <v>88</v>
      </c>
      <c r="K2077" s="652">
        <f t="shared" si="135"/>
        <v>109.12</v>
      </c>
      <c r="L2077" s="652"/>
    </row>
    <row r="2078" spans="1:12" x14ac:dyDescent="0.2">
      <c r="A2078" s="652" t="s">
        <v>631</v>
      </c>
      <c r="B2078" s="656" t="s">
        <v>325</v>
      </c>
      <c r="C2078" s="653"/>
      <c r="D2078" s="653"/>
      <c r="E2078" s="653">
        <f t="shared" si="136"/>
        <v>0</v>
      </c>
      <c r="F2078" s="653"/>
      <c r="G2078" s="653">
        <f t="shared" si="137"/>
        <v>16.79</v>
      </c>
      <c r="H2078" s="653">
        <v>23</v>
      </c>
      <c r="I2078" s="654">
        <f t="shared" si="138"/>
        <v>16.79</v>
      </c>
      <c r="J2078" s="655">
        <f t="shared" si="138"/>
        <v>23</v>
      </c>
      <c r="K2078" s="652">
        <f t="shared" si="135"/>
        <v>16.79</v>
      </c>
      <c r="L2078" s="652"/>
    </row>
    <row r="2079" spans="1:12" x14ac:dyDescent="0.2">
      <c r="A2079" s="652" t="s">
        <v>631</v>
      </c>
      <c r="B2079" s="656" t="s">
        <v>315</v>
      </c>
      <c r="C2079" s="653"/>
      <c r="D2079" s="653"/>
      <c r="E2079" s="653">
        <f t="shared" si="136"/>
        <v>1.24</v>
      </c>
      <c r="F2079" s="653">
        <v>1</v>
      </c>
      <c r="G2079" s="653">
        <f t="shared" si="137"/>
        <v>0</v>
      </c>
      <c r="H2079" s="653"/>
      <c r="I2079" s="654">
        <f t="shared" si="138"/>
        <v>1.24</v>
      </c>
      <c r="J2079" s="655">
        <f t="shared" si="138"/>
        <v>1</v>
      </c>
      <c r="K2079" s="652">
        <f t="shared" si="135"/>
        <v>1.24</v>
      </c>
      <c r="L2079" s="652"/>
    </row>
    <row r="2080" spans="1:12" x14ac:dyDescent="0.2">
      <c r="A2080" s="652" t="s">
        <v>631</v>
      </c>
      <c r="B2080" s="656" t="s">
        <v>345</v>
      </c>
      <c r="C2080" s="653"/>
      <c r="D2080" s="653"/>
      <c r="E2080" s="653">
        <f t="shared" si="136"/>
        <v>2.48</v>
      </c>
      <c r="F2080" s="653">
        <v>2</v>
      </c>
      <c r="G2080" s="653">
        <f t="shared" si="137"/>
        <v>0</v>
      </c>
      <c r="H2080" s="653"/>
      <c r="I2080" s="654">
        <f t="shared" si="138"/>
        <v>2.48</v>
      </c>
      <c r="J2080" s="655">
        <f t="shared" si="138"/>
        <v>2</v>
      </c>
      <c r="K2080" s="652">
        <f t="shared" si="135"/>
        <v>2.48</v>
      </c>
      <c r="L2080" s="652"/>
    </row>
    <row r="2081" spans="1:12" x14ac:dyDescent="0.2">
      <c r="A2081" s="652" t="s">
        <v>631</v>
      </c>
      <c r="B2081" s="656" t="s">
        <v>312</v>
      </c>
      <c r="C2081" s="653"/>
      <c r="D2081" s="653"/>
      <c r="E2081" s="653">
        <f t="shared" si="136"/>
        <v>34.72</v>
      </c>
      <c r="F2081" s="653">
        <v>28</v>
      </c>
      <c r="G2081" s="653">
        <f t="shared" si="137"/>
        <v>0</v>
      </c>
      <c r="H2081" s="653"/>
      <c r="I2081" s="654">
        <f t="shared" si="138"/>
        <v>34.72</v>
      </c>
      <c r="J2081" s="655">
        <f t="shared" si="138"/>
        <v>28</v>
      </c>
      <c r="K2081" s="652">
        <f t="shared" si="135"/>
        <v>34.72</v>
      </c>
      <c r="L2081" s="652"/>
    </row>
    <row r="2082" spans="1:12" x14ac:dyDescent="0.2">
      <c r="A2082" s="652" t="s">
        <v>631</v>
      </c>
      <c r="B2082" s="656" t="s">
        <v>360</v>
      </c>
      <c r="C2082" s="653"/>
      <c r="D2082" s="653"/>
      <c r="E2082" s="653">
        <f t="shared" si="136"/>
        <v>39.68</v>
      </c>
      <c r="F2082" s="653">
        <v>32</v>
      </c>
      <c r="G2082" s="653">
        <f t="shared" si="137"/>
        <v>0</v>
      </c>
      <c r="H2082" s="653"/>
      <c r="I2082" s="654">
        <f t="shared" si="138"/>
        <v>39.68</v>
      </c>
      <c r="J2082" s="655">
        <f t="shared" si="138"/>
        <v>32</v>
      </c>
      <c r="K2082" s="652">
        <f t="shared" si="135"/>
        <v>39.68</v>
      </c>
      <c r="L2082" s="652"/>
    </row>
    <row r="2083" spans="1:12" x14ac:dyDescent="0.2">
      <c r="A2083" s="652" t="s">
        <v>481</v>
      </c>
      <c r="B2083" s="656" t="s">
        <v>326</v>
      </c>
      <c r="C2083" s="653"/>
      <c r="D2083" s="653"/>
      <c r="E2083" s="653">
        <f t="shared" si="136"/>
        <v>0</v>
      </c>
      <c r="F2083" s="653"/>
      <c r="G2083" s="653">
        <f t="shared" si="137"/>
        <v>63.51</v>
      </c>
      <c r="H2083" s="653">
        <v>87</v>
      </c>
      <c r="I2083" s="654">
        <f t="shared" si="138"/>
        <v>63.51</v>
      </c>
      <c r="J2083" s="655">
        <f t="shared" si="138"/>
        <v>87</v>
      </c>
      <c r="K2083" s="652">
        <f t="shared" si="135"/>
        <v>63.51</v>
      </c>
      <c r="L2083" s="652"/>
    </row>
    <row r="2084" spans="1:12" x14ac:dyDescent="0.2">
      <c r="A2084" s="652" t="s">
        <v>481</v>
      </c>
      <c r="B2084" s="656" t="s">
        <v>328</v>
      </c>
      <c r="C2084" s="653"/>
      <c r="D2084" s="653"/>
      <c r="E2084" s="653">
        <f t="shared" si="136"/>
        <v>119.03999999999999</v>
      </c>
      <c r="F2084" s="653">
        <v>96</v>
      </c>
      <c r="G2084" s="653">
        <f t="shared" si="137"/>
        <v>0</v>
      </c>
      <c r="H2084" s="653"/>
      <c r="I2084" s="654">
        <f t="shared" si="138"/>
        <v>119.03999999999999</v>
      </c>
      <c r="J2084" s="655">
        <f t="shared" si="138"/>
        <v>96</v>
      </c>
      <c r="K2084" s="652">
        <f t="shared" si="135"/>
        <v>119.03999999999999</v>
      </c>
      <c r="L2084" s="652"/>
    </row>
    <row r="2085" spans="1:12" x14ac:dyDescent="0.2">
      <c r="A2085" s="652" t="s">
        <v>481</v>
      </c>
      <c r="B2085" s="656" t="s">
        <v>336</v>
      </c>
      <c r="C2085" s="653"/>
      <c r="D2085" s="653"/>
      <c r="E2085" s="653">
        <f t="shared" si="136"/>
        <v>0</v>
      </c>
      <c r="F2085" s="653"/>
      <c r="G2085" s="653">
        <f t="shared" si="137"/>
        <v>21.9</v>
      </c>
      <c r="H2085" s="653">
        <v>30</v>
      </c>
      <c r="I2085" s="654">
        <f t="shared" si="138"/>
        <v>21.9</v>
      </c>
      <c r="J2085" s="655">
        <f t="shared" si="138"/>
        <v>30</v>
      </c>
      <c r="K2085" s="652">
        <f t="shared" si="135"/>
        <v>21.9</v>
      </c>
      <c r="L2085" s="652"/>
    </row>
    <row r="2086" spans="1:12" x14ac:dyDescent="0.2">
      <c r="A2086" s="652" t="s">
        <v>481</v>
      </c>
      <c r="B2086" s="656" t="s">
        <v>345</v>
      </c>
      <c r="C2086" s="653"/>
      <c r="D2086" s="653"/>
      <c r="E2086" s="653">
        <f t="shared" si="136"/>
        <v>19.84</v>
      </c>
      <c r="F2086" s="653">
        <v>16</v>
      </c>
      <c r="G2086" s="653">
        <f t="shared" si="137"/>
        <v>0</v>
      </c>
      <c r="H2086" s="653"/>
      <c r="I2086" s="654">
        <f t="shared" si="138"/>
        <v>19.84</v>
      </c>
      <c r="J2086" s="655">
        <f t="shared" si="138"/>
        <v>16</v>
      </c>
      <c r="K2086" s="652">
        <f t="shared" si="135"/>
        <v>19.84</v>
      </c>
      <c r="L2086" s="652"/>
    </row>
    <row r="2087" spans="1:12" x14ac:dyDescent="0.2">
      <c r="A2087" s="652" t="s">
        <v>481</v>
      </c>
      <c r="B2087" s="656" t="s">
        <v>317</v>
      </c>
      <c r="C2087" s="653"/>
      <c r="D2087" s="653"/>
      <c r="E2087" s="653">
        <f t="shared" si="136"/>
        <v>53.32</v>
      </c>
      <c r="F2087" s="653">
        <v>43</v>
      </c>
      <c r="G2087" s="653">
        <f t="shared" si="137"/>
        <v>0</v>
      </c>
      <c r="H2087" s="653"/>
      <c r="I2087" s="654">
        <f t="shared" si="138"/>
        <v>53.32</v>
      </c>
      <c r="J2087" s="655">
        <f t="shared" si="138"/>
        <v>43</v>
      </c>
      <c r="K2087" s="652">
        <f t="shared" si="135"/>
        <v>53.32</v>
      </c>
      <c r="L2087" s="652"/>
    </row>
    <row r="2088" spans="1:12" x14ac:dyDescent="0.2">
      <c r="A2088" s="652" t="s">
        <v>481</v>
      </c>
      <c r="B2088" s="656" t="s">
        <v>360</v>
      </c>
      <c r="C2088" s="653"/>
      <c r="D2088" s="653"/>
      <c r="E2088" s="653">
        <f t="shared" si="136"/>
        <v>64.48</v>
      </c>
      <c r="F2088" s="653">
        <v>52</v>
      </c>
      <c r="G2088" s="653">
        <f t="shared" si="137"/>
        <v>0</v>
      </c>
      <c r="H2088" s="653"/>
      <c r="I2088" s="654">
        <f t="shared" si="138"/>
        <v>64.48</v>
      </c>
      <c r="J2088" s="655">
        <f t="shared" si="138"/>
        <v>52</v>
      </c>
      <c r="K2088" s="652">
        <f t="shared" si="135"/>
        <v>64.48</v>
      </c>
      <c r="L2088" s="652"/>
    </row>
    <row r="2089" spans="1:12" x14ac:dyDescent="0.2">
      <c r="A2089" s="652" t="s">
        <v>624</v>
      </c>
      <c r="B2089" s="656" t="s">
        <v>317</v>
      </c>
      <c r="C2089" s="653"/>
      <c r="D2089" s="653"/>
      <c r="E2089" s="653">
        <f t="shared" si="136"/>
        <v>147.56</v>
      </c>
      <c r="F2089" s="653">
        <v>119</v>
      </c>
      <c r="G2089" s="653">
        <f t="shared" si="137"/>
        <v>88.33</v>
      </c>
      <c r="H2089" s="653">
        <v>121</v>
      </c>
      <c r="I2089" s="654">
        <f t="shared" si="138"/>
        <v>235.89</v>
      </c>
      <c r="J2089" s="655">
        <f t="shared" si="138"/>
        <v>240</v>
      </c>
      <c r="K2089" s="652">
        <f t="shared" si="135"/>
        <v>235.89</v>
      </c>
      <c r="L2089" s="652"/>
    </row>
    <row r="2090" spans="1:12" x14ac:dyDescent="0.2">
      <c r="A2090" s="652" t="s">
        <v>624</v>
      </c>
      <c r="B2090" s="656" t="s">
        <v>360</v>
      </c>
      <c r="C2090" s="653"/>
      <c r="D2090" s="653"/>
      <c r="E2090" s="653">
        <f t="shared" si="136"/>
        <v>156.24</v>
      </c>
      <c r="F2090" s="653">
        <v>126</v>
      </c>
      <c r="G2090" s="653">
        <f t="shared" si="137"/>
        <v>95.63</v>
      </c>
      <c r="H2090" s="653">
        <v>131</v>
      </c>
      <c r="I2090" s="654">
        <f t="shared" si="138"/>
        <v>251.87</v>
      </c>
      <c r="J2090" s="655">
        <f t="shared" si="138"/>
        <v>257</v>
      </c>
      <c r="K2090" s="652">
        <f t="shared" si="135"/>
        <v>251.87</v>
      </c>
      <c r="L2090" s="652"/>
    </row>
    <row r="2091" spans="1:12" x14ac:dyDescent="0.2">
      <c r="A2091" s="652" t="s">
        <v>405</v>
      </c>
      <c r="B2091" s="656" t="s">
        <v>326</v>
      </c>
      <c r="C2091" s="653"/>
      <c r="D2091" s="653"/>
      <c r="E2091" s="653">
        <f t="shared" si="136"/>
        <v>0</v>
      </c>
      <c r="F2091" s="653"/>
      <c r="G2091" s="653">
        <f t="shared" si="137"/>
        <v>1111.79</v>
      </c>
      <c r="H2091" s="653">
        <v>1523</v>
      </c>
      <c r="I2091" s="654">
        <f t="shared" si="138"/>
        <v>1111.79</v>
      </c>
      <c r="J2091" s="655">
        <f t="shared" si="138"/>
        <v>1523</v>
      </c>
      <c r="K2091" s="652">
        <f t="shared" ref="K2091:K2154" si="139">I2091</f>
        <v>1111.79</v>
      </c>
      <c r="L2091" s="652"/>
    </row>
    <row r="2092" spans="1:12" x14ac:dyDescent="0.2">
      <c r="A2092" s="652" t="s">
        <v>405</v>
      </c>
      <c r="B2092" s="656" t="s">
        <v>390</v>
      </c>
      <c r="C2092" s="653"/>
      <c r="D2092" s="653"/>
      <c r="E2092" s="653">
        <f t="shared" si="136"/>
        <v>0</v>
      </c>
      <c r="F2092" s="653"/>
      <c r="G2092" s="653">
        <f t="shared" si="137"/>
        <v>828.55</v>
      </c>
      <c r="H2092" s="653">
        <v>1135</v>
      </c>
      <c r="I2092" s="654">
        <f t="shared" si="138"/>
        <v>828.55</v>
      </c>
      <c r="J2092" s="655">
        <f t="shared" si="138"/>
        <v>1135</v>
      </c>
      <c r="K2092" s="652">
        <f t="shared" si="139"/>
        <v>828.55</v>
      </c>
      <c r="L2092" s="652"/>
    </row>
    <row r="2093" spans="1:12" x14ac:dyDescent="0.2">
      <c r="A2093" s="652" t="s">
        <v>405</v>
      </c>
      <c r="B2093" s="656" t="s">
        <v>327</v>
      </c>
      <c r="C2093" s="653"/>
      <c r="D2093" s="653"/>
      <c r="E2093" s="653">
        <f t="shared" si="136"/>
        <v>2.48</v>
      </c>
      <c r="F2093" s="653">
        <v>2</v>
      </c>
      <c r="G2093" s="653">
        <f t="shared" si="137"/>
        <v>334.34</v>
      </c>
      <c r="H2093" s="653">
        <v>458</v>
      </c>
      <c r="I2093" s="654">
        <f t="shared" si="138"/>
        <v>336.82</v>
      </c>
      <c r="J2093" s="655">
        <f t="shared" si="138"/>
        <v>460</v>
      </c>
      <c r="K2093" s="652">
        <f t="shared" si="139"/>
        <v>336.82</v>
      </c>
      <c r="L2093" s="652"/>
    </row>
    <row r="2094" spans="1:12" x14ac:dyDescent="0.2">
      <c r="A2094" s="652" t="s">
        <v>405</v>
      </c>
      <c r="B2094" s="656" t="s">
        <v>328</v>
      </c>
      <c r="C2094" s="653"/>
      <c r="D2094" s="653"/>
      <c r="E2094" s="653">
        <f t="shared" si="136"/>
        <v>162.44</v>
      </c>
      <c r="F2094" s="653">
        <v>131</v>
      </c>
      <c r="G2094" s="653">
        <f t="shared" si="137"/>
        <v>0</v>
      </c>
      <c r="H2094" s="653"/>
      <c r="I2094" s="654">
        <f t="shared" si="138"/>
        <v>162.44</v>
      </c>
      <c r="J2094" s="655">
        <f t="shared" si="138"/>
        <v>131</v>
      </c>
      <c r="K2094" s="652">
        <f t="shared" si="139"/>
        <v>162.44</v>
      </c>
      <c r="L2094" s="652"/>
    </row>
    <row r="2095" spans="1:12" x14ac:dyDescent="0.2">
      <c r="A2095" s="652" t="s">
        <v>405</v>
      </c>
      <c r="B2095" s="656" t="s">
        <v>331</v>
      </c>
      <c r="C2095" s="653"/>
      <c r="D2095" s="653"/>
      <c r="E2095" s="653">
        <f t="shared" si="136"/>
        <v>0</v>
      </c>
      <c r="F2095" s="653"/>
      <c r="G2095" s="653">
        <f t="shared" si="137"/>
        <v>16.79</v>
      </c>
      <c r="H2095" s="653">
        <v>23</v>
      </c>
      <c r="I2095" s="654">
        <f t="shared" si="138"/>
        <v>16.79</v>
      </c>
      <c r="J2095" s="655">
        <f t="shared" si="138"/>
        <v>23</v>
      </c>
      <c r="K2095" s="652">
        <f t="shared" si="139"/>
        <v>16.79</v>
      </c>
      <c r="L2095" s="652"/>
    </row>
    <row r="2096" spans="1:12" x14ac:dyDescent="0.2">
      <c r="A2096" s="652" t="s">
        <v>405</v>
      </c>
      <c r="B2096" s="656" t="s">
        <v>346</v>
      </c>
      <c r="C2096" s="653"/>
      <c r="D2096" s="653"/>
      <c r="E2096" s="653">
        <f t="shared" si="136"/>
        <v>0</v>
      </c>
      <c r="F2096" s="653"/>
      <c r="G2096" s="653">
        <f t="shared" si="137"/>
        <v>66.429999999999993</v>
      </c>
      <c r="H2096" s="653">
        <v>91</v>
      </c>
      <c r="I2096" s="654">
        <f t="shared" si="138"/>
        <v>66.429999999999993</v>
      </c>
      <c r="J2096" s="655">
        <f t="shared" si="138"/>
        <v>91</v>
      </c>
      <c r="K2096" s="652">
        <f t="shared" si="139"/>
        <v>66.429999999999993</v>
      </c>
      <c r="L2096" s="652"/>
    </row>
    <row r="2097" spans="1:12" x14ac:dyDescent="0.2">
      <c r="A2097" s="652" t="s">
        <v>405</v>
      </c>
      <c r="B2097" s="656" t="s">
        <v>317</v>
      </c>
      <c r="C2097" s="653"/>
      <c r="D2097" s="653"/>
      <c r="E2097" s="653">
        <f t="shared" si="136"/>
        <v>68.2</v>
      </c>
      <c r="F2097" s="653">
        <v>55</v>
      </c>
      <c r="G2097" s="653">
        <f t="shared" si="137"/>
        <v>0</v>
      </c>
      <c r="H2097" s="653"/>
      <c r="I2097" s="654">
        <f t="shared" si="138"/>
        <v>68.2</v>
      </c>
      <c r="J2097" s="655">
        <f t="shared" si="138"/>
        <v>55</v>
      </c>
      <c r="K2097" s="652">
        <f t="shared" si="139"/>
        <v>68.2</v>
      </c>
      <c r="L2097" s="652"/>
    </row>
    <row r="2098" spans="1:12" x14ac:dyDescent="0.2">
      <c r="A2098" s="652" t="s">
        <v>405</v>
      </c>
      <c r="B2098" s="656" t="s">
        <v>364</v>
      </c>
      <c r="C2098" s="653"/>
      <c r="D2098" s="653"/>
      <c r="E2098" s="653">
        <f t="shared" si="136"/>
        <v>2.48</v>
      </c>
      <c r="F2098" s="653">
        <v>2</v>
      </c>
      <c r="G2098" s="653">
        <f t="shared" si="137"/>
        <v>6.57</v>
      </c>
      <c r="H2098" s="653">
        <v>9</v>
      </c>
      <c r="I2098" s="654">
        <f t="shared" si="138"/>
        <v>9.0500000000000007</v>
      </c>
      <c r="J2098" s="655">
        <f t="shared" si="138"/>
        <v>11</v>
      </c>
      <c r="K2098" s="652">
        <f t="shared" si="139"/>
        <v>9.0500000000000007</v>
      </c>
      <c r="L2098" s="652"/>
    </row>
    <row r="2099" spans="1:12" x14ac:dyDescent="0.2">
      <c r="A2099" s="652" t="s">
        <v>405</v>
      </c>
      <c r="B2099" s="656" t="s">
        <v>367</v>
      </c>
      <c r="C2099" s="653"/>
      <c r="D2099" s="653"/>
      <c r="E2099" s="653">
        <f t="shared" si="136"/>
        <v>0</v>
      </c>
      <c r="F2099" s="653"/>
      <c r="G2099" s="653">
        <f t="shared" si="137"/>
        <v>1.46</v>
      </c>
      <c r="H2099" s="653">
        <v>2</v>
      </c>
      <c r="I2099" s="654">
        <f t="shared" si="138"/>
        <v>1.46</v>
      </c>
      <c r="J2099" s="655">
        <f t="shared" si="138"/>
        <v>2</v>
      </c>
      <c r="K2099" s="652">
        <f t="shared" si="139"/>
        <v>1.46</v>
      </c>
      <c r="L2099" s="652"/>
    </row>
    <row r="2100" spans="1:12" x14ac:dyDescent="0.2">
      <c r="A2100" s="652" t="s">
        <v>405</v>
      </c>
      <c r="B2100" s="656" t="s">
        <v>368</v>
      </c>
      <c r="C2100" s="653"/>
      <c r="D2100" s="653"/>
      <c r="E2100" s="653">
        <f t="shared" si="136"/>
        <v>29.759999999999998</v>
      </c>
      <c r="F2100" s="653">
        <v>24</v>
      </c>
      <c r="G2100" s="653">
        <f t="shared" si="137"/>
        <v>29.93</v>
      </c>
      <c r="H2100" s="653">
        <v>41</v>
      </c>
      <c r="I2100" s="654">
        <f t="shared" si="138"/>
        <v>59.69</v>
      </c>
      <c r="J2100" s="655">
        <f t="shared" si="138"/>
        <v>65</v>
      </c>
      <c r="K2100" s="652">
        <f t="shared" si="139"/>
        <v>59.69</v>
      </c>
      <c r="L2100" s="652"/>
    </row>
    <row r="2101" spans="1:12" x14ac:dyDescent="0.2">
      <c r="A2101" s="652" t="s">
        <v>507</v>
      </c>
      <c r="B2101" s="656" t="s">
        <v>315</v>
      </c>
      <c r="C2101" s="653"/>
      <c r="D2101" s="653"/>
      <c r="E2101" s="653">
        <f t="shared" si="136"/>
        <v>23.56</v>
      </c>
      <c r="F2101" s="653">
        <v>19</v>
      </c>
      <c r="G2101" s="653">
        <f t="shared" si="137"/>
        <v>0</v>
      </c>
      <c r="H2101" s="653"/>
      <c r="I2101" s="654">
        <f t="shared" si="138"/>
        <v>23.56</v>
      </c>
      <c r="J2101" s="655">
        <f t="shared" si="138"/>
        <v>19</v>
      </c>
      <c r="K2101" s="652">
        <f t="shared" si="139"/>
        <v>23.56</v>
      </c>
      <c r="L2101" s="652"/>
    </row>
    <row r="2102" spans="1:12" x14ac:dyDescent="0.2">
      <c r="A2102" s="652" t="s">
        <v>507</v>
      </c>
      <c r="B2102" s="656" t="s">
        <v>312</v>
      </c>
      <c r="C2102" s="653"/>
      <c r="D2102" s="653"/>
      <c r="E2102" s="653">
        <f t="shared" si="136"/>
        <v>251.72</v>
      </c>
      <c r="F2102" s="653">
        <v>203</v>
      </c>
      <c r="G2102" s="653">
        <f t="shared" si="137"/>
        <v>55.48</v>
      </c>
      <c r="H2102" s="653">
        <v>76</v>
      </c>
      <c r="I2102" s="654">
        <f t="shared" si="138"/>
        <v>307.2</v>
      </c>
      <c r="J2102" s="655">
        <f t="shared" si="138"/>
        <v>279</v>
      </c>
      <c r="K2102" s="652">
        <f t="shared" si="139"/>
        <v>307.2</v>
      </c>
      <c r="L2102" s="652"/>
    </row>
    <row r="2103" spans="1:12" x14ac:dyDescent="0.2">
      <c r="A2103" s="652" t="s">
        <v>671</v>
      </c>
      <c r="B2103" s="656" t="s">
        <v>321</v>
      </c>
      <c r="C2103" s="653"/>
      <c r="D2103" s="653"/>
      <c r="E2103" s="653">
        <f t="shared" si="136"/>
        <v>406.71999999999997</v>
      </c>
      <c r="F2103" s="653">
        <v>328</v>
      </c>
      <c r="G2103" s="653">
        <f t="shared" si="137"/>
        <v>0</v>
      </c>
      <c r="H2103" s="653"/>
      <c r="I2103" s="654">
        <f t="shared" si="138"/>
        <v>406.71999999999997</v>
      </c>
      <c r="J2103" s="655">
        <f t="shared" si="138"/>
        <v>328</v>
      </c>
      <c r="K2103" s="652">
        <f t="shared" si="139"/>
        <v>406.71999999999997</v>
      </c>
      <c r="L2103" s="652"/>
    </row>
    <row r="2104" spans="1:12" x14ac:dyDescent="0.2">
      <c r="A2104" s="652" t="s">
        <v>609</v>
      </c>
      <c r="B2104" s="656" t="s">
        <v>345</v>
      </c>
      <c r="C2104" s="653"/>
      <c r="D2104" s="653"/>
      <c r="E2104" s="653">
        <f t="shared" si="136"/>
        <v>23.56</v>
      </c>
      <c r="F2104" s="653">
        <v>19</v>
      </c>
      <c r="G2104" s="653">
        <f t="shared" si="137"/>
        <v>0</v>
      </c>
      <c r="H2104" s="653"/>
      <c r="I2104" s="654">
        <f t="shared" si="138"/>
        <v>23.56</v>
      </c>
      <c r="J2104" s="655">
        <f t="shared" si="138"/>
        <v>19</v>
      </c>
      <c r="K2104" s="652">
        <f t="shared" si="139"/>
        <v>23.56</v>
      </c>
      <c r="L2104" s="652"/>
    </row>
    <row r="2105" spans="1:12" x14ac:dyDescent="0.2">
      <c r="A2105" s="652" t="s">
        <v>609</v>
      </c>
      <c r="B2105" s="656" t="s">
        <v>317</v>
      </c>
      <c r="C2105" s="653"/>
      <c r="D2105" s="653"/>
      <c r="E2105" s="653">
        <f t="shared" si="136"/>
        <v>43.4</v>
      </c>
      <c r="F2105" s="653">
        <v>35</v>
      </c>
      <c r="G2105" s="653">
        <f t="shared" si="137"/>
        <v>0</v>
      </c>
      <c r="H2105" s="653"/>
      <c r="I2105" s="654">
        <f t="shared" si="138"/>
        <v>43.4</v>
      </c>
      <c r="J2105" s="655">
        <f t="shared" si="138"/>
        <v>35</v>
      </c>
      <c r="K2105" s="652">
        <f t="shared" si="139"/>
        <v>43.4</v>
      </c>
      <c r="L2105" s="652"/>
    </row>
    <row r="2106" spans="1:12" x14ac:dyDescent="0.2">
      <c r="A2106" s="652" t="s">
        <v>609</v>
      </c>
      <c r="B2106" s="656" t="s">
        <v>360</v>
      </c>
      <c r="C2106" s="653"/>
      <c r="D2106" s="653"/>
      <c r="E2106" s="653">
        <f t="shared" si="136"/>
        <v>71.92</v>
      </c>
      <c r="F2106" s="653">
        <v>58</v>
      </c>
      <c r="G2106" s="653">
        <f t="shared" si="137"/>
        <v>0</v>
      </c>
      <c r="H2106" s="653"/>
      <c r="I2106" s="654">
        <f t="shared" si="138"/>
        <v>71.92</v>
      </c>
      <c r="J2106" s="655">
        <f t="shared" si="138"/>
        <v>58</v>
      </c>
      <c r="K2106" s="652">
        <f t="shared" si="139"/>
        <v>71.92</v>
      </c>
      <c r="L2106" s="652"/>
    </row>
    <row r="2107" spans="1:12" x14ac:dyDescent="0.2">
      <c r="A2107" s="652" t="s">
        <v>469</v>
      </c>
      <c r="B2107" s="656" t="s">
        <v>362</v>
      </c>
      <c r="C2107" s="653"/>
      <c r="D2107" s="653"/>
      <c r="E2107" s="653">
        <f t="shared" si="136"/>
        <v>354.64</v>
      </c>
      <c r="F2107" s="653">
        <v>286</v>
      </c>
      <c r="G2107" s="653">
        <f t="shared" si="137"/>
        <v>1.46</v>
      </c>
      <c r="H2107" s="653">
        <v>2</v>
      </c>
      <c r="I2107" s="654">
        <f t="shared" si="138"/>
        <v>356.09999999999997</v>
      </c>
      <c r="J2107" s="655">
        <f t="shared" si="138"/>
        <v>288</v>
      </c>
      <c r="K2107" s="652">
        <f t="shared" si="139"/>
        <v>356.09999999999997</v>
      </c>
      <c r="L2107" s="652"/>
    </row>
    <row r="2108" spans="1:12" x14ac:dyDescent="0.2">
      <c r="A2108" s="652" t="s">
        <v>493</v>
      </c>
      <c r="B2108" s="656" t="s">
        <v>347</v>
      </c>
      <c r="C2108" s="653"/>
      <c r="D2108" s="653"/>
      <c r="E2108" s="653">
        <f t="shared" si="136"/>
        <v>213.28</v>
      </c>
      <c r="F2108" s="653">
        <v>172</v>
      </c>
      <c r="G2108" s="653">
        <f t="shared" si="137"/>
        <v>0</v>
      </c>
      <c r="H2108" s="653"/>
      <c r="I2108" s="654">
        <f t="shared" si="138"/>
        <v>213.28</v>
      </c>
      <c r="J2108" s="655">
        <f t="shared" si="138"/>
        <v>172</v>
      </c>
      <c r="K2108" s="652">
        <f t="shared" si="139"/>
        <v>213.28</v>
      </c>
      <c r="L2108" s="652"/>
    </row>
    <row r="2109" spans="1:12" x14ac:dyDescent="0.2">
      <c r="A2109" s="652" t="s">
        <v>493</v>
      </c>
      <c r="B2109" s="656" t="s">
        <v>368</v>
      </c>
      <c r="C2109" s="653"/>
      <c r="D2109" s="653"/>
      <c r="E2109" s="653">
        <f t="shared" si="136"/>
        <v>70.679999999999993</v>
      </c>
      <c r="F2109" s="653">
        <v>57</v>
      </c>
      <c r="G2109" s="653">
        <f t="shared" si="137"/>
        <v>0</v>
      </c>
      <c r="H2109" s="653"/>
      <c r="I2109" s="654">
        <f t="shared" si="138"/>
        <v>70.679999999999993</v>
      </c>
      <c r="J2109" s="655">
        <f t="shared" si="138"/>
        <v>57</v>
      </c>
      <c r="K2109" s="652">
        <f t="shared" si="139"/>
        <v>70.679999999999993</v>
      </c>
      <c r="L2109" s="652"/>
    </row>
    <row r="2110" spans="1:12" x14ac:dyDescent="0.2">
      <c r="A2110" s="652" t="s">
        <v>663</v>
      </c>
      <c r="B2110" s="656" t="s">
        <v>377</v>
      </c>
      <c r="C2110" s="653"/>
      <c r="D2110" s="653"/>
      <c r="E2110" s="653">
        <f t="shared" si="136"/>
        <v>412.92</v>
      </c>
      <c r="F2110" s="653">
        <v>333</v>
      </c>
      <c r="G2110" s="653">
        <f t="shared" si="137"/>
        <v>211.7</v>
      </c>
      <c r="H2110" s="653">
        <v>290</v>
      </c>
      <c r="I2110" s="654">
        <f t="shared" si="138"/>
        <v>624.62</v>
      </c>
      <c r="J2110" s="655">
        <f t="shared" si="138"/>
        <v>623</v>
      </c>
      <c r="K2110" s="652">
        <f t="shared" si="139"/>
        <v>624.62</v>
      </c>
      <c r="L2110" s="652"/>
    </row>
    <row r="2111" spans="1:12" x14ac:dyDescent="0.2">
      <c r="A2111" s="652" t="s">
        <v>662</v>
      </c>
      <c r="B2111" s="656" t="s">
        <v>325</v>
      </c>
      <c r="C2111" s="653"/>
      <c r="D2111" s="653"/>
      <c r="E2111" s="653">
        <f t="shared" si="136"/>
        <v>1.24</v>
      </c>
      <c r="F2111" s="653">
        <v>1</v>
      </c>
      <c r="G2111" s="653">
        <f t="shared" si="137"/>
        <v>16.059999999999999</v>
      </c>
      <c r="H2111" s="653">
        <v>22</v>
      </c>
      <c r="I2111" s="654">
        <f t="shared" si="138"/>
        <v>17.299999999999997</v>
      </c>
      <c r="J2111" s="655">
        <f t="shared" si="138"/>
        <v>23</v>
      </c>
      <c r="K2111" s="652">
        <f t="shared" si="139"/>
        <v>17.299999999999997</v>
      </c>
      <c r="L2111" s="652"/>
    </row>
    <row r="2112" spans="1:12" x14ac:dyDescent="0.2">
      <c r="A2112" s="652" t="s">
        <v>662</v>
      </c>
      <c r="B2112" s="656" t="s">
        <v>326</v>
      </c>
      <c r="C2112" s="653"/>
      <c r="D2112" s="653"/>
      <c r="E2112" s="653">
        <f t="shared" si="136"/>
        <v>0</v>
      </c>
      <c r="F2112" s="653"/>
      <c r="G2112" s="653">
        <f t="shared" si="137"/>
        <v>322.65999999999997</v>
      </c>
      <c r="H2112" s="653">
        <v>442</v>
      </c>
      <c r="I2112" s="654">
        <f t="shared" si="138"/>
        <v>322.65999999999997</v>
      </c>
      <c r="J2112" s="655">
        <f t="shared" si="138"/>
        <v>442</v>
      </c>
      <c r="K2112" s="652">
        <f t="shared" si="139"/>
        <v>322.65999999999997</v>
      </c>
      <c r="L2112" s="652"/>
    </row>
    <row r="2113" spans="1:12" x14ac:dyDescent="0.2">
      <c r="A2113" s="652" t="s">
        <v>662</v>
      </c>
      <c r="B2113" s="656" t="s">
        <v>327</v>
      </c>
      <c r="C2113" s="653"/>
      <c r="D2113" s="653"/>
      <c r="E2113" s="653">
        <f t="shared" si="136"/>
        <v>0</v>
      </c>
      <c r="F2113" s="653"/>
      <c r="G2113" s="653">
        <f t="shared" si="137"/>
        <v>27.009999999999998</v>
      </c>
      <c r="H2113" s="653">
        <v>37</v>
      </c>
      <c r="I2113" s="654">
        <f t="shared" si="138"/>
        <v>27.009999999999998</v>
      </c>
      <c r="J2113" s="655">
        <f t="shared" si="138"/>
        <v>37</v>
      </c>
      <c r="K2113" s="652">
        <f t="shared" si="139"/>
        <v>27.009999999999998</v>
      </c>
      <c r="L2113" s="652"/>
    </row>
    <row r="2114" spans="1:12" x14ac:dyDescent="0.2">
      <c r="A2114" s="652" t="s">
        <v>662</v>
      </c>
      <c r="B2114" s="656" t="s">
        <v>328</v>
      </c>
      <c r="C2114" s="653"/>
      <c r="D2114" s="653"/>
      <c r="E2114" s="653">
        <f t="shared" si="136"/>
        <v>301.32</v>
      </c>
      <c r="F2114" s="653">
        <v>243</v>
      </c>
      <c r="G2114" s="653">
        <f t="shared" si="137"/>
        <v>0</v>
      </c>
      <c r="H2114" s="653"/>
      <c r="I2114" s="654">
        <f t="shared" si="138"/>
        <v>301.32</v>
      </c>
      <c r="J2114" s="655">
        <f t="shared" si="138"/>
        <v>243</v>
      </c>
      <c r="K2114" s="652">
        <f t="shared" si="139"/>
        <v>301.32</v>
      </c>
      <c r="L2114" s="652"/>
    </row>
    <row r="2115" spans="1:12" x14ac:dyDescent="0.2">
      <c r="A2115" s="652" t="s">
        <v>662</v>
      </c>
      <c r="B2115" s="656" t="s">
        <v>393</v>
      </c>
      <c r="C2115" s="653"/>
      <c r="D2115" s="653"/>
      <c r="E2115" s="653">
        <f t="shared" si="136"/>
        <v>66.959999999999994</v>
      </c>
      <c r="F2115" s="653">
        <v>54</v>
      </c>
      <c r="G2115" s="653">
        <f t="shared" si="137"/>
        <v>0</v>
      </c>
      <c r="H2115" s="653"/>
      <c r="I2115" s="654">
        <f t="shared" si="138"/>
        <v>66.959999999999994</v>
      </c>
      <c r="J2115" s="655">
        <f t="shared" si="138"/>
        <v>54</v>
      </c>
      <c r="K2115" s="652">
        <f t="shared" si="139"/>
        <v>66.959999999999994</v>
      </c>
      <c r="L2115" s="652"/>
    </row>
    <row r="2116" spans="1:12" x14ac:dyDescent="0.2">
      <c r="A2116" s="652" t="s">
        <v>662</v>
      </c>
      <c r="B2116" s="656" t="s">
        <v>329</v>
      </c>
      <c r="C2116" s="653"/>
      <c r="D2116" s="653"/>
      <c r="E2116" s="653">
        <f t="shared" si="136"/>
        <v>59.519999999999996</v>
      </c>
      <c r="F2116" s="653">
        <v>48</v>
      </c>
      <c r="G2116" s="653">
        <f t="shared" si="137"/>
        <v>35.04</v>
      </c>
      <c r="H2116" s="653">
        <v>48</v>
      </c>
      <c r="I2116" s="654">
        <f t="shared" si="138"/>
        <v>94.56</v>
      </c>
      <c r="J2116" s="655">
        <f t="shared" si="138"/>
        <v>96</v>
      </c>
      <c r="K2116" s="652">
        <f t="shared" si="139"/>
        <v>94.56</v>
      </c>
      <c r="L2116" s="652"/>
    </row>
    <row r="2117" spans="1:12" x14ac:dyDescent="0.2">
      <c r="A2117" s="652" t="s">
        <v>662</v>
      </c>
      <c r="B2117" s="656" t="s">
        <v>330</v>
      </c>
      <c r="C2117" s="653"/>
      <c r="D2117" s="653"/>
      <c r="E2117" s="653">
        <f t="shared" si="136"/>
        <v>75.64</v>
      </c>
      <c r="F2117" s="653">
        <v>61</v>
      </c>
      <c r="G2117" s="653">
        <f t="shared" si="137"/>
        <v>0.73</v>
      </c>
      <c r="H2117" s="653">
        <v>1</v>
      </c>
      <c r="I2117" s="654">
        <f t="shared" si="138"/>
        <v>76.37</v>
      </c>
      <c r="J2117" s="655">
        <f t="shared" si="138"/>
        <v>62</v>
      </c>
      <c r="K2117" s="652">
        <f t="shared" si="139"/>
        <v>76.37</v>
      </c>
      <c r="L2117" s="652"/>
    </row>
    <row r="2118" spans="1:12" x14ac:dyDescent="0.2">
      <c r="A2118" s="652" t="s">
        <v>662</v>
      </c>
      <c r="B2118" s="656" t="s">
        <v>336</v>
      </c>
      <c r="C2118" s="653"/>
      <c r="D2118" s="653"/>
      <c r="E2118" s="653">
        <f t="shared" ref="E2118:E2181" si="140">F2118*1.24</f>
        <v>256.68</v>
      </c>
      <c r="F2118" s="653">
        <v>207</v>
      </c>
      <c r="G2118" s="653">
        <f t="shared" ref="G2118:G2181" si="141">H2118*0.73</f>
        <v>151.10999999999999</v>
      </c>
      <c r="H2118" s="653">
        <v>207</v>
      </c>
      <c r="I2118" s="654">
        <f t="shared" si="138"/>
        <v>407.78999999999996</v>
      </c>
      <c r="J2118" s="655">
        <f t="shared" si="138"/>
        <v>414</v>
      </c>
      <c r="K2118" s="652">
        <f t="shared" si="139"/>
        <v>407.78999999999996</v>
      </c>
      <c r="L2118" s="652"/>
    </row>
    <row r="2119" spans="1:12" x14ac:dyDescent="0.2">
      <c r="A2119" s="652" t="s">
        <v>662</v>
      </c>
      <c r="B2119" s="656" t="s">
        <v>338</v>
      </c>
      <c r="C2119" s="653"/>
      <c r="D2119" s="653"/>
      <c r="E2119" s="653">
        <f t="shared" si="140"/>
        <v>48.36</v>
      </c>
      <c r="F2119" s="653">
        <v>39</v>
      </c>
      <c r="G2119" s="653">
        <f t="shared" si="141"/>
        <v>28.47</v>
      </c>
      <c r="H2119" s="653">
        <v>39</v>
      </c>
      <c r="I2119" s="654">
        <f t="shared" si="138"/>
        <v>76.83</v>
      </c>
      <c r="J2119" s="655">
        <f t="shared" si="138"/>
        <v>78</v>
      </c>
      <c r="K2119" s="652">
        <f t="shared" si="139"/>
        <v>76.83</v>
      </c>
      <c r="L2119" s="652"/>
    </row>
    <row r="2120" spans="1:12" x14ac:dyDescent="0.2">
      <c r="A2120" s="652" t="s">
        <v>662</v>
      </c>
      <c r="B2120" s="656" t="s">
        <v>339</v>
      </c>
      <c r="C2120" s="653"/>
      <c r="D2120" s="653"/>
      <c r="E2120" s="653">
        <f t="shared" si="140"/>
        <v>29.759999999999998</v>
      </c>
      <c r="F2120" s="653">
        <v>24</v>
      </c>
      <c r="G2120" s="653">
        <f t="shared" si="141"/>
        <v>17.52</v>
      </c>
      <c r="H2120" s="653">
        <v>24</v>
      </c>
      <c r="I2120" s="654">
        <f t="shared" si="138"/>
        <v>47.28</v>
      </c>
      <c r="J2120" s="655">
        <f t="shared" si="138"/>
        <v>48</v>
      </c>
      <c r="K2120" s="652">
        <f t="shared" si="139"/>
        <v>47.28</v>
      </c>
      <c r="L2120" s="652"/>
    </row>
    <row r="2121" spans="1:12" x14ac:dyDescent="0.2">
      <c r="A2121" s="652" t="s">
        <v>662</v>
      </c>
      <c r="B2121" s="656" t="s">
        <v>343</v>
      </c>
      <c r="C2121" s="653"/>
      <c r="D2121" s="653"/>
      <c r="E2121" s="653">
        <f t="shared" si="140"/>
        <v>1.24</v>
      </c>
      <c r="F2121" s="653">
        <v>1</v>
      </c>
      <c r="G2121" s="653">
        <f t="shared" si="141"/>
        <v>0</v>
      </c>
      <c r="H2121" s="653"/>
      <c r="I2121" s="654">
        <f t="shared" si="138"/>
        <v>1.24</v>
      </c>
      <c r="J2121" s="655">
        <f t="shared" si="138"/>
        <v>1</v>
      </c>
      <c r="K2121" s="652">
        <f t="shared" si="139"/>
        <v>1.24</v>
      </c>
      <c r="L2121" s="652"/>
    </row>
    <row r="2122" spans="1:12" x14ac:dyDescent="0.2">
      <c r="A2122" s="652" t="s">
        <v>662</v>
      </c>
      <c r="B2122" s="656" t="s">
        <v>344</v>
      </c>
      <c r="C2122" s="653"/>
      <c r="D2122" s="653"/>
      <c r="E2122" s="653">
        <f t="shared" si="140"/>
        <v>17.36</v>
      </c>
      <c r="F2122" s="653">
        <v>14</v>
      </c>
      <c r="G2122" s="653">
        <f t="shared" si="141"/>
        <v>10.219999999999999</v>
      </c>
      <c r="H2122" s="653">
        <v>14</v>
      </c>
      <c r="I2122" s="654">
        <f t="shared" si="138"/>
        <v>27.58</v>
      </c>
      <c r="J2122" s="655">
        <f t="shared" si="138"/>
        <v>28</v>
      </c>
      <c r="K2122" s="652">
        <f t="shared" si="139"/>
        <v>27.58</v>
      </c>
      <c r="L2122" s="652"/>
    </row>
    <row r="2123" spans="1:12" x14ac:dyDescent="0.2">
      <c r="A2123" s="652" t="s">
        <v>662</v>
      </c>
      <c r="B2123" s="656" t="s">
        <v>315</v>
      </c>
      <c r="C2123" s="653"/>
      <c r="D2123" s="653"/>
      <c r="E2123" s="653">
        <f t="shared" si="140"/>
        <v>8.68</v>
      </c>
      <c r="F2123" s="653">
        <v>7</v>
      </c>
      <c r="G2123" s="653">
        <f t="shared" si="141"/>
        <v>0</v>
      </c>
      <c r="H2123" s="653"/>
      <c r="I2123" s="654">
        <f t="shared" si="138"/>
        <v>8.68</v>
      </c>
      <c r="J2123" s="655">
        <f t="shared" si="138"/>
        <v>7</v>
      </c>
      <c r="K2123" s="652">
        <f t="shared" si="139"/>
        <v>8.68</v>
      </c>
      <c r="L2123" s="652"/>
    </row>
    <row r="2124" spans="1:12" x14ac:dyDescent="0.2">
      <c r="A2124" s="652" t="s">
        <v>662</v>
      </c>
      <c r="B2124" s="656" t="s">
        <v>345</v>
      </c>
      <c r="C2124" s="653"/>
      <c r="D2124" s="653"/>
      <c r="E2124" s="653">
        <f t="shared" si="140"/>
        <v>53.32</v>
      </c>
      <c r="F2124" s="653">
        <v>43</v>
      </c>
      <c r="G2124" s="653">
        <f t="shared" si="141"/>
        <v>0</v>
      </c>
      <c r="H2124" s="653"/>
      <c r="I2124" s="654">
        <f t="shared" si="138"/>
        <v>53.32</v>
      </c>
      <c r="J2124" s="655">
        <f t="shared" si="138"/>
        <v>43</v>
      </c>
      <c r="K2124" s="652">
        <f t="shared" si="139"/>
        <v>53.32</v>
      </c>
      <c r="L2124" s="652"/>
    </row>
    <row r="2125" spans="1:12" x14ac:dyDescent="0.2">
      <c r="A2125" s="652" t="s">
        <v>662</v>
      </c>
      <c r="B2125" s="656" t="s">
        <v>317</v>
      </c>
      <c r="C2125" s="653"/>
      <c r="D2125" s="653"/>
      <c r="E2125" s="653">
        <f t="shared" si="140"/>
        <v>114.08</v>
      </c>
      <c r="F2125" s="653">
        <v>92</v>
      </c>
      <c r="G2125" s="653">
        <f t="shared" si="141"/>
        <v>59.86</v>
      </c>
      <c r="H2125" s="653">
        <v>82</v>
      </c>
      <c r="I2125" s="654">
        <f t="shared" si="138"/>
        <v>173.94</v>
      </c>
      <c r="J2125" s="655">
        <f t="shared" si="138"/>
        <v>174</v>
      </c>
      <c r="K2125" s="652">
        <f t="shared" si="139"/>
        <v>173.94</v>
      </c>
      <c r="L2125" s="652"/>
    </row>
    <row r="2126" spans="1:12" x14ac:dyDescent="0.2">
      <c r="A2126" s="652" t="s">
        <v>662</v>
      </c>
      <c r="B2126" s="656" t="s">
        <v>347</v>
      </c>
      <c r="C2126" s="653"/>
      <c r="D2126" s="653"/>
      <c r="E2126" s="653">
        <f t="shared" si="140"/>
        <v>22.32</v>
      </c>
      <c r="F2126" s="653">
        <v>18</v>
      </c>
      <c r="G2126" s="653">
        <f t="shared" si="141"/>
        <v>0</v>
      </c>
      <c r="H2126" s="653"/>
      <c r="I2126" s="654">
        <f t="shared" si="138"/>
        <v>22.32</v>
      </c>
      <c r="J2126" s="655">
        <f t="shared" si="138"/>
        <v>18</v>
      </c>
      <c r="K2126" s="652">
        <f t="shared" si="139"/>
        <v>22.32</v>
      </c>
      <c r="L2126" s="652"/>
    </row>
    <row r="2127" spans="1:12" x14ac:dyDescent="0.2">
      <c r="A2127" s="652" t="s">
        <v>662</v>
      </c>
      <c r="B2127" s="656" t="s">
        <v>312</v>
      </c>
      <c r="C2127" s="653"/>
      <c r="D2127" s="653"/>
      <c r="E2127" s="653">
        <f t="shared" si="140"/>
        <v>308.76</v>
      </c>
      <c r="F2127" s="653">
        <v>249</v>
      </c>
      <c r="G2127" s="653">
        <f t="shared" si="141"/>
        <v>0</v>
      </c>
      <c r="H2127" s="653"/>
      <c r="I2127" s="654">
        <f t="shared" si="138"/>
        <v>308.76</v>
      </c>
      <c r="J2127" s="655">
        <f t="shared" si="138"/>
        <v>249</v>
      </c>
      <c r="K2127" s="652">
        <f t="shared" si="139"/>
        <v>308.76</v>
      </c>
      <c r="L2127" s="652"/>
    </row>
    <row r="2128" spans="1:12" x14ac:dyDescent="0.2">
      <c r="A2128" s="652" t="s">
        <v>662</v>
      </c>
      <c r="B2128" s="656" t="s">
        <v>321</v>
      </c>
      <c r="C2128" s="653"/>
      <c r="D2128" s="653"/>
      <c r="E2128" s="653">
        <f t="shared" si="140"/>
        <v>127.72</v>
      </c>
      <c r="F2128" s="653">
        <v>103</v>
      </c>
      <c r="G2128" s="653">
        <f t="shared" si="141"/>
        <v>0</v>
      </c>
      <c r="H2128" s="653"/>
      <c r="I2128" s="654">
        <f t="shared" si="138"/>
        <v>127.72</v>
      </c>
      <c r="J2128" s="655">
        <f t="shared" si="138"/>
        <v>103</v>
      </c>
      <c r="K2128" s="652">
        <f t="shared" si="139"/>
        <v>127.72</v>
      </c>
      <c r="L2128" s="652"/>
    </row>
    <row r="2129" spans="1:12" x14ac:dyDescent="0.2">
      <c r="A2129" s="652" t="s">
        <v>662</v>
      </c>
      <c r="B2129" s="656" t="s">
        <v>356</v>
      </c>
      <c r="C2129" s="653"/>
      <c r="D2129" s="653"/>
      <c r="E2129" s="653">
        <f t="shared" si="140"/>
        <v>11.16</v>
      </c>
      <c r="F2129" s="653">
        <v>9</v>
      </c>
      <c r="G2129" s="653">
        <f t="shared" si="141"/>
        <v>0</v>
      </c>
      <c r="H2129" s="653"/>
      <c r="I2129" s="654">
        <f t="shared" si="138"/>
        <v>11.16</v>
      </c>
      <c r="J2129" s="655">
        <f t="shared" si="138"/>
        <v>9</v>
      </c>
      <c r="K2129" s="652">
        <f t="shared" si="139"/>
        <v>11.16</v>
      </c>
      <c r="L2129" s="652"/>
    </row>
    <row r="2130" spans="1:12" x14ac:dyDescent="0.2">
      <c r="A2130" s="652" t="s">
        <v>662</v>
      </c>
      <c r="B2130" s="656" t="s">
        <v>394</v>
      </c>
      <c r="C2130" s="653"/>
      <c r="D2130" s="653"/>
      <c r="E2130" s="653">
        <f t="shared" si="140"/>
        <v>28.52</v>
      </c>
      <c r="F2130" s="653">
        <v>23</v>
      </c>
      <c r="G2130" s="653">
        <f t="shared" si="141"/>
        <v>0</v>
      </c>
      <c r="H2130" s="653"/>
      <c r="I2130" s="654">
        <f t="shared" si="138"/>
        <v>28.52</v>
      </c>
      <c r="J2130" s="655">
        <f t="shared" si="138"/>
        <v>23</v>
      </c>
      <c r="K2130" s="652">
        <f t="shared" si="139"/>
        <v>28.52</v>
      </c>
      <c r="L2130" s="652"/>
    </row>
    <row r="2131" spans="1:12" x14ac:dyDescent="0.2">
      <c r="A2131" s="652" t="s">
        <v>662</v>
      </c>
      <c r="B2131" s="656" t="s">
        <v>377</v>
      </c>
      <c r="C2131" s="653"/>
      <c r="D2131" s="653"/>
      <c r="E2131" s="653">
        <f t="shared" si="140"/>
        <v>333.56</v>
      </c>
      <c r="F2131" s="653">
        <v>269</v>
      </c>
      <c r="G2131" s="653">
        <f t="shared" si="141"/>
        <v>0</v>
      </c>
      <c r="H2131" s="653"/>
      <c r="I2131" s="654">
        <f t="shared" si="138"/>
        <v>333.56</v>
      </c>
      <c r="J2131" s="655">
        <f t="shared" si="138"/>
        <v>269</v>
      </c>
      <c r="K2131" s="652">
        <f t="shared" si="139"/>
        <v>333.56</v>
      </c>
      <c r="L2131" s="652"/>
    </row>
    <row r="2132" spans="1:12" x14ac:dyDescent="0.2">
      <c r="A2132" s="652" t="s">
        <v>662</v>
      </c>
      <c r="B2132" s="656" t="s">
        <v>357</v>
      </c>
      <c r="C2132" s="653"/>
      <c r="D2132" s="653"/>
      <c r="E2132" s="653">
        <f t="shared" si="140"/>
        <v>176.08</v>
      </c>
      <c r="F2132" s="653">
        <v>142</v>
      </c>
      <c r="G2132" s="653">
        <f t="shared" si="141"/>
        <v>0</v>
      </c>
      <c r="H2132" s="653"/>
      <c r="I2132" s="654">
        <f t="shared" si="138"/>
        <v>176.08</v>
      </c>
      <c r="J2132" s="655">
        <f t="shared" si="138"/>
        <v>142</v>
      </c>
      <c r="K2132" s="652">
        <f t="shared" si="139"/>
        <v>176.08</v>
      </c>
      <c r="L2132" s="652"/>
    </row>
    <row r="2133" spans="1:12" x14ac:dyDescent="0.2">
      <c r="A2133" s="652" t="s">
        <v>662</v>
      </c>
      <c r="B2133" s="656" t="s">
        <v>359</v>
      </c>
      <c r="C2133" s="653"/>
      <c r="D2133" s="653"/>
      <c r="E2133" s="653">
        <f t="shared" si="140"/>
        <v>48.36</v>
      </c>
      <c r="F2133" s="653">
        <v>39</v>
      </c>
      <c r="G2133" s="653">
        <f t="shared" si="141"/>
        <v>0</v>
      </c>
      <c r="H2133" s="653"/>
      <c r="I2133" s="654">
        <f t="shared" ref="I2133:J2184" si="142">C2133+E2133+G2133</f>
        <v>48.36</v>
      </c>
      <c r="J2133" s="655">
        <f t="shared" si="142"/>
        <v>39</v>
      </c>
      <c r="K2133" s="652">
        <f t="shared" si="139"/>
        <v>48.36</v>
      </c>
      <c r="L2133" s="652"/>
    </row>
    <row r="2134" spans="1:12" x14ac:dyDescent="0.2">
      <c r="A2134" s="652" t="s">
        <v>662</v>
      </c>
      <c r="B2134" s="656" t="s">
        <v>360</v>
      </c>
      <c r="C2134" s="653"/>
      <c r="D2134" s="653"/>
      <c r="E2134" s="653">
        <f t="shared" si="140"/>
        <v>218.24</v>
      </c>
      <c r="F2134" s="653">
        <v>176</v>
      </c>
      <c r="G2134" s="653">
        <f t="shared" si="141"/>
        <v>1.46</v>
      </c>
      <c r="H2134" s="653">
        <v>2</v>
      </c>
      <c r="I2134" s="654">
        <f t="shared" si="142"/>
        <v>219.70000000000002</v>
      </c>
      <c r="J2134" s="655">
        <f t="shared" si="142"/>
        <v>178</v>
      </c>
      <c r="K2134" s="652">
        <f t="shared" si="139"/>
        <v>219.70000000000002</v>
      </c>
      <c r="L2134" s="652"/>
    </row>
    <row r="2135" spans="1:12" x14ac:dyDescent="0.2">
      <c r="A2135" s="652" t="s">
        <v>662</v>
      </c>
      <c r="B2135" s="656" t="s">
        <v>362</v>
      </c>
      <c r="C2135" s="653"/>
      <c r="D2135" s="653"/>
      <c r="E2135" s="653">
        <f t="shared" si="140"/>
        <v>251.72</v>
      </c>
      <c r="F2135" s="653">
        <v>203</v>
      </c>
      <c r="G2135" s="653">
        <f t="shared" si="141"/>
        <v>0</v>
      </c>
      <c r="H2135" s="653"/>
      <c r="I2135" s="654">
        <f t="shared" si="142"/>
        <v>251.72</v>
      </c>
      <c r="J2135" s="655">
        <f t="shared" si="142"/>
        <v>203</v>
      </c>
      <c r="K2135" s="652">
        <f t="shared" si="139"/>
        <v>251.72</v>
      </c>
      <c r="L2135" s="652"/>
    </row>
    <row r="2136" spans="1:12" x14ac:dyDescent="0.2">
      <c r="A2136" s="652" t="s">
        <v>662</v>
      </c>
      <c r="B2136" s="656" t="s">
        <v>367</v>
      </c>
      <c r="C2136" s="653"/>
      <c r="D2136" s="653"/>
      <c r="E2136" s="653">
        <f t="shared" si="140"/>
        <v>0</v>
      </c>
      <c r="F2136" s="653"/>
      <c r="G2136" s="653">
        <f t="shared" si="141"/>
        <v>135.78</v>
      </c>
      <c r="H2136" s="653">
        <v>186</v>
      </c>
      <c r="I2136" s="654">
        <f t="shared" si="142"/>
        <v>135.78</v>
      </c>
      <c r="J2136" s="655">
        <f t="shared" si="142"/>
        <v>186</v>
      </c>
      <c r="K2136" s="652">
        <f t="shared" si="139"/>
        <v>135.78</v>
      </c>
      <c r="L2136" s="652"/>
    </row>
    <row r="2137" spans="1:12" x14ac:dyDescent="0.2">
      <c r="A2137" s="652" t="s">
        <v>662</v>
      </c>
      <c r="B2137" s="656" t="s">
        <v>368</v>
      </c>
      <c r="C2137" s="653"/>
      <c r="D2137" s="653"/>
      <c r="E2137" s="653">
        <f t="shared" si="140"/>
        <v>259.16000000000003</v>
      </c>
      <c r="F2137" s="653">
        <v>209</v>
      </c>
      <c r="G2137" s="653">
        <f t="shared" si="141"/>
        <v>23.36</v>
      </c>
      <c r="H2137" s="653">
        <v>32</v>
      </c>
      <c r="I2137" s="654">
        <f t="shared" si="142"/>
        <v>282.52000000000004</v>
      </c>
      <c r="J2137" s="655">
        <f t="shared" si="142"/>
        <v>241</v>
      </c>
      <c r="K2137" s="652">
        <f t="shared" si="139"/>
        <v>282.52000000000004</v>
      </c>
      <c r="L2137" s="652"/>
    </row>
    <row r="2138" spans="1:12" ht="24" x14ac:dyDescent="0.2">
      <c r="A2138" s="652" t="s">
        <v>662</v>
      </c>
      <c r="B2138" s="656" t="s">
        <v>370</v>
      </c>
      <c r="C2138" s="653"/>
      <c r="D2138" s="653"/>
      <c r="E2138" s="653">
        <f t="shared" si="140"/>
        <v>39.68</v>
      </c>
      <c r="F2138" s="653">
        <v>32</v>
      </c>
      <c r="G2138" s="653">
        <f t="shared" si="141"/>
        <v>2.92</v>
      </c>
      <c r="H2138" s="653">
        <v>4</v>
      </c>
      <c r="I2138" s="654">
        <f t="shared" si="142"/>
        <v>42.6</v>
      </c>
      <c r="J2138" s="655">
        <f t="shared" si="142"/>
        <v>36</v>
      </c>
      <c r="K2138" s="652">
        <f t="shared" si="139"/>
        <v>42.6</v>
      </c>
      <c r="L2138" s="652"/>
    </row>
    <row r="2139" spans="1:12" x14ac:dyDescent="0.2">
      <c r="A2139" s="652" t="s">
        <v>662</v>
      </c>
      <c r="B2139" s="656" t="s">
        <v>372</v>
      </c>
      <c r="C2139" s="653"/>
      <c r="D2139" s="653"/>
      <c r="E2139" s="653">
        <f t="shared" si="140"/>
        <v>498.48</v>
      </c>
      <c r="F2139" s="653">
        <v>402</v>
      </c>
      <c r="G2139" s="653">
        <f t="shared" si="141"/>
        <v>0</v>
      </c>
      <c r="H2139" s="653"/>
      <c r="I2139" s="654">
        <f t="shared" si="142"/>
        <v>498.48</v>
      </c>
      <c r="J2139" s="655">
        <f t="shared" si="142"/>
        <v>402</v>
      </c>
      <c r="K2139" s="652">
        <f t="shared" si="139"/>
        <v>498.48</v>
      </c>
      <c r="L2139" s="652"/>
    </row>
    <row r="2140" spans="1:12" x14ac:dyDescent="0.2">
      <c r="A2140" s="652" t="s">
        <v>662</v>
      </c>
      <c r="B2140" s="656" t="s">
        <v>373</v>
      </c>
      <c r="C2140" s="653"/>
      <c r="D2140" s="653"/>
      <c r="E2140" s="653">
        <f t="shared" si="140"/>
        <v>283.95999999999998</v>
      </c>
      <c r="F2140" s="653">
        <v>229</v>
      </c>
      <c r="G2140" s="653">
        <f t="shared" si="141"/>
        <v>0</v>
      </c>
      <c r="H2140" s="653"/>
      <c r="I2140" s="654">
        <f t="shared" si="142"/>
        <v>283.95999999999998</v>
      </c>
      <c r="J2140" s="655">
        <f t="shared" si="142"/>
        <v>229</v>
      </c>
      <c r="K2140" s="652">
        <f t="shared" si="139"/>
        <v>283.95999999999998</v>
      </c>
      <c r="L2140" s="652"/>
    </row>
    <row r="2141" spans="1:12" x14ac:dyDescent="0.2">
      <c r="A2141" s="652" t="s">
        <v>389</v>
      </c>
      <c r="B2141" s="656" t="s">
        <v>325</v>
      </c>
      <c r="C2141" s="653"/>
      <c r="D2141" s="653"/>
      <c r="E2141" s="653">
        <f t="shared" si="140"/>
        <v>90.52</v>
      </c>
      <c r="F2141" s="653">
        <v>73</v>
      </c>
      <c r="G2141" s="653">
        <f t="shared" si="141"/>
        <v>0.73</v>
      </c>
      <c r="H2141" s="653">
        <v>1</v>
      </c>
      <c r="I2141" s="654">
        <f t="shared" si="142"/>
        <v>91.25</v>
      </c>
      <c r="J2141" s="655">
        <f t="shared" si="142"/>
        <v>74</v>
      </c>
      <c r="K2141" s="652">
        <f t="shared" si="139"/>
        <v>91.25</v>
      </c>
      <c r="L2141" s="652"/>
    </row>
    <row r="2142" spans="1:12" x14ac:dyDescent="0.2">
      <c r="A2142" s="652" t="s">
        <v>389</v>
      </c>
      <c r="B2142" s="656" t="s">
        <v>326</v>
      </c>
      <c r="C2142" s="653"/>
      <c r="D2142" s="653"/>
      <c r="E2142" s="653">
        <f t="shared" si="140"/>
        <v>2.48</v>
      </c>
      <c r="F2142" s="653">
        <v>2</v>
      </c>
      <c r="G2142" s="653">
        <f t="shared" si="141"/>
        <v>717.59</v>
      </c>
      <c r="H2142" s="653">
        <v>983</v>
      </c>
      <c r="I2142" s="654">
        <f t="shared" si="142"/>
        <v>720.07</v>
      </c>
      <c r="J2142" s="655">
        <f t="shared" si="142"/>
        <v>985</v>
      </c>
      <c r="K2142" s="652">
        <f t="shared" si="139"/>
        <v>720.07</v>
      </c>
      <c r="L2142" s="652"/>
    </row>
    <row r="2143" spans="1:12" x14ac:dyDescent="0.2">
      <c r="A2143" s="652" t="s">
        <v>389</v>
      </c>
      <c r="B2143" s="656" t="s">
        <v>390</v>
      </c>
      <c r="C2143" s="653"/>
      <c r="D2143" s="653"/>
      <c r="E2143" s="653">
        <f t="shared" si="140"/>
        <v>0</v>
      </c>
      <c r="F2143" s="653"/>
      <c r="G2143" s="653">
        <f t="shared" si="141"/>
        <v>121.17999999999999</v>
      </c>
      <c r="H2143" s="653">
        <v>166</v>
      </c>
      <c r="I2143" s="654">
        <f t="shared" si="142"/>
        <v>121.17999999999999</v>
      </c>
      <c r="J2143" s="655">
        <f t="shared" si="142"/>
        <v>166</v>
      </c>
      <c r="K2143" s="652">
        <f t="shared" si="139"/>
        <v>121.17999999999999</v>
      </c>
      <c r="L2143" s="652"/>
    </row>
    <row r="2144" spans="1:12" x14ac:dyDescent="0.2">
      <c r="A2144" s="652" t="s">
        <v>389</v>
      </c>
      <c r="B2144" s="656" t="s">
        <v>327</v>
      </c>
      <c r="C2144" s="653"/>
      <c r="D2144" s="653"/>
      <c r="E2144" s="653">
        <f t="shared" si="140"/>
        <v>0</v>
      </c>
      <c r="F2144" s="653"/>
      <c r="G2144" s="653">
        <f t="shared" si="141"/>
        <v>360.62</v>
      </c>
      <c r="H2144" s="653">
        <v>494</v>
      </c>
      <c r="I2144" s="654">
        <f t="shared" si="142"/>
        <v>360.62</v>
      </c>
      <c r="J2144" s="655">
        <f t="shared" si="142"/>
        <v>494</v>
      </c>
      <c r="K2144" s="652">
        <f t="shared" si="139"/>
        <v>360.62</v>
      </c>
      <c r="L2144" s="652"/>
    </row>
    <row r="2145" spans="1:12" x14ac:dyDescent="0.2">
      <c r="A2145" s="652" t="s">
        <v>389</v>
      </c>
      <c r="B2145" s="656" t="s">
        <v>328</v>
      </c>
      <c r="C2145" s="653"/>
      <c r="D2145" s="653"/>
      <c r="E2145" s="653">
        <f t="shared" si="140"/>
        <v>279</v>
      </c>
      <c r="F2145" s="653">
        <v>225</v>
      </c>
      <c r="G2145" s="653">
        <f t="shared" si="141"/>
        <v>19.71</v>
      </c>
      <c r="H2145" s="653">
        <v>27</v>
      </c>
      <c r="I2145" s="654">
        <f t="shared" si="142"/>
        <v>298.70999999999998</v>
      </c>
      <c r="J2145" s="655">
        <f t="shared" si="142"/>
        <v>252</v>
      </c>
      <c r="K2145" s="652">
        <f t="shared" si="139"/>
        <v>298.70999999999998</v>
      </c>
      <c r="L2145" s="652"/>
    </row>
    <row r="2146" spans="1:12" x14ac:dyDescent="0.2">
      <c r="A2146" s="652" t="s">
        <v>389</v>
      </c>
      <c r="B2146" s="656" t="s">
        <v>329</v>
      </c>
      <c r="C2146" s="653"/>
      <c r="D2146" s="653"/>
      <c r="E2146" s="653">
        <f t="shared" si="140"/>
        <v>27.28</v>
      </c>
      <c r="F2146" s="653">
        <v>22</v>
      </c>
      <c r="G2146" s="653">
        <f t="shared" si="141"/>
        <v>52.56</v>
      </c>
      <c r="H2146" s="653">
        <v>72</v>
      </c>
      <c r="I2146" s="654">
        <f t="shared" si="142"/>
        <v>79.84</v>
      </c>
      <c r="J2146" s="655">
        <f t="shared" si="142"/>
        <v>94</v>
      </c>
      <c r="K2146" s="652">
        <f t="shared" si="139"/>
        <v>79.84</v>
      </c>
      <c r="L2146" s="652"/>
    </row>
    <row r="2147" spans="1:12" x14ac:dyDescent="0.2">
      <c r="A2147" s="652" t="s">
        <v>389</v>
      </c>
      <c r="B2147" s="656" t="s">
        <v>426</v>
      </c>
      <c r="C2147" s="653"/>
      <c r="D2147" s="653"/>
      <c r="E2147" s="653">
        <f t="shared" si="140"/>
        <v>12.4</v>
      </c>
      <c r="F2147" s="653">
        <v>10</v>
      </c>
      <c r="G2147" s="653">
        <f t="shared" si="141"/>
        <v>1.46</v>
      </c>
      <c r="H2147" s="653">
        <v>2</v>
      </c>
      <c r="I2147" s="654">
        <f t="shared" si="142"/>
        <v>13.86</v>
      </c>
      <c r="J2147" s="655">
        <f t="shared" si="142"/>
        <v>12</v>
      </c>
      <c r="K2147" s="652">
        <f t="shared" si="139"/>
        <v>13.86</v>
      </c>
      <c r="L2147" s="652"/>
    </row>
    <row r="2148" spans="1:12" x14ac:dyDescent="0.2">
      <c r="A2148" s="652" t="s">
        <v>389</v>
      </c>
      <c r="B2148" s="656" t="s">
        <v>330</v>
      </c>
      <c r="C2148" s="653"/>
      <c r="D2148" s="653"/>
      <c r="E2148" s="653">
        <f t="shared" si="140"/>
        <v>126.48</v>
      </c>
      <c r="F2148" s="653">
        <v>102</v>
      </c>
      <c r="G2148" s="653">
        <f t="shared" si="141"/>
        <v>18.25</v>
      </c>
      <c r="H2148" s="653">
        <v>25</v>
      </c>
      <c r="I2148" s="654">
        <f t="shared" si="142"/>
        <v>144.73000000000002</v>
      </c>
      <c r="J2148" s="655">
        <f t="shared" si="142"/>
        <v>127</v>
      </c>
      <c r="K2148" s="652">
        <f t="shared" si="139"/>
        <v>144.73000000000002</v>
      </c>
      <c r="L2148" s="652"/>
    </row>
    <row r="2149" spans="1:12" x14ac:dyDescent="0.2">
      <c r="A2149" s="652" t="s">
        <v>389</v>
      </c>
      <c r="B2149" s="656" t="s">
        <v>331</v>
      </c>
      <c r="C2149" s="653"/>
      <c r="D2149" s="653"/>
      <c r="E2149" s="653">
        <f t="shared" si="140"/>
        <v>0</v>
      </c>
      <c r="F2149" s="653"/>
      <c r="G2149" s="653">
        <f t="shared" si="141"/>
        <v>17.52</v>
      </c>
      <c r="H2149" s="653">
        <v>24</v>
      </c>
      <c r="I2149" s="654">
        <f t="shared" si="142"/>
        <v>17.52</v>
      </c>
      <c r="J2149" s="655">
        <f t="shared" si="142"/>
        <v>24</v>
      </c>
      <c r="K2149" s="652">
        <f t="shared" si="139"/>
        <v>17.52</v>
      </c>
      <c r="L2149" s="652"/>
    </row>
    <row r="2150" spans="1:12" x14ac:dyDescent="0.2">
      <c r="A2150" s="652" t="s">
        <v>389</v>
      </c>
      <c r="B2150" s="656" t="s">
        <v>333</v>
      </c>
      <c r="C2150" s="653"/>
      <c r="D2150" s="653"/>
      <c r="E2150" s="653">
        <f t="shared" si="140"/>
        <v>515.84</v>
      </c>
      <c r="F2150" s="653">
        <v>416</v>
      </c>
      <c r="G2150" s="653">
        <f t="shared" si="141"/>
        <v>79.569999999999993</v>
      </c>
      <c r="H2150" s="653">
        <v>109</v>
      </c>
      <c r="I2150" s="654">
        <f t="shared" si="142"/>
        <v>595.41000000000008</v>
      </c>
      <c r="J2150" s="655">
        <f t="shared" si="142"/>
        <v>525</v>
      </c>
      <c r="K2150" s="652">
        <f t="shared" si="139"/>
        <v>595.41000000000008</v>
      </c>
      <c r="L2150" s="652"/>
    </row>
    <row r="2151" spans="1:12" x14ac:dyDescent="0.2">
      <c r="A2151" s="652" t="s">
        <v>389</v>
      </c>
      <c r="B2151" s="656" t="s">
        <v>404</v>
      </c>
      <c r="C2151" s="653">
        <f>D2151*3.74</f>
        <v>142.12</v>
      </c>
      <c r="D2151" s="653">
        <v>38</v>
      </c>
      <c r="E2151" s="653">
        <f t="shared" si="140"/>
        <v>12.4</v>
      </c>
      <c r="F2151" s="653">
        <v>10</v>
      </c>
      <c r="G2151" s="653">
        <f t="shared" si="141"/>
        <v>0</v>
      </c>
      <c r="H2151" s="653"/>
      <c r="I2151" s="654">
        <f t="shared" si="142"/>
        <v>154.52000000000001</v>
      </c>
      <c r="J2151" s="655">
        <f t="shared" si="142"/>
        <v>48</v>
      </c>
      <c r="K2151" s="652">
        <f t="shared" si="139"/>
        <v>154.52000000000001</v>
      </c>
      <c r="L2151" s="652"/>
    </row>
    <row r="2152" spans="1:12" x14ac:dyDescent="0.2">
      <c r="A2152" s="652" t="s">
        <v>389</v>
      </c>
      <c r="B2152" s="656" t="s">
        <v>391</v>
      </c>
      <c r="C2152" s="653"/>
      <c r="D2152" s="653"/>
      <c r="E2152" s="653">
        <f t="shared" si="140"/>
        <v>186</v>
      </c>
      <c r="F2152" s="653">
        <v>150</v>
      </c>
      <c r="G2152" s="653">
        <f t="shared" si="141"/>
        <v>109.5</v>
      </c>
      <c r="H2152" s="653">
        <v>150</v>
      </c>
      <c r="I2152" s="654">
        <f t="shared" si="142"/>
        <v>295.5</v>
      </c>
      <c r="J2152" s="655">
        <f t="shared" si="142"/>
        <v>300</v>
      </c>
      <c r="K2152" s="652">
        <f t="shared" si="139"/>
        <v>295.5</v>
      </c>
      <c r="L2152" s="652"/>
    </row>
    <row r="2153" spans="1:12" x14ac:dyDescent="0.2">
      <c r="A2153" s="652" t="s">
        <v>389</v>
      </c>
      <c r="B2153" s="656" t="s">
        <v>336</v>
      </c>
      <c r="C2153" s="653"/>
      <c r="D2153" s="653"/>
      <c r="E2153" s="653">
        <f t="shared" si="140"/>
        <v>34.72</v>
      </c>
      <c r="F2153" s="653">
        <v>28</v>
      </c>
      <c r="G2153" s="653">
        <f t="shared" si="141"/>
        <v>20.439999999999998</v>
      </c>
      <c r="H2153" s="653">
        <v>28</v>
      </c>
      <c r="I2153" s="654">
        <f t="shared" si="142"/>
        <v>55.16</v>
      </c>
      <c r="J2153" s="655">
        <f t="shared" si="142"/>
        <v>56</v>
      </c>
      <c r="K2153" s="652">
        <f t="shared" si="139"/>
        <v>55.16</v>
      </c>
      <c r="L2153" s="652"/>
    </row>
    <row r="2154" spans="1:12" x14ac:dyDescent="0.2">
      <c r="A2154" s="652" t="s">
        <v>389</v>
      </c>
      <c r="B2154" s="656" t="s">
        <v>338</v>
      </c>
      <c r="C2154" s="653"/>
      <c r="D2154" s="653"/>
      <c r="E2154" s="653">
        <f t="shared" si="140"/>
        <v>42.16</v>
      </c>
      <c r="F2154" s="653">
        <v>34</v>
      </c>
      <c r="G2154" s="653">
        <f t="shared" si="141"/>
        <v>26.28</v>
      </c>
      <c r="H2154" s="653">
        <v>36</v>
      </c>
      <c r="I2154" s="654">
        <f t="shared" si="142"/>
        <v>68.44</v>
      </c>
      <c r="J2154" s="655">
        <f t="shared" si="142"/>
        <v>70</v>
      </c>
      <c r="K2154" s="652">
        <f t="shared" si="139"/>
        <v>68.44</v>
      </c>
      <c r="L2154" s="652"/>
    </row>
    <row r="2155" spans="1:12" x14ac:dyDescent="0.2">
      <c r="A2155" s="652" t="s">
        <v>389</v>
      </c>
      <c r="B2155" s="656" t="s">
        <v>339</v>
      </c>
      <c r="C2155" s="653"/>
      <c r="D2155" s="653"/>
      <c r="E2155" s="653">
        <f t="shared" si="140"/>
        <v>27.28</v>
      </c>
      <c r="F2155" s="653">
        <v>22</v>
      </c>
      <c r="G2155" s="653">
        <f t="shared" si="141"/>
        <v>15.33</v>
      </c>
      <c r="H2155" s="653">
        <v>21</v>
      </c>
      <c r="I2155" s="654">
        <f t="shared" si="142"/>
        <v>42.61</v>
      </c>
      <c r="J2155" s="655">
        <f t="shared" si="142"/>
        <v>43</v>
      </c>
      <c r="K2155" s="652">
        <f t="shared" ref="K2155:K2184" si="143">I2155</f>
        <v>42.61</v>
      </c>
      <c r="L2155" s="652"/>
    </row>
    <row r="2156" spans="1:12" x14ac:dyDescent="0.2">
      <c r="A2156" s="652" t="s">
        <v>389</v>
      </c>
      <c r="B2156" s="656" t="s">
        <v>341</v>
      </c>
      <c r="C2156" s="653"/>
      <c r="D2156" s="653"/>
      <c r="E2156" s="653">
        <f t="shared" si="140"/>
        <v>4.96</v>
      </c>
      <c r="F2156" s="653">
        <v>4</v>
      </c>
      <c r="G2156" s="653">
        <f t="shared" si="141"/>
        <v>2.92</v>
      </c>
      <c r="H2156" s="653">
        <v>4</v>
      </c>
      <c r="I2156" s="654">
        <f t="shared" si="142"/>
        <v>7.88</v>
      </c>
      <c r="J2156" s="655">
        <f t="shared" si="142"/>
        <v>8</v>
      </c>
      <c r="K2156" s="652">
        <f t="shared" si="143"/>
        <v>7.88</v>
      </c>
      <c r="L2156" s="652"/>
    </row>
    <row r="2157" spans="1:12" ht="24" x14ac:dyDescent="0.2">
      <c r="A2157" s="652" t="s">
        <v>389</v>
      </c>
      <c r="B2157" s="656" t="s">
        <v>342</v>
      </c>
      <c r="C2157" s="653"/>
      <c r="D2157" s="653"/>
      <c r="E2157" s="653">
        <f t="shared" si="140"/>
        <v>47.12</v>
      </c>
      <c r="F2157" s="653">
        <v>38</v>
      </c>
      <c r="G2157" s="653">
        <f t="shared" si="141"/>
        <v>28.47</v>
      </c>
      <c r="H2157" s="653">
        <v>39</v>
      </c>
      <c r="I2157" s="654">
        <f t="shared" si="142"/>
        <v>75.59</v>
      </c>
      <c r="J2157" s="655">
        <f t="shared" si="142"/>
        <v>77</v>
      </c>
      <c r="K2157" s="652">
        <f t="shared" si="143"/>
        <v>75.59</v>
      </c>
      <c r="L2157" s="652"/>
    </row>
    <row r="2158" spans="1:12" x14ac:dyDescent="0.2">
      <c r="A2158" s="652" t="s">
        <v>389</v>
      </c>
      <c r="B2158" s="656" t="s">
        <v>344</v>
      </c>
      <c r="C2158" s="653"/>
      <c r="D2158" s="653"/>
      <c r="E2158" s="653">
        <f t="shared" si="140"/>
        <v>3.7199999999999998</v>
      </c>
      <c r="F2158" s="653">
        <v>3</v>
      </c>
      <c r="G2158" s="653">
        <f t="shared" si="141"/>
        <v>2.19</v>
      </c>
      <c r="H2158" s="653">
        <v>3</v>
      </c>
      <c r="I2158" s="654">
        <f t="shared" si="142"/>
        <v>5.91</v>
      </c>
      <c r="J2158" s="655">
        <f t="shared" si="142"/>
        <v>6</v>
      </c>
      <c r="K2158" s="652">
        <f t="shared" si="143"/>
        <v>5.91</v>
      </c>
      <c r="L2158" s="652"/>
    </row>
    <row r="2159" spans="1:12" x14ac:dyDescent="0.2">
      <c r="A2159" s="652" t="s">
        <v>389</v>
      </c>
      <c r="B2159" s="656" t="s">
        <v>315</v>
      </c>
      <c r="C2159" s="653"/>
      <c r="D2159" s="653"/>
      <c r="E2159" s="653">
        <f t="shared" si="140"/>
        <v>137.63999999999999</v>
      </c>
      <c r="F2159" s="653">
        <v>111</v>
      </c>
      <c r="G2159" s="653">
        <f t="shared" si="141"/>
        <v>71.539999999999992</v>
      </c>
      <c r="H2159" s="653">
        <v>98</v>
      </c>
      <c r="I2159" s="654">
        <f t="shared" si="142"/>
        <v>209.17999999999998</v>
      </c>
      <c r="J2159" s="655">
        <f t="shared" si="142"/>
        <v>209</v>
      </c>
      <c r="K2159" s="652">
        <f t="shared" si="143"/>
        <v>209.17999999999998</v>
      </c>
      <c r="L2159" s="652"/>
    </row>
    <row r="2160" spans="1:12" x14ac:dyDescent="0.2">
      <c r="A2160" s="652" t="s">
        <v>389</v>
      </c>
      <c r="B2160" s="656" t="s">
        <v>345</v>
      </c>
      <c r="C2160" s="653"/>
      <c r="D2160" s="653"/>
      <c r="E2160" s="653">
        <f t="shared" si="140"/>
        <v>24.8</v>
      </c>
      <c r="F2160" s="653">
        <v>20</v>
      </c>
      <c r="G2160" s="653">
        <f t="shared" si="141"/>
        <v>0.73</v>
      </c>
      <c r="H2160" s="653">
        <v>1</v>
      </c>
      <c r="I2160" s="654">
        <f t="shared" si="142"/>
        <v>25.53</v>
      </c>
      <c r="J2160" s="655">
        <f t="shared" si="142"/>
        <v>21</v>
      </c>
      <c r="K2160" s="652">
        <f t="shared" si="143"/>
        <v>25.53</v>
      </c>
      <c r="L2160" s="652"/>
    </row>
    <row r="2161" spans="1:12" x14ac:dyDescent="0.2">
      <c r="A2161" s="652" t="s">
        <v>389</v>
      </c>
      <c r="B2161" s="656" t="s">
        <v>346</v>
      </c>
      <c r="C2161" s="653"/>
      <c r="D2161" s="653"/>
      <c r="E2161" s="653">
        <f t="shared" si="140"/>
        <v>0</v>
      </c>
      <c r="F2161" s="653"/>
      <c r="G2161" s="653">
        <f t="shared" si="141"/>
        <v>16.79</v>
      </c>
      <c r="H2161" s="653">
        <v>23</v>
      </c>
      <c r="I2161" s="654">
        <f t="shared" si="142"/>
        <v>16.79</v>
      </c>
      <c r="J2161" s="655">
        <f t="shared" si="142"/>
        <v>23</v>
      </c>
      <c r="K2161" s="652">
        <f t="shared" si="143"/>
        <v>16.79</v>
      </c>
      <c r="L2161" s="652"/>
    </row>
    <row r="2162" spans="1:12" x14ac:dyDescent="0.2">
      <c r="A2162" s="652" t="s">
        <v>389</v>
      </c>
      <c r="B2162" s="656" t="s">
        <v>317</v>
      </c>
      <c r="C2162" s="653"/>
      <c r="D2162" s="653"/>
      <c r="E2162" s="653">
        <f t="shared" si="140"/>
        <v>83.08</v>
      </c>
      <c r="F2162" s="653">
        <v>67</v>
      </c>
      <c r="G2162" s="653">
        <f t="shared" si="141"/>
        <v>3.65</v>
      </c>
      <c r="H2162" s="653">
        <v>5</v>
      </c>
      <c r="I2162" s="654">
        <f t="shared" si="142"/>
        <v>86.73</v>
      </c>
      <c r="J2162" s="655">
        <f t="shared" si="142"/>
        <v>72</v>
      </c>
      <c r="K2162" s="652">
        <f t="shared" si="143"/>
        <v>86.73</v>
      </c>
      <c r="L2162" s="652"/>
    </row>
    <row r="2163" spans="1:12" x14ac:dyDescent="0.2">
      <c r="A2163" s="652" t="s">
        <v>389</v>
      </c>
      <c r="B2163" s="656" t="s">
        <v>347</v>
      </c>
      <c r="C2163" s="653"/>
      <c r="D2163" s="653"/>
      <c r="E2163" s="653">
        <f t="shared" si="140"/>
        <v>81.84</v>
      </c>
      <c r="F2163" s="653">
        <v>66</v>
      </c>
      <c r="G2163" s="653">
        <f t="shared" si="141"/>
        <v>0</v>
      </c>
      <c r="H2163" s="653"/>
      <c r="I2163" s="654">
        <f t="shared" si="142"/>
        <v>81.84</v>
      </c>
      <c r="J2163" s="655">
        <f t="shared" si="142"/>
        <v>66</v>
      </c>
      <c r="K2163" s="652">
        <f t="shared" si="143"/>
        <v>81.84</v>
      </c>
      <c r="L2163" s="652"/>
    </row>
    <row r="2164" spans="1:12" x14ac:dyDescent="0.2">
      <c r="A2164" s="652" t="s">
        <v>389</v>
      </c>
      <c r="B2164" s="656" t="s">
        <v>312</v>
      </c>
      <c r="C2164" s="653"/>
      <c r="D2164" s="653"/>
      <c r="E2164" s="653">
        <f t="shared" si="140"/>
        <v>875.43999999999994</v>
      </c>
      <c r="F2164" s="653">
        <v>706</v>
      </c>
      <c r="G2164" s="653">
        <f t="shared" si="141"/>
        <v>363.53999999999996</v>
      </c>
      <c r="H2164" s="653">
        <v>498</v>
      </c>
      <c r="I2164" s="654">
        <f t="shared" si="142"/>
        <v>1238.98</v>
      </c>
      <c r="J2164" s="655">
        <f t="shared" si="142"/>
        <v>1204</v>
      </c>
      <c r="K2164" s="652">
        <f t="shared" si="143"/>
        <v>1238.98</v>
      </c>
      <c r="L2164" s="652"/>
    </row>
    <row r="2165" spans="1:12" x14ac:dyDescent="0.2">
      <c r="A2165" s="652" t="s">
        <v>389</v>
      </c>
      <c r="B2165" s="656" t="s">
        <v>321</v>
      </c>
      <c r="C2165" s="653"/>
      <c r="D2165" s="653"/>
      <c r="E2165" s="653">
        <f t="shared" si="140"/>
        <v>255.44</v>
      </c>
      <c r="F2165" s="653">
        <v>206</v>
      </c>
      <c r="G2165" s="653">
        <f t="shared" si="141"/>
        <v>108.77</v>
      </c>
      <c r="H2165" s="653">
        <v>149</v>
      </c>
      <c r="I2165" s="654">
        <f t="shared" si="142"/>
        <v>364.21</v>
      </c>
      <c r="J2165" s="655">
        <f t="shared" si="142"/>
        <v>355</v>
      </c>
      <c r="K2165" s="652">
        <f t="shared" si="143"/>
        <v>364.21</v>
      </c>
      <c r="L2165" s="652"/>
    </row>
    <row r="2166" spans="1:12" x14ac:dyDescent="0.2">
      <c r="A2166" s="652" t="s">
        <v>389</v>
      </c>
      <c r="B2166" s="656" t="s">
        <v>375</v>
      </c>
      <c r="C2166" s="653"/>
      <c r="D2166" s="653"/>
      <c r="E2166" s="653">
        <f t="shared" si="140"/>
        <v>49.6</v>
      </c>
      <c r="F2166" s="653">
        <v>40</v>
      </c>
      <c r="G2166" s="653">
        <f t="shared" si="141"/>
        <v>0</v>
      </c>
      <c r="H2166" s="653"/>
      <c r="I2166" s="654">
        <f t="shared" si="142"/>
        <v>49.6</v>
      </c>
      <c r="J2166" s="655">
        <f t="shared" si="142"/>
        <v>40</v>
      </c>
      <c r="K2166" s="652">
        <f t="shared" si="143"/>
        <v>49.6</v>
      </c>
      <c r="L2166" s="652"/>
    </row>
    <row r="2167" spans="1:12" x14ac:dyDescent="0.2">
      <c r="A2167" s="652" t="s">
        <v>389</v>
      </c>
      <c r="B2167" s="656" t="s">
        <v>348</v>
      </c>
      <c r="C2167" s="653"/>
      <c r="D2167" s="653"/>
      <c r="E2167" s="653">
        <f t="shared" si="140"/>
        <v>60.76</v>
      </c>
      <c r="F2167" s="653">
        <v>49</v>
      </c>
      <c r="G2167" s="653">
        <f t="shared" si="141"/>
        <v>0</v>
      </c>
      <c r="H2167" s="653"/>
      <c r="I2167" s="654">
        <f t="shared" si="142"/>
        <v>60.76</v>
      </c>
      <c r="J2167" s="655">
        <f t="shared" si="142"/>
        <v>49</v>
      </c>
      <c r="K2167" s="652">
        <f t="shared" si="143"/>
        <v>60.76</v>
      </c>
      <c r="L2167" s="652"/>
    </row>
    <row r="2168" spans="1:12" x14ac:dyDescent="0.2">
      <c r="A2168" s="652" t="s">
        <v>389</v>
      </c>
      <c r="B2168" s="656" t="s">
        <v>349</v>
      </c>
      <c r="C2168" s="653"/>
      <c r="D2168" s="653"/>
      <c r="E2168" s="653">
        <f t="shared" si="140"/>
        <v>152.52000000000001</v>
      </c>
      <c r="F2168" s="653">
        <v>123</v>
      </c>
      <c r="G2168" s="653">
        <f t="shared" si="141"/>
        <v>0</v>
      </c>
      <c r="H2168" s="653"/>
      <c r="I2168" s="654">
        <f t="shared" si="142"/>
        <v>152.52000000000001</v>
      </c>
      <c r="J2168" s="655">
        <f t="shared" si="142"/>
        <v>123</v>
      </c>
      <c r="K2168" s="652">
        <f t="shared" si="143"/>
        <v>152.52000000000001</v>
      </c>
      <c r="L2168" s="652"/>
    </row>
    <row r="2169" spans="1:12" x14ac:dyDescent="0.2">
      <c r="A2169" s="652" t="s">
        <v>389</v>
      </c>
      <c r="B2169" s="656" t="s">
        <v>351</v>
      </c>
      <c r="C2169" s="653"/>
      <c r="D2169" s="653"/>
      <c r="E2169" s="653">
        <f t="shared" si="140"/>
        <v>1.24</v>
      </c>
      <c r="F2169" s="653">
        <v>1</v>
      </c>
      <c r="G2169" s="653">
        <f t="shared" si="141"/>
        <v>0</v>
      </c>
      <c r="H2169" s="653"/>
      <c r="I2169" s="654">
        <f t="shared" si="142"/>
        <v>1.24</v>
      </c>
      <c r="J2169" s="655">
        <f t="shared" si="142"/>
        <v>1</v>
      </c>
      <c r="K2169" s="652">
        <f t="shared" si="143"/>
        <v>1.24</v>
      </c>
      <c r="L2169" s="652"/>
    </row>
    <row r="2170" spans="1:12" x14ac:dyDescent="0.2">
      <c r="A2170" s="652" t="s">
        <v>389</v>
      </c>
      <c r="B2170" s="656" t="s">
        <v>353</v>
      </c>
      <c r="C2170" s="653"/>
      <c r="D2170" s="653"/>
      <c r="E2170" s="653">
        <f t="shared" si="140"/>
        <v>16.12</v>
      </c>
      <c r="F2170" s="653">
        <v>13</v>
      </c>
      <c r="G2170" s="653">
        <f t="shared" si="141"/>
        <v>0</v>
      </c>
      <c r="H2170" s="653"/>
      <c r="I2170" s="654">
        <f t="shared" si="142"/>
        <v>16.12</v>
      </c>
      <c r="J2170" s="655">
        <f t="shared" si="142"/>
        <v>13</v>
      </c>
      <c r="K2170" s="652">
        <f t="shared" si="143"/>
        <v>16.12</v>
      </c>
      <c r="L2170" s="652"/>
    </row>
    <row r="2171" spans="1:12" x14ac:dyDescent="0.2">
      <c r="A2171" s="652" t="s">
        <v>389</v>
      </c>
      <c r="B2171" s="656" t="s">
        <v>354</v>
      </c>
      <c r="C2171" s="653"/>
      <c r="D2171" s="653"/>
      <c r="E2171" s="653">
        <f t="shared" si="140"/>
        <v>35.96</v>
      </c>
      <c r="F2171" s="653">
        <v>29</v>
      </c>
      <c r="G2171" s="653">
        <f t="shared" si="141"/>
        <v>0.73</v>
      </c>
      <c r="H2171" s="653">
        <v>1</v>
      </c>
      <c r="I2171" s="654">
        <f t="shared" si="142"/>
        <v>36.69</v>
      </c>
      <c r="J2171" s="655">
        <f t="shared" si="142"/>
        <v>30</v>
      </c>
      <c r="K2171" s="652">
        <f t="shared" si="143"/>
        <v>36.69</v>
      </c>
      <c r="L2171" s="652"/>
    </row>
    <row r="2172" spans="1:12" x14ac:dyDescent="0.2">
      <c r="A2172" s="652" t="s">
        <v>389</v>
      </c>
      <c r="B2172" s="656" t="s">
        <v>356</v>
      </c>
      <c r="C2172" s="653"/>
      <c r="D2172" s="653"/>
      <c r="E2172" s="653">
        <f t="shared" si="140"/>
        <v>33.479999999999997</v>
      </c>
      <c r="F2172" s="653">
        <v>27</v>
      </c>
      <c r="G2172" s="653">
        <f t="shared" si="141"/>
        <v>6.57</v>
      </c>
      <c r="H2172" s="653">
        <v>9</v>
      </c>
      <c r="I2172" s="654">
        <f t="shared" si="142"/>
        <v>40.049999999999997</v>
      </c>
      <c r="J2172" s="655">
        <f t="shared" si="142"/>
        <v>36</v>
      </c>
      <c r="K2172" s="652">
        <f t="shared" si="143"/>
        <v>40.049999999999997</v>
      </c>
      <c r="L2172" s="652"/>
    </row>
    <row r="2173" spans="1:12" x14ac:dyDescent="0.2">
      <c r="A2173" s="652" t="s">
        <v>389</v>
      </c>
      <c r="B2173" s="656" t="s">
        <v>357</v>
      </c>
      <c r="C2173" s="653"/>
      <c r="D2173" s="653"/>
      <c r="E2173" s="653">
        <f t="shared" si="140"/>
        <v>137.63999999999999</v>
      </c>
      <c r="F2173" s="653">
        <v>111</v>
      </c>
      <c r="G2173" s="653">
        <f t="shared" si="141"/>
        <v>79.569999999999993</v>
      </c>
      <c r="H2173" s="653">
        <v>109</v>
      </c>
      <c r="I2173" s="654">
        <f t="shared" si="142"/>
        <v>217.20999999999998</v>
      </c>
      <c r="J2173" s="655">
        <f t="shared" si="142"/>
        <v>220</v>
      </c>
      <c r="K2173" s="652">
        <f t="shared" si="143"/>
        <v>217.20999999999998</v>
      </c>
      <c r="L2173" s="652"/>
    </row>
    <row r="2174" spans="1:12" x14ac:dyDescent="0.2">
      <c r="A2174" s="652" t="s">
        <v>389</v>
      </c>
      <c r="B2174" s="656" t="s">
        <v>358</v>
      </c>
      <c r="C2174" s="653"/>
      <c r="D2174" s="653"/>
      <c r="E2174" s="653">
        <f t="shared" si="140"/>
        <v>171.12</v>
      </c>
      <c r="F2174" s="653">
        <v>138</v>
      </c>
      <c r="G2174" s="653">
        <f t="shared" si="141"/>
        <v>8.76</v>
      </c>
      <c r="H2174" s="653">
        <v>12</v>
      </c>
      <c r="I2174" s="654">
        <f t="shared" si="142"/>
        <v>179.88</v>
      </c>
      <c r="J2174" s="655">
        <f t="shared" si="142"/>
        <v>150</v>
      </c>
      <c r="K2174" s="652">
        <f t="shared" si="143"/>
        <v>179.88</v>
      </c>
      <c r="L2174" s="652"/>
    </row>
    <row r="2175" spans="1:12" x14ac:dyDescent="0.2">
      <c r="A2175" s="652" t="s">
        <v>389</v>
      </c>
      <c r="B2175" s="656" t="s">
        <v>359</v>
      </c>
      <c r="C2175" s="653"/>
      <c r="D2175" s="653"/>
      <c r="E2175" s="653">
        <f t="shared" si="140"/>
        <v>84.32</v>
      </c>
      <c r="F2175" s="653">
        <v>68</v>
      </c>
      <c r="G2175" s="653">
        <f t="shared" si="141"/>
        <v>36.5</v>
      </c>
      <c r="H2175" s="653">
        <v>50</v>
      </c>
      <c r="I2175" s="654">
        <f t="shared" si="142"/>
        <v>120.82</v>
      </c>
      <c r="J2175" s="655">
        <f t="shared" si="142"/>
        <v>118</v>
      </c>
      <c r="K2175" s="652">
        <f t="shared" si="143"/>
        <v>120.82</v>
      </c>
      <c r="L2175" s="652"/>
    </row>
    <row r="2176" spans="1:12" x14ac:dyDescent="0.2">
      <c r="A2176" s="652" t="s">
        <v>389</v>
      </c>
      <c r="B2176" s="656" t="s">
        <v>360</v>
      </c>
      <c r="C2176" s="653"/>
      <c r="D2176" s="653"/>
      <c r="E2176" s="653">
        <f t="shared" si="140"/>
        <v>16.12</v>
      </c>
      <c r="F2176" s="653">
        <v>13</v>
      </c>
      <c r="G2176" s="653">
        <f t="shared" si="141"/>
        <v>0</v>
      </c>
      <c r="H2176" s="653"/>
      <c r="I2176" s="654">
        <f t="shared" si="142"/>
        <v>16.12</v>
      </c>
      <c r="J2176" s="655">
        <f t="shared" si="142"/>
        <v>13</v>
      </c>
      <c r="K2176" s="652">
        <f t="shared" si="143"/>
        <v>16.12</v>
      </c>
      <c r="L2176" s="652"/>
    </row>
    <row r="2177" spans="1:12" x14ac:dyDescent="0.2">
      <c r="A2177" s="652" t="s">
        <v>389</v>
      </c>
      <c r="B2177" s="656" t="s">
        <v>362</v>
      </c>
      <c r="C2177" s="653"/>
      <c r="D2177" s="653"/>
      <c r="E2177" s="653">
        <f t="shared" si="140"/>
        <v>99.2</v>
      </c>
      <c r="F2177" s="653">
        <v>80</v>
      </c>
      <c r="G2177" s="653">
        <f t="shared" si="141"/>
        <v>0</v>
      </c>
      <c r="H2177" s="653"/>
      <c r="I2177" s="654">
        <f t="shared" si="142"/>
        <v>99.2</v>
      </c>
      <c r="J2177" s="655">
        <f t="shared" si="142"/>
        <v>80</v>
      </c>
      <c r="K2177" s="652">
        <f t="shared" si="143"/>
        <v>99.2</v>
      </c>
      <c r="L2177" s="652"/>
    </row>
    <row r="2178" spans="1:12" x14ac:dyDescent="0.2">
      <c r="A2178" s="652" t="s">
        <v>389</v>
      </c>
      <c r="B2178" s="656" t="s">
        <v>364</v>
      </c>
      <c r="C2178" s="653"/>
      <c r="D2178" s="653"/>
      <c r="E2178" s="653">
        <f t="shared" si="140"/>
        <v>0</v>
      </c>
      <c r="F2178" s="653"/>
      <c r="G2178" s="653">
        <f t="shared" si="141"/>
        <v>1.46</v>
      </c>
      <c r="H2178" s="653">
        <v>2</v>
      </c>
      <c r="I2178" s="654">
        <f t="shared" si="142"/>
        <v>1.46</v>
      </c>
      <c r="J2178" s="655">
        <f t="shared" si="142"/>
        <v>2</v>
      </c>
      <c r="K2178" s="652">
        <f t="shared" si="143"/>
        <v>1.46</v>
      </c>
      <c r="L2178" s="652"/>
    </row>
    <row r="2179" spans="1:12" x14ac:dyDescent="0.2">
      <c r="A2179" s="652" t="s">
        <v>389</v>
      </c>
      <c r="B2179" s="656" t="s">
        <v>365</v>
      </c>
      <c r="C2179" s="653"/>
      <c r="D2179" s="653"/>
      <c r="E2179" s="653">
        <f t="shared" si="140"/>
        <v>1.24</v>
      </c>
      <c r="F2179" s="653">
        <v>1</v>
      </c>
      <c r="G2179" s="653">
        <f t="shared" si="141"/>
        <v>0</v>
      </c>
      <c r="H2179" s="653"/>
      <c r="I2179" s="654">
        <f t="shared" si="142"/>
        <v>1.24</v>
      </c>
      <c r="J2179" s="655">
        <f t="shared" si="142"/>
        <v>1</v>
      </c>
      <c r="K2179" s="652">
        <f t="shared" si="143"/>
        <v>1.24</v>
      </c>
      <c r="L2179" s="652"/>
    </row>
    <row r="2180" spans="1:12" x14ac:dyDescent="0.2">
      <c r="A2180" s="652" t="s">
        <v>389</v>
      </c>
      <c r="B2180" s="656" t="s">
        <v>367</v>
      </c>
      <c r="C2180" s="653"/>
      <c r="D2180" s="653"/>
      <c r="E2180" s="653">
        <f t="shared" si="140"/>
        <v>105.4</v>
      </c>
      <c r="F2180" s="653">
        <v>85</v>
      </c>
      <c r="G2180" s="653">
        <f t="shared" si="141"/>
        <v>79.569999999999993</v>
      </c>
      <c r="H2180" s="653">
        <v>109</v>
      </c>
      <c r="I2180" s="654">
        <f t="shared" si="142"/>
        <v>184.97</v>
      </c>
      <c r="J2180" s="655">
        <f t="shared" si="142"/>
        <v>194</v>
      </c>
      <c r="K2180" s="652">
        <f t="shared" si="143"/>
        <v>184.97</v>
      </c>
      <c r="L2180" s="652"/>
    </row>
    <row r="2181" spans="1:12" x14ac:dyDescent="0.2">
      <c r="A2181" s="652" t="s">
        <v>389</v>
      </c>
      <c r="B2181" s="656" t="s">
        <v>368</v>
      </c>
      <c r="C2181" s="653"/>
      <c r="D2181" s="653"/>
      <c r="E2181" s="653">
        <f t="shared" si="140"/>
        <v>390.6</v>
      </c>
      <c r="F2181" s="653">
        <v>315</v>
      </c>
      <c r="G2181" s="653">
        <f t="shared" si="141"/>
        <v>46.72</v>
      </c>
      <c r="H2181" s="653">
        <v>64</v>
      </c>
      <c r="I2181" s="654">
        <f t="shared" si="142"/>
        <v>437.32000000000005</v>
      </c>
      <c r="J2181" s="655">
        <f t="shared" si="142"/>
        <v>379</v>
      </c>
      <c r="K2181" s="652">
        <f t="shared" si="143"/>
        <v>437.32000000000005</v>
      </c>
      <c r="L2181" s="652"/>
    </row>
    <row r="2182" spans="1:12" x14ac:dyDescent="0.2">
      <c r="A2182" s="652" t="s">
        <v>389</v>
      </c>
      <c r="B2182" s="656" t="s">
        <v>372</v>
      </c>
      <c r="C2182" s="653"/>
      <c r="D2182" s="653"/>
      <c r="E2182" s="653">
        <f t="shared" ref="E2182:E2184" si="144">F2182*1.24</f>
        <v>137.63999999999999</v>
      </c>
      <c r="F2182" s="653">
        <v>111</v>
      </c>
      <c r="G2182" s="653">
        <f t="shared" ref="G2182:G2184" si="145">H2182*0.73</f>
        <v>0</v>
      </c>
      <c r="H2182" s="653"/>
      <c r="I2182" s="654">
        <f t="shared" si="142"/>
        <v>137.63999999999999</v>
      </c>
      <c r="J2182" s="655">
        <f t="shared" si="142"/>
        <v>111</v>
      </c>
      <c r="K2182" s="652">
        <f t="shared" si="143"/>
        <v>137.63999999999999</v>
      </c>
      <c r="L2182" s="652"/>
    </row>
    <row r="2183" spans="1:12" x14ac:dyDescent="0.2">
      <c r="A2183" s="652" t="s">
        <v>389</v>
      </c>
      <c r="B2183" s="656" t="s">
        <v>373</v>
      </c>
      <c r="C2183" s="653"/>
      <c r="D2183" s="653"/>
      <c r="E2183" s="653">
        <f t="shared" si="144"/>
        <v>512.12</v>
      </c>
      <c r="F2183" s="653">
        <v>413</v>
      </c>
      <c r="G2183" s="653">
        <f t="shared" si="145"/>
        <v>0</v>
      </c>
      <c r="H2183" s="653"/>
      <c r="I2183" s="654">
        <f t="shared" si="142"/>
        <v>512.12</v>
      </c>
      <c r="J2183" s="655">
        <f t="shared" si="142"/>
        <v>413</v>
      </c>
      <c r="K2183" s="652">
        <f t="shared" si="143"/>
        <v>512.12</v>
      </c>
      <c r="L2183" s="652"/>
    </row>
    <row r="2184" spans="1:12" x14ac:dyDescent="0.2">
      <c r="A2184" s="652" t="s">
        <v>387</v>
      </c>
      <c r="B2184" s="656" t="s">
        <v>375</v>
      </c>
      <c r="C2184" s="653"/>
      <c r="D2184" s="653"/>
      <c r="E2184" s="653">
        <f t="shared" si="144"/>
        <v>71.92</v>
      </c>
      <c r="F2184" s="653">
        <v>58</v>
      </c>
      <c r="G2184" s="653">
        <f t="shared" si="145"/>
        <v>0</v>
      </c>
      <c r="H2184" s="653"/>
      <c r="I2184" s="654">
        <f t="shared" si="142"/>
        <v>71.92</v>
      </c>
      <c r="J2184" s="655">
        <f t="shared" si="142"/>
        <v>58</v>
      </c>
      <c r="K2184" s="652">
        <f t="shared" si="143"/>
        <v>71.92</v>
      </c>
      <c r="L2184" s="652"/>
    </row>
  </sheetData>
  <mergeCells count="3">
    <mergeCell ref="A2:J2"/>
    <mergeCell ref="A4:B4"/>
    <mergeCell ref="H1:J1"/>
  </mergeCell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sheetPr>
  <dimension ref="B1:U32"/>
  <sheetViews>
    <sheetView zoomScale="80" zoomScaleNormal="80" workbookViewId="0">
      <selection activeCell="G1" sqref="G1:I1"/>
    </sheetView>
  </sheetViews>
  <sheetFormatPr defaultColWidth="9.140625" defaultRowHeight="15" x14ac:dyDescent="0.25"/>
  <cols>
    <col min="1" max="1" width="5.28515625" style="215" customWidth="1"/>
    <col min="2" max="2" width="31.5703125" style="215" customWidth="1"/>
    <col min="3" max="3" width="21.28515625" style="215" customWidth="1"/>
    <col min="4" max="4" width="17.42578125" style="215" customWidth="1"/>
    <col min="5" max="5" width="13.42578125" style="215" customWidth="1"/>
    <col min="6" max="6" width="19.5703125" style="215" customWidth="1"/>
    <col min="7" max="7" width="16" style="259" customWidth="1"/>
    <col min="8" max="8" width="15.140625" style="215" customWidth="1"/>
    <col min="9" max="9" width="13.7109375" style="215" customWidth="1"/>
    <col min="10" max="10" width="23.28515625" style="215" customWidth="1"/>
    <col min="11" max="11" width="14.85546875" style="215" customWidth="1"/>
    <col min="12" max="12" width="13.7109375" style="215" customWidth="1"/>
    <col min="13" max="16384" width="9.140625" style="215"/>
  </cols>
  <sheetData>
    <row r="1" spans="2:21" ht="68.25" customHeight="1" x14ac:dyDescent="0.25">
      <c r="G1" s="1498" t="s">
        <v>2585</v>
      </c>
      <c r="H1" s="1498"/>
      <c r="I1" s="1498"/>
    </row>
    <row r="2" spans="2:21" ht="18.75" x14ac:dyDescent="0.3">
      <c r="B2" s="255" t="s">
        <v>2360</v>
      </c>
      <c r="C2" s="256"/>
      <c r="D2" s="256"/>
      <c r="E2" s="256"/>
      <c r="F2" s="256"/>
      <c r="G2" s="257"/>
    </row>
    <row r="4" spans="2:21" ht="75" x14ac:dyDescent="0.25">
      <c r="B4" s="320" t="s">
        <v>2124</v>
      </c>
      <c r="C4" s="262" t="s">
        <v>56</v>
      </c>
      <c r="D4" s="262" t="s">
        <v>93</v>
      </c>
      <c r="E4" s="262" t="s">
        <v>94</v>
      </c>
      <c r="F4" s="262" t="s">
        <v>95</v>
      </c>
      <c r="G4" s="263" t="s">
        <v>97</v>
      </c>
      <c r="H4" s="262" t="s">
        <v>100</v>
      </c>
      <c r="I4" s="262" t="s">
        <v>99</v>
      </c>
      <c r="K4" s="1071"/>
      <c r="L4" s="1072"/>
    </row>
    <row r="5" spans="2:21" x14ac:dyDescent="0.25">
      <c r="B5" s="400" t="s">
        <v>58</v>
      </c>
      <c r="C5" s="1001">
        <v>12</v>
      </c>
      <c r="D5" s="378">
        <f>C5/3</f>
        <v>4</v>
      </c>
      <c r="E5" s="378">
        <f>C5/3</f>
        <v>4</v>
      </c>
      <c r="F5" s="214">
        <v>1</v>
      </c>
      <c r="G5" s="378">
        <f>C5/3</f>
        <v>4</v>
      </c>
      <c r="H5" s="209">
        <v>200</v>
      </c>
      <c r="I5" s="378">
        <f>C5/3</f>
        <v>4</v>
      </c>
      <c r="J5" s="1045"/>
      <c r="K5" s="1071"/>
      <c r="L5" s="1073"/>
    </row>
    <row r="6" spans="2:21" ht="15.75" thickBot="1" x14ac:dyDescent="0.3">
      <c r="B6" s="400" t="s">
        <v>61</v>
      </c>
      <c r="C6" s="1001">
        <v>12</v>
      </c>
      <c r="D6" s="378">
        <f t="shared" ref="D6:D8" si="0">C6/3</f>
        <v>4</v>
      </c>
      <c r="E6" s="378">
        <f t="shared" ref="E6:E8" si="1">C6/3</f>
        <v>4</v>
      </c>
      <c r="F6" s="214">
        <v>1</v>
      </c>
      <c r="G6" s="378">
        <f t="shared" ref="G6:G8" si="2">C6/3</f>
        <v>4</v>
      </c>
      <c r="H6" s="209">
        <v>200</v>
      </c>
      <c r="I6" s="378">
        <f t="shared" ref="I6:I8" si="3">C6/3</f>
        <v>4</v>
      </c>
      <c r="J6" s="1045"/>
      <c r="K6" s="1071"/>
      <c r="L6" s="1073"/>
      <c r="M6" s="283"/>
      <c r="N6" s="283"/>
      <c r="O6" s="283"/>
      <c r="P6" s="283"/>
      <c r="Q6" s="283"/>
    </row>
    <row r="7" spans="2:21" ht="15.75" thickBot="1" x14ac:dyDescent="0.3">
      <c r="B7" s="400" t="s">
        <v>59</v>
      </c>
      <c r="C7" s="1001">
        <v>12</v>
      </c>
      <c r="D7" s="378">
        <f t="shared" si="0"/>
        <v>4</v>
      </c>
      <c r="E7" s="378">
        <f t="shared" si="1"/>
        <v>4</v>
      </c>
      <c r="F7" s="214">
        <v>1</v>
      </c>
      <c r="G7" s="378">
        <f t="shared" si="2"/>
        <v>4</v>
      </c>
      <c r="H7" s="209">
        <v>200</v>
      </c>
      <c r="I7" s="378">
        <f t="shared" si="3"/>
        <v>4</v>
      </c>
      <c r="J7" s="1045"/>
      <c r="K7" s="1102" t="s">
        <v>20</v>
      </c>
      <c r="L7" s="1103" t="s">
        <v>21</v>
      </c>
      <c r="M7" s="1103" t="s">
        <v>22</v>
      </c>
      <c r="O7" s="283"/>
      <c r="P7" s="283"/>
      <c r="Q7" s="283"/>
    </row>
    <row r="8" spans="2:21" ht="15.75" thickBot="1" x14ac:dyDescent="0.3">
      <c r="B8" s="400" t="s">
        <v>60</v>
      </c>
      <c r="C8" s="1001">
        <v>12</v>
      </c>
      <c r="D8" s="378">
        <f t="shared" si="0"/>
        <v>4</v>
      </c>
      <c r="E8" s="378">
        <f t="shared" si="1"/>
        <v>4</v>
      </c>
      <c r="F8" s="214">
        <v>1</v>
      </c>
      <c r="G8" s="378">
        <f t="shared" si="2"/>
        <v>4</v>
      </c>
      <c r="H8" s="209">
        <v>200</v>
      </c>
      <c r="I8" s="378">
        <f t="shared" si="3"/>
        <v>4</v>
      </c>
      <c r="J8" s="1045"/>
      <c r="K8" s="1104" t="s">
        <v>23</v>
      </c>
      <c r="L8" s="1017">
        <v>3</v>
      </c>
      <c r="M8" s="1105">
        <f>L8/L10</f>
        <v>7.4441687344913151E-3</v>
      </c>
      <c r="O8" s="283"/>
      <c r="P8" s="283"/>
      <c r="Q8" s="283"/>
    </row>
    <row r="9" spans="2:21" ht="15.75" thickBot="1" x14ac:dyDescent="0.3">
      <c r="B9" s="400"/>
      <c r="C9" s="1001"/>
      <c r="D9" s="378"/>
      <c r="E9" s="378"/>
      <c r="F9" s="214"/>
      <c r="G9" s="378"/>
      <c r="H9" s="209"/>
      <c r="I9" s="378"/>
      <c r="J9" s="1045"/>
      <c r="K9" s="1084" t="s">
        <v>24</v>
      </c>
      <c r="L9" s="1085">
        <v>400</v>
      </c>
      <c r="M9" s="1106">
        <f>L9/L10</f>
        <v>0.99255583126550873</v>
      </c>
      <c r="N9" s="422" t="s">
        <v>69</v>
      </c>
      <c r="O9" s="283"/>
      <c r="P9" s="283"/>
      <c r="Q9" s="283"/>
    </row>
    <row r="10" spans="2:21" ht="15.75" thickBot="1" x14ac:dyDescent="0.3">
      <c r="B10" s="404" t="s">
        <v>2342</v>
      </c>
      <c r="C10" s="294">
        <f t="shared" ref="C10:I10" si="4">SUM(C5:C9)</f>
        <v>48</v>
      </c>
      <c r="D10" s="294">
        <f t="shared" si="4"/>
        <v>16</v>
      </c>
      <c r="E10" s="294">
        <f t="shared" si="4"/>
        <v>16</v>
      </c>
      <c r="F10" s="294">
        <f t="shared" si="4"/>
        <v>4</v>
      </c>
      <c r="G10" s="1107">
        <f t="shared" si="4"/>
        <v>16</v>
      </c>
      <c r="H10" s="1107">
        <f t="shared" si="4"/>
        <v>800</v>
      </c>
      <c r="I10" s="294">
        <f t="shared" si="4"/>
        <v>16</v>
      </c>
      <c r="K10" s="1104" t="s">
        <v>4</v>
      </c>
      <c r="L10" s="1085">
        <f>L9+L8</f>
        <v>403</v>
      </c>
      <c r="M10" s="1108">
        <v>1</v>
      </c>
      <c r="O10" s="283"/>
      <c r="P10" s="283"/>
      <c r="Q10" s="283"/>
      <c r="R10" s="283"/>
      <c r="S10" s="283"/>
      <c r="T10" s="283"/>
      <c r="U10" s="283"/>
    </row>
    <row r="11" spans="2:21" x14ac:dyDescent="0.25">
      <c r="B11" s="382" t="s">
        <v>66</v>
      </c>
      <c r="C11" s="295">
        <v>8</v>
      </c>
      <c r="D11" s="270">
        <f>G22</f>
        <v>8.6</v>
      </c>
      <c r="E11" s="270">
        <f>G18</f>
        <v>4.2</v>
      </c>
      <c r="F11" s="270">
        <f>G19</f>
        <v>14.52</v>
      </c>
      <c r="G11" s="296">
        <f>G23</f>
        <v>0.16800000000000001</v>
      </c>
      <c r="H11" s="270">
        <f>G23</f>
        <v>0.16800000000000001</v>
      </c>
      <c r="I11" s="270">
        <f>G20</f>
        <v>3.62</v>
      </c>
      <c r="J11" s="405"/>
    </row>
    <row r="12" spans="2:21" x14ac:dyDescent="0.25">
      <c r="B12" s="1098" t="s">
        <v>2354</v>
      </c>
      <c r="C12" s="1100">
        <f>C10*C11</f>
        <v>384</v>
      </c>
      <c r="D12" s="1099">
        <f>D10*D11</f>
        <v>137.6</v>
      </c>
      <c r="E12" s="1099">
        <f>E10*E11</f>
        <v>67.2</v>
      </c>
      <c r="F12" s="1099">
        <f>F10*F11</f>
        <v>58.08</v>
      </c>
      <c r="G12" s="1100">
        <f>G10*G11</f>
        <v>2.6880000000000002</v>
      </c>
      <c r="H12" s="1100">
        <f>H11*H10</f>
        <v>134.4</v>
      </c>
      <c r="I12" s="1099">
        <f>I10*I11</f>
        <v>57.92</v>
      </c>
      <c r="K12" s="283"/>
      <c r="L12" s="283"/>
      <c r="M12" s="283"/>
      <c r="N12" s="283"/>
      <c r="O12" s="283"/>
    </row>
    <row r="13" spans="2:21" x14ac:dyDescent="0.25">
      <c r="B13" s="1101" t="s">
        <v>2355</v>
      </c>
      <c r="C13" s="1109">
        <f>C12*3</f>
        <v>1152</v>
      </c>
      <c r="D13" s="1109">
        <f>D12*3</f>
        <v>412.79999999999995</v>
      </c>
      <c r="E13" s="1109">
        <f>E12*3</f>
        <v>201.60000000000002</v>
      </c>
      <c r="F13" s="1109">
        <f>F12</f>
        <v>58.08</v>
      </c>
      <c r="G13" s="1109">
        <f>G12*3</f>
        <v>8.0640000000000001</v>
      </c>
      <c r="H13" s="1109">
        <f>H12*3</f>
        <v>403.20000000000005</v>
      </c>
      <c r="I13" s="1109">
        <f>I12*3</f>
        <v>173.76</v>
      </c>
    </row>
    <row r="14" spans="2:21" ht="15.75" x14ac:dyDescent="0.25">
      <c r="E14" s="283"/>
      <c r="F14" s="283"/>
      <c r="G14" s="301"/>
      <c r="H14" s="302" t="s">
        <v>2361</v>
      </c>
      <c r="I14" s="324">
        <f>SUM(D13:I13)</f>
        <v>1257.5040000000001</v>
      </c>
      <c r="J14" s="283"/>
      <c r="M14" s="1075"/>
      <c r="N14" s="1075"/>
      <c r="O14" s="1075"/>
      <c r="P14" s="283"/>
      <c r="Q14" s="283"/>
      <c r="R14" s="283"/>
    </row>
    <row r="15" spans="2:21" x14ac:dyDescent="0.25">
      <c r="E15" s="283"/>
      <c r="F15" s="283"/>
      <c r="G15" s="301"/>
      <c r="H15" s="302"/>
      <c r="I15" s="304"/>
      <c r="J15" s="283"/>
      <c r="K15" s="283"/>
      <c r="M15" s="1076"/>
      <c r="N15" s="1077"/>
      <c r="O15" s="1078"/>
      <c r="P15" s="283"/>
      <c r="Q15" s="283"/>
      <c r="R15" s="283"/>
    </row>
    <row r="16" spans="2:21" ht="15.75" x14ac:dyDescent="0.25">
      <c r="E16" s="283"/>
      <c r="F16" s="283"/>
      <c r="G16" s="301"/>
      <c r="H16" s="302"/>
      <c r="I16" s="304"/>
      <c r="J16" s="411">
        <f>M9</f>
        <v>0.99255583126550873</v>
      </c>
      <c r="K16" s="321">
        <f>I14*M9</f>
        <v>1248.1429280397024</v>
      </c>
      <c r="L16" s="215" t="s">
        <v>2356</v>
      </c>
      <c r="M16" s="1076"/>
      <c r="N16" s="1077"/>
      <c r="O16" s="1078"/>
      <c r="P16" s="309"/>
      <c r="Q16" s="283"/>
      <c r="R16" s="283"/>
    </row>
    <row r="17" spans="2:18" x14ac:dyDescent="0.25">
      <c r="D17" s="1499"/>
      <c r="E17" s="1499"/>
      <c r="F17" s="1112" t="s">
        <v>70</v>
      </c>
      <c r="G17" s="1113" t="s">
        <v>71</v>
      </c>
      <c r="J17" s="215" t="s">
        <v>2357</v>
      </c>
      <c r="K17" s="215">
        <v>835.62</v>
      </c>
      <c r="M17" s="1076"/>
      <c r="N17" s="1077"/>
      <c r="O17" s="1079"/>
      <c r="P17" s="283"/>
      <c r="Q17" s="283"/>
      <c r="R17" s="283"/>
    </row>
    <row r="18" spans="2:18" x14ac:dyDescent="0.25">
      <c r="D18" s="1497" t="s">
        <v>72</v>
      </c>
      <c r="E18" s="1497"/>
      <c r="F18" s="358">
        <v>3.75</v>
      </c>
      <c r="G18" s="358">
        <v>4.2</v>
      </c>
      <c r="J18" s="215" t="s">
        <v>2358</v>
      </c>
      <c r="K18" s="1111">
        <f>K16-K17</f>
        <v>412.52292803970238</v>
      </c>
      <c r="M18" s="283"/>
      <c r="N18" s="283"/>
      <c r="O18" s="283"/>
      <c r="P18" s="283"/>
      <c r="Q18" s="283"/>
      <c r="R18" s="283"/>
    </row>
    <row r="19" spans="2:18" x14ac:dyDescent="0.25">
      <c r="D19" s="1497" t="s">
        <v>50</v>
      </c>
      <c r="E19" s="1497"/>
      <c r="F19" s="358" t="s">
        <v>73</v>
      </c>
      <c r="G19" s="358">
        <v>14.52</v>
      </c>
      <c r="H19" s="1110"/>
    </row>
    <row r="20" spans="2:18" x14ac:dyDescent="0.25">
      <c r="D20" s="1497" t="s">
        <v>51</v>
      </c>
      <c r="E20" s="1497"/>
      <c r="F20" s="358">
        <v>3.23</v>
      </c>
      <c r="G20" s="358">
        <v>3.62</v>
      </c>
    </row>
    <row r="21" spans="2:18" x14ac:dyDescent="0.25">
      <c r="D21" s="357" t="s">
        <v>53</v>
      </c>
      <c r="E21" s="357"/>
      <c r="F21" s="358"/>
      <c r="G21" s="358">
        <v>0.05</v>
      </c>
      <c r="J21" s="422" t="s">
        <v>2359</v>
      </c>
    </row>
    <row r="22" spans="2:18" x14ac:dyDescent="0.25">
      <c r="D22" s="1497" t="s">
        <v>52</v>
      </c>
      <c r="E22" s="1497"/>
      <c r="F22" s="354">
        <v>7.68</v>
      </c>
      <c r="G22" s="354">
        <v>8.6</v>
      </c>
    </row>
    <row r="23" spans="2:18" x14ac:dyDescent="0.25">
      <c r="D23" s="1497" t="s">
        <v>54</v>
      </c>
      <c r="E23" s="1497"/>
      <c r="F23" s="1114">
        <v>0.15</v>
      </c>
      <c r="G23" s="358">
        <v>0.16800000000000001</v>
      </c>
    </row>
    <row r="24" spans="2:18" x14ac:dyDescent="0.25">
      <c r="B24" s="283"/>
      <c r="D24" s="356"/>
      <c r="E24" s="356"/>
      <c r="F24" s="356" t="s">
        <v>74</v>
      </c>
      <c r="G24" s="1115">
        <f>SUM(G18:G23)</f>
        <v>31.158000000000001</v>
      </c>
    </row>
    <row r="25" spans="2:18" x14ac:dyDescent="0.25">
      <c r="B25" s="283"/>
    </row>
    <row r="26" spans="2:18" x14ac:dyDescent="0.25">
      <c r="G26" s="215"/>
    </row>
    <row r="27" spans="2:18" x14ac:dyDescent="0.25">
      <c r="G27" s="215"/>
    </row>
    <row r="28" spans="2:18" x14ac:dyDescent="0.25">
      <c r="G28" s="215"/>
    </row>
    <row r="29" spans="2:18" x14ac:dyDescent="0.25">
      <c r="G29" s="215"/>
    </row>
    <row r="30" spans="2:18" x14ac:dyDescent="0.25">
      <c r="G30" s="215"/>
      <c r="I30" s="283"/>
    </row>
    <row r="31" spans="2:18" x14ac:dyDescent="0.25">
      <c r="G31" s="215"/>
    </row>
    <row r="32" spans="2:18" x14ac:dyDescent="0.25">
      <c r="D32" s="349"/>
      <c r="G32" s="215"/>
    </row>
  </sheetData>
  <mergeCells count="7">
    <mergeCell ref="D22:E22"/>
    <mergeCell ref="D23:E23"/>
    <mergeCell ref="G1:I1"/>
    <mergeCell ref="D17:E17"/>
    <mergeCell ref="D18:E18"/>
    <mergeCell ref="D19:E19"/>
    <mergeCell ref="D20:E20"/>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79998168889431442"/>
  </sheetPr>
  <dimension ref="A1:R52"/>
  <sheetViews>
    <sheetView zoomScale="71" zoomScaleNormal="71" workbookViewId="0">
      <selection activeCell="G1" sqref="G1:I1"/>
    </sheetView>
  </sheetViews>
  <sheetFormatPr defaultColWidth="9.140625" defaultRowHeight="15" x14ac:dyDescent="0.25"/>
  <cols>
    <col min="1" max="1" width="6.42578125" style="215" customWidth="1"/>
    <col min="2" max="2" width="15.85546875" style="215" customWidth="1"/>
    <col min="3" max="3" width="30.7109375" style="215" bestFit="1" customWidth="1"/>
    <col min="4" max="4" width="16.42578125" style="259" customWidth="1"/>
    <col min="5" max="5" width="14" style="215" customWidth="1"/>
    <col min="6" max="6" width="25.7109375" style="215" customWidth="1"/>
    <col min="7" max="7" width="24" style="215" customWidth="1"/>
    <col min="8" max="8" width="18.140625" style="215" customWidth="1"/>
    <col min="9" max="9" width="14.28515625" style="215" customWidth="1"/>
    <col min="10" max="10" width="9.140625" style="215"/>
    <col min="11" max="11" width="25" style="215" customWidth="1"/>
    <col min="12" max="12" width="11.42578125" style="215" customWidth="1"/>
    <col min="13" max="13" width="18.85546875" style="215" customWidth="1"/>
    <col min="14" max="14" width="18.42578125" style="343" customWidth="1"/>
    <col min="15" max="15" width="4.140625" style="215" customWidth="1"/>
    <col min="16" max="16384" width="9.140625" style="215"/>
  </cols>
  <sheetData>
    <row r="1" spans="2:14" ht="77.25" customHeight="1" x14ac:dyDescent="0.25">
      <c r="G1" s="1490" t="s">
        <v>2586</v>
      </c>
      <c r="H1" s="1490"/>
      <c r="I1" s="1490"/>
    </row>
    <row r="2" spans="2:14" ht="18.75" x14ac:dyDescent="0.3">
      <c r="B2" s="255" t="s">
        <v>2353</v>
      </c>
      <c r="C2" s="256"/>
      <c r="D2" s="257"/>
      <c r="E2" s="256"/>
      <c r="F2" s="258"/>
      <c r="G2" s="258"/>
    </row>
    <row r="3" spans="2:14" x14ac:dyDescent="0.25">
      <c r="J3" s="283"/>
      <c r="K3" s="283"/>
    </row>
    <row r="4" spans="2:14" ht="93" customHeight="1" x14ac:dyDescent="0.25">
      <c r="B4" s="261" t="s">
        <v>40</v>
      </c>
      <c r="C4" s="262" t="s">
        <v>92</v>
      </c>
      <c r="D4" s="263" t="s">
        <v>93</v>
      </c>
      <c r="E4" s="262" t="s">
        <v>94</v>
      </c>
      <c r="F4" s="262" t="s">
        <v>95</v>
      </c>
      <c r="G4" s="262" t="s">
        <v>97</v>
      </c>
      <c r="H4" s="262" t="s">
        <v>98</v>
      </c>
      <c r="I4" s="262" t="s">
        <v>99</v>
      </c>
      <c r="J4" s="283"/>
      <c r="K4" s="1070"/>
    </row>
    <row r="5" spans="2:14" x14ac:dyDescent="0.25">
      <c r="B5" s="260">
        <v>44105</v>
      </c>
      <c r="C5" s="214"/>
      <c r="D5" s="213">
        <f>((8/3)*C5)</f>
        <v>0</v>
      </c>
      <c r="E5" s="214">
        <v>0</v>
      </c>
      <c r="F5" s="209"/>
      <c r="G5" s="213">
        <f>((C5*8)/3)</f>
        <v>0</v>
      </c>
      <c r="H5" s="214">
        <f>((C5*8)/3)</f>
        <v>0</v>
      </c>
      <c r="I5" s="213">
        <f>((C5*8)/3)</f>
        <v>0</v>
      </c>
    </row>
    <row r="6" spans="2:14" x14ac:dyDescent="0.25">
      <c r="B6" s="260">
        <v>44106</v>
      </c>
      <c r="C6" s="214"/>
      <c r="D6" s="213">
        <f t="shared" ref="D6:D35" si="0">((8/3)*C6)</f>
        <v>0</v>
      </c>
      <c r="E6" s="214">
        <v>0</v>
      </c>
      <c r="F6" s="209"/>
      <c r="G6" s="213">
        <f t="shared" ref="G6:G35" si="1">((C6*8)/3)</f>
        <v>0</v>
      </c>
      <c r="H6" s="214">
        <f t="shared" ref="H6:H35" si="2">((C6*8)/3)</f>
        <v>0</v>
      </c>
      <c r="I6" s="213">
        <f t="shared" ref="I6:I35" si="3">((C6*8)/3)</f>
        <v>0</v>
      </c>
    </row>
    <row r="7" spans="2:14" x14ac:dyDescent="0.25">
      <c r="B7" s="260">
        <v>44107</v>
      </c>
      <c r="C7" s="214"/>
      <c r="D7" s="213">
        <f t="shared" si="0"/>
        <v>0</v>
      </c>
      <c r="E7" s="214">
        <v>0</v>
      </c>
      <c r="F7" s="209"/>
      <c r="G7" s="213">
        <f t="shared" si="1"/>
        <v>0</v>
      </c>
      <c r="H7" s="214">
        <f t="shared" si="2"/>
        <v>0</v>
      </c>
      <c r="I7" s="213">
        <f t="shared" si="3"/>
        <v>0</v>
      </c>
    </row>
    <row r="8" spans="2:14" x14ac:dyDescent="0.25">
      <c r="B8" s="260">
        <v>44108</v>
      </c>
      <c r="C8" s="214"/>
      <c r="D8" s="213">
        <f t="shared" si="0"/>
        <v>0</v>
      </c>
      <c r="E8" s="214">
        <v>0</v>
      </c>
      <c r="F8" s="209"/>
      <c r="G8" s="213">
        <f t="shared" si="1"/>
        <v>0</v>
      </c>
      <c r="H8" s="214">
        <f t="shared" si="2"/>
        <v>0</v>
      </c>
      <c r="I8" s="213">
        <f t="shared" si="3"/>
        <v>0</v>
      </c>
    </row>
    <row r="9" spans="2:14" x14ac:dyDescent="0.25">
      <c r="B9" s="260">
        <v>44109</v>
      </c>
      <c r="C9" s="214"/>
      <c r="D9" s="213">
        <f t="shared" si="0"/>
        <v>0</v>
      </c>
      <c r="E9" s="214">
        <v>0</v>
      </c>
      <c r="F9" s="209"/>
      <c r="G9" s="213">
        <f t="shared" si="1"/>
        <v>0</v>
      </c>
      <c r="H9" s="214">
        <f t="shared" si="2"/>
        <v>0</v>
      </c>
      <c r="I9" s="213">
        <f t="shared" si="3"/>
        <v>0</v>
      </c>
      <c r="M9" s="1071"/>
      <c r="N9" s="1072"/>
    </row>
    <row r="10" spans="2:14" x14ac:dyDescent="0.25">
      <c r="B10" s="260">
        <v>44110</v>
      </c>
      <c r="C10" s="214"/>
      <c r="D10" s="213">
        <f t="shared" si="0"/>
        <v>0</v>
      </c>
      <c r="E10" s="214">
        <v>0</v>
      </c>
      <c r="F10" s="209"/>
      <c r="G10" s="213">
        <f t="shared" si="1"/>
        <v>0</v>
      </c>
      <c r="H10" s="213">
        <f t="shared" si="2"/>
        <v>0</v>
      </c>
      <c r="I10" s="213">
        <f t="shared" si="3"/>
        <v>0</v>
      </c>
      <c r="M10" s="1071"/>
      <c r="N10" s="1073"/>
    </row>
    <row r="11" spans="2:14" x14ac:dyDescent="0.25">
      <c r="B11" s="260">
        <v>44111</v>
      </c>
      <c r="C11" s="214"/>
      <c r="D11" s="213">
        <f t="shared" si="0"/>
        <v>0</v>
      </c>
      <c r="E11" s="214">
        <v>0</v>
      </c>
      <c r="F11" s="209"/>
      <c r="G11" s="213">
        <f t="shared" si="1"/>
        <v>0</v>
      </c>
      <c r="H11" s="213">
        <f t="shared" si="2"/>
        <v>0</v>
      </c>
      <c r="I11" s="213">
        <f t="shared" si="3"/>
        <v>0</v>
      </c>
      <c r="M11" s="1071"/>
      <c r="N11" s="1073"/>
    </row>
    <row r="12" spans="2:14" x14ac:dyDescent="0.25">
      <c r="B12" s="260">
        <v>44112</v>
      </c>
      <c r="C12" s="214"/>
      <c r="D12" s="213">
        <f t="shared" si="0"/>
        <v>0</v>
      </c>
      <c r="E12" s="214">
        <v>0</v>
      </c>
      <c r="F12" s="209"/>
      <c r="G12" s="213">
        <f t="shared" si="1"/>
        <v>0</v>
      </c>
      <c r="H12" s="214">
        <f t="shared" si="2"/>
        <v>0</v>
      </c>
      <c r="I12" s="213">
        <f t="shared" si="3"/>
        <v>0</v>
      </c>
      <c r="M12" s="1071"/>
      <c r="N12" s="1074"/>
    </row>
    <row r="13" spans="2:14" x14ac:dyDescent="0.25">
      <c r="B13" s="260">
        <v>44113</v>
      </c>
      <c r="C13" s="214"/>
      <c r="D13" s="213">
        <f t="shared" si="0"/>
        <v>0</v>
      </c>
      <c r="E13" s="214">
        <v>0</v>
      </c>
      <c r="F13" s="209"/>
      <c r="G13" s="213">
        <f t="shared" si="1"/>
        <v>0</v>
      </c>
      <c r="H13" s="214">
        <f t="shared" si="2"/>
        <v>0</v>
      </c>
      <c r="I13" s="213">
        <f t="shared" si="3"/>
        <v>0</v>
      </c>
      <c r="M13" s="1071"/>
      <c r="N13" s="1073"/>
    </row>
    <row r="14" spans="2:14" x14ac:dyDescent="0.25">
      <c r="B14" s="260">
        <v>44114</v>
      </c>
      <c r="C14" s="214"/>
      <c r="D14" s="213">
        <f t="shared" si="0"/>
        <v>0</v>
      </c>
      <c r="E14" s="214">
        <v>0</v>
      </c>
      <c r="F14" s="209"/>
      <c r="G14" s="213">
        <f t="shared" si="1"/>
        <v>0</v>
      </c>
      <c r="H14" s="214">
        <f t="shared" si="2"/>
        <v>0</v>
      </c>
      <c r="I14" s="213">
        <f t="shared" si="3"/>
        <v>0</v>
      </c>
      <c r="M14" s="1071"/>
      <c r="N14" s="344"/>
    </row>
    <row r="15" spans="2:14" x14ac:dyDescent="0.25">
      <c r="B15" s="260">
        <v>44115</v>
      </c>
      <c r="C15" s="214"/>
      <c r="D15" s="213">
        <f t="shared" si="0"/>
        <v>0</v>
      </c>
      <c r="E15" s="214">
        <v>0</v>
      </c>
      <c r="F15" s="352"/>
      <c r="G15" s="213">
        <f t="shared" si="1"/>
        <v>0</v>
      </c>
      <c r="H15" s="214">
        <f t="shared" si="2"/>
        <v>0</v>
      </c>
      <c r="I15" s="213">
        <f t="shared" si="3"/>
        <v>0</v>
      </c>
      <c r="M15" s="1071"/>
      <c r="N15" s="344"/>
    </row>
    <row r="16" spans="2:14" x14ac:dyDescent="0.25">
      <c r="B16" s="260">
        <v>44116</v>
      </c>
      <c r="C16" s="214"/>
      <c r="D16" s="213">
        <f t="shared" si="0"/>
        <v>0</v>
      </c>
      <c r="E16" s="214">
        <v>0</v>
      </c>
      <c r="F16" s="352"/>
      <c r="G16" s="213">
        <f t="shared" si="1"/>
        <v>0</v>
      </c>
      <c r="H16" s="214">
        <f t="shared" si="2"/>
        <v>0</v>
      </c>
      <c r="I16" s="213">
        <f t="shared" si="3"/>
        <v>0</v>
      </c>
      <c r="M16" s="283"/>
      <c r="N16" s="344"/>
    </row>
    <row r="17" spans="2:13" x14ac:dyDescent="0.25">
      <c r="B17" s="260">
        <v>44117</v>
      </c>
      <c r="C17" s="214"/>
      <c r="D17" s="213">
        <f t="shared" si="0"/>
        <v>0</v>
      </c>
      <c r="E17" s="214">
        <v>0</v>
      </c>
      <c r="F17" s="352"/>
      <c r="G17" s="213">
        <f t="shared" si="1"/>
        <v>0</v>
      </c>
      <c r="H17" s="214">
        <f t="shared" si="2"/>
        <v>0</v>
      </c>
      <c r="I17" s="213">
        <f t="shared" si="3"/>
        <v>0</v>
      </c>
    </row>
    <row r="18" spans="2:13" x14ac:dyDescent="0.25">
      <c r="B18" s="260">
        <v>44118</v>
      </c>
      <c r="C18" s="214"/>
      <c r="D18" s="213">
        <f t="shared" si="0"/>
        <v>0</v>
      </c>
      <c r="E18" s="214">
        <v>0</v>
      </c>
      <c r="F18" s="352"/>
      <c r="G18" s="213">
        <f t="shared" si="1"/>
        <v>0</v>
      </c>
      <c r="H18" s="266">
        <f t="shared" si="2"/>
        <v>0</v>
      </c>
      <c r="I18" s="213">
        <f t="shared" si="3"/>
        <v>0</v>
      </c>
    </row>
    <row r="19" spans="2:13" x14ac:dyDescent="0.25">
      <c r="B19" s="260">
        <v>44119</v>
      </c>
      <c r="C19" s="214"/>
      <c r="D19" s="213">
        <f t="shared" si="0"/>
        <v>0</v>
      </c>
      <c r="E19" s="214">
        <v>0</v>
      </c>
      <c r="F19" s="352"/>
      <c r="G19" s="213">
        <f t="shared" si="1"/>
        <v>0</v>
      </c>
      <c r="H19" s="214">
        <f t="shared" si="2"/>
        <v>0</v>
      </c>
      <c r="I19" s="214">
        <f t="shared" si="3"/>
        <v>0</v>
      </c>
    </row>
    <row r="20" spans="2:13" x14ac:dyDescent="0.25">
      <c r="B20" s="260">
        <v>44120</v>
      </c>
      <c r="C20" s="214"/>
      <c r="D20" s="213">
        <f t="shared" si="0"/>
        <v>0</v>
      </c>
      <c r="E20" s="214">
        <v>0</v>
      </c>
      <c r="F20" s="352"/>
      <c r="G20" s="213">
        <f t="shared" si="1"/>
        <v>0</v>
      </c>
      <c r="H20" s="214">
        <f t="shared" si="2"/>
        <v>0</v>
      </c>
      <c r="I20" s="214">
        <f t="shared" si="3"/>
        <v>0</v>
      </c>
    </row>
    <row r="21" spans="2:13" x14ac:dyDescent="0.25">
      <c r="B21" s="260">
        <v>44121</v>
      </c>
      <c r="C21" s="214"/>
      <c r="D21" s="213">
        <f t="shared" si="0"/>
        <v>0</v>
      </c>
      <c r="E21" s="214">
        <v>0</v>
      </c>
      <c r="F21" s="352"/>
      <c r="G21" s="213">
        <f t="shared" si="1"/>
        <v>0</v>
      </c>
      <c r="H21" s="214">
        <f t="shared" si="2"/>
        <v>0</v>
      </c>
      <c r="I21" s="214">
        <f t="shared" si="3"/>
        <v>0</v>
      </c>
    </row>
    <row r="22" spans="2:13" x14ac:dyDescent="0.25">
      <c r="B22" s="260">
        <v>44122</v>
      </c>
      <c r="C22" s="214"/>
      <c r="D22" s="213">
        <f t="shared" si="0"/>
        <v>0</v>
      </c>
      <c r="E22" s="214">
        <v>0</v>
      </c>
      <c r="F22" s="352"/>
      <c r="G22" s="213">
        <f t="shared" si="1"/>
        <v>0</v>
      </c>
      <c r="H22" s="214">
        <f t="shared" si="2"/>
        <v>0</v>
      </c>
      <c r="I22" s="214">
        <f t="shared" si="3"/>
        <v>0</v>
      </c>
    </row>
    <row r="23" spans="2:13" x14ac:dyDescent="0.25">
      <c r="B23" s="260">
        <v>44123</v>
      </c>
      <c r="C23" s="214"/>
      <c r="D23" s="213">
        <f t="shared" si="0"/>
        <v>0</v>
      </c>
      <c r="E23" s="214">
        <v>0</v>
      </c>
      <c r="F23" s="352"/>
      <c r="G23" s="213">
        <f t="shared" si="1"/>
        <v>0</v>
      </c>
      <c r="H23" s="214">
        <f t="shared" si="2"/>
        <v>0</v>
      </c>
      <c r="I23" s="214">
        <f t="shared" si="3"/>
        <v>0</v>
      </c>
    </row>
    <row r="24" spans="2:13" x14ac:dyDescent="0.25">
      <c r="B24" s="260">
        <v>44124</v>
      </c>
      <c r="C24" s="214"/>
      <c r="D24" s="213">
        <f t="shared" si="0"/>
        <v>0</v>
      </c>
      <c r="E24" s="214">
        <v>0</v>
      </c>
      <c r="F24" s="352"/>
      <c r="G24" s="213">
        <f t="shared" si="1"/>
        <v>0</v>
      </c>
      <c r="H24" s="214">
        <f t="shared" si="2"/>
        <v>0</v>
      </c>
      <c r="I24" s="214">
        <f t="shared" si="3"/>
        <v>0</v>
      </c>
    </row>
    <row r="25" spans="2:13" x14ac:dyDescent="0.25">
      <c r="B25" s="260">
        <v>44125</v>
      </c>
      <c r="C25" s="214"/>
      <c r="D25" s="213">
        <f t="shared" si="0"/>
        <v>0</v>
      </c>
      <c r="E25" s="214">
        <v>0</v>
      </c>
      <c r="F25" s="352"/>
      <c r="G25" s="213">
        <f t="shared" si="1"/>
        <v>0</v>
      </c>
      <c r="H25" s="214">
        <f t="shared" si="2"/>
        <v>0</v>
      </c>
      <c r="I25" s="214">
        <f t="shared" si="3"/>
        <v>0</v>
      </c>
    </row>
    <row r="26" spans="2:13" x14ac:dyDescent="0.25">
      <c r="B26" s="260">
        <v>44126</v>
      </c>
      <c r="C26" s="214"/>
      <c r="D26" s="213">
        <f t="shared" si="0"/>
        <v>0</v>
      </c>
      <c r="E26" s="214">
        <v>0</v>
      </c>
      <c r="F26" s="352"/>
      <c r="G26" s="213">
        <f t="shared" si="1"/>
        <v>0</v>
      </c>
      <c r="H26" s="214">
        <f t="shared" si="2"/>
        <v>0</v>
      </c>
      <c r="I26" s="214">
        <f t="shared" si="3"/>
        <v>0</v>
      </c>
    </row>
    <row r="27" spans="2:13" x14ac:dyDescent="0.25">
      <c r="B27" s="260">
        <v>44127</v>
      </c>
      <c r="C27" s="214"/>
      <c r="D27" s="213">
        <f t="shared" si="0"/>
        <v>0</v>
      </c>
      <c r="E27" s="214">
        <v>0</v>
      </c>
      <c r="F27" s="352"/>
      <c r="G27" s="213">
        <f t="shared" si="1"/>
        <v>0</v>
      </c>
      <c r="H27" s="214">
        <f t="shared" si="2"/>
        <v>0</v>
      </c>
      <c r="I27" s="214">
        <f t="shared" si="3"/>
        <v>0</v>
      </c>
    </row>
    <row r="28" spans="2:13" x14ac:dyDescent="0.25">
      <c r="B28" s="260">
        <v>44128</v>
      </c>
      <c r="C28" s="214"/>
      <c r="D28" s="213">
        <f t="shared" si="0"/>
        <v>0</v>
      </c>
      <c r="E28" s="214">
        <v>0</v>
      </c>
      <c r="F28" s="352"/>
      <c r="G28" s="213">
        <f t="shared" si="1"/>
        <v>0</v>
      </c>
      <c r="H28" s="214">
        <f t="shared" si="2"/>
        <v>0</v>
      </c>
      <c r="I28" s="214">
        <f t="shared" si="3"/>
        <v>0</v>
      </c>
    </row>
    <row r="29" spans="2:13" x14ac:dyDescent="0.25">
      <c r="B29" s="260">
        <v>44129</v>
      </c>
      <c r="C29" s="214"/>
      <c r="D29" s="213">
        <f t="shared" si="0"/>
        <v>0</v>
      </c>
      <c r="E29" s="214">
        <v>0</v>
      </c>
      <c r="F29" s="352"/>
      <c r="G29" s="213">
        <f t="shared" si="1"/>
        <v>0</v>
      </c>
      <c r="H29" s="214">
        <f t="shared" si="2"/>
        <v>0</v>
      </c>
      <c r="I29" s="214">
        <f t="shared" si="3"/>
        <v>0</v>
      </c>
      <c r="K29" s="1061" t="s">
        <v>20</v>
      </c>
      <c r="L29" s="336" t="s">
        <v>21</v>
      </c>
      <c r="M29" s="336" t="s">
        <v>22</v>
      </c>
    </row>
    <row r="30" spans="2:13" x14ac:dyDescent="0.25">
      <c r="B30" s="260">
        <v>44130</v>
      </c>
      <c r="C30" s="214">
        <v>3</v>
      </c>
      <c r="D30" s="213">
        <f t="shared" si="0"/>
        <v>8</v>
      </c>
      <c r="E30" s="214">
        <v>12</v>
      </c>
      <c r="F30" s="352">
        <v>3</v>
      </c>
      <c r="G30" s="213">
        <f t="shared" si="1"/>
        <v>8</v>
      </c>
      <c r="H30" s="214">
        <f t="shared" si="2"/>
        <v>8</v>
      </c>
      <c r="I30" s="214">
        <f t="shared" si="3"/>
        <v>8</v>
      </c>
      <c r="K30" s="337" t="s">
        <v>23</v>
      </c>
      <c r="L30" s="338">
        <v>3</v>
      </c>
      <c r="M30" s="339">
        <f>L30/L32</f>
        <v>7.4441687344913151E-3</v>
      </c>
    </row>
    <row r="31" spans="2:13" x14ac:dyDescent="0.25">
      <c r="B31" s="260">
        <v>44131</v>
      </c>
      <c r="C31" s="214">
        <v>3</v>
      </c>
      <c r="D31" s="213">
        <f t="shared" si="0"/>
        <v>8</v>
      </c>
      <c r="E31" s="214">
        <v>0</v>
      </c>
      <c r="F31" s="352">
        <v>3</v>
      </c>
      <c r="G31" s="213">
        <f t="shared" si="1"/>
        <v>8</v>
      </c>
      <c r="H31" s="214">
        <f t="shared" si="2"/>
        <v>8</v>
      </c>
      <c r="I31" s="214">
        <f t="shared" si="3"/>
        <v>8</v>
      </c>
      <c r="K31" s="305" t="s">
        <v>24</v>
      </c>
      <c r="L31" s="306">
        <v>400</v>
      </c>
      <c r="M31" s="340">
        <f>L31/L32</f>
        <v>0.99255583126550873</v>
      </c>
    </row>
    <row r="32" spans="2:13" x14ac:dyDescent="0.25">
      <c r="B32" s="260">
        <v>44132</v>
      </c>
      <c r="C32" s="214">
        <v>6</v>
      </c>
      <c r="D32" s="213">
        <f t="shared" si="0"/>
        <v>16</v>
      </c>
      <c r="E32" s="214">
        <v>0</v>
      </c>
      <c r="F32" s="352"/>
      <c r="G32" s="213">
        <f t="shared" si="1"/>
        <v>16</v>
      </c>
      <c r="H32" s="214">
        <f t="shared" si="2"/>
        <v>16</v>
      </c>
      <c r="I32" s="214">
        <f t="shared" si="3"/>
        <v>16</v>
      </c>
      <c r="K32" s="337" t="s">
        <v>4</v>
      </c>
      <c r="L32" s="306">
        <f>L30+L31</f>
        <v>403</v>
      </c>
      <c r="M32" s="341">
        <v>1</v>
      </c>
    </row>
    <row r="33" spans="1:18" x14ac:dyDescent="0.25">
      <c r="B33" s="260">
        <v>44133</v>
      </c>
      <c r="C33" s="214">
        <v>6</v>
      </c>
      <c r="D33" s="213">
        <f t="shared" si="0"/>
        <v>16</v>
      </c>
      <c r="E33" s="214">
        <v>0</v>
      </c>
      <c r="F33" s="352"/>
      <c r="G33" s="213">
        <f t="shared" si="1"/>
        <v>16</v>
      </c>
      <c r="H33" s="214">
        <f t="shared" si="2"/>
        <v>16</v>
      </c>
      <c r="I33" s="214">
        <f t="shared" si="3"/>
        <v>16</v>
      </c>
    </row>
    <row r="34" spans="1:18" x14ac:dyDescent="0.25">
      <c r="B34" s="260">
        <v>44134</v>
      </c>
      <c r="C34" s="214">
        <v>6</v>
      </c>
      <c r="D34" s="213">
        <f t="shared" si="0"/>
        <v>16</v>
      </c>
      <c r="E34" s="214">
        <v>0</v>
      </c>
      <c r="F34" s="352"/>
      <c r="G34" s="213">
        <f t="shared" si="1"/>
        <v>16</v>
      </c>
      <c r="H34" s="214">
        <f t="shared" si="2"/>
        <v>16</v>
      </c>
      <c r="I34" s="214">
        <f t="shared" si="3"/>
        <v>16</v>
      </c>
    </row>
    <row r="35" spans="1:18" x14ac:dyDescent="0.25">
      <c r="B35" s="260">
        <v>44135</v>
      </c>
      <c r="C35" s="295">
        <v>6</v>
      </c>
      <c r="D35" s="342">
        <f t="shared" si="0"/>
        <v>16</v>
      </c>
      <c r="E35" s="214">
        <v>0</v>
      </c>
      <c r="F35" s="352"/>
      <c r="G35" s="295">
        <f t="shared" si="1"/>
        <v>16</v>
      </c>
      <c r="H35" s="295">
        <f t="shared" si="2"/>
        <v>16</v>
      </c>
      <c r="I35" s="295">
        <f t="shared" si="3"/>
        <v>16</v>
      </c>
    </row>
    <row r="36" spans="1:18" x14ac:dyDescent="0.25">
      <c r="B36" s="343"/>
      <c r="C36" s="344"/>
      <c r="D36" s="345">
        <f t="shared" ref="D36:I36" si="4">SUM(D5:D35)</f>
        <v>80</v>
      </c>
      <c r="E36" s="344">
        <f t="shared" si="4"/>
        <v>12</v>
      </c>
      <c r="F36" s="343">
        <f t="shared" si="4"/>
        <v>6</v>
      </c>
      <c r="G36" s="345">
        <f t="shared" si="4"/>
        <v>80</v>
      </c>
      <c r="H36" s="344">
        <f t="shared" si="4"/>
        <v>80</v>
      </c>
      <c r="I36" s="345">
        <f t="shared" si="4"/>
        <v>80</v>
      </c>
      <c r="N36" s="1062"/>
      <c r="R36" s="215" t="s">
        <v>44</v>
      </c>
    </row>
    <row r="37" spans="1:18" x14ac:dyDescent="0.25">
      <c r="A37" s="515"/>
      <c r="B37" s="1096" t="s">
        <v>45</v>
      </c>
      <c r="C37" s="1097">
        <f>D37+E37+F37+G37+H37+I37</f>
        <v>940.40000000000009</v>
      </c>
      <c r="D37" s="232">
        <f>D36*E43</f>
        <v>688</v>
      </c>
      <c r="E37" s="233">
        <f>E36*E40</f>
        <v>134.39999999999998</v>
      </c>
      <c r="F37" s="233">
        <f>F36*E41</f>
        <v>87.12</v>
      </c>
      <c r="G37" s="233">
        <f>G36*E45</f>
        <v>13.440000000000001</v>
      </c>
      <c r="H37" s="233">
        <f>H36*E45</f>
        <v>13.440000000000001</v>
      </c>
      <c r="I37" s="233">
        <f>I36*E44</f>
        <v>4</v>
      </c>
      <c r="J37" s="348"/>
      <c r="K37" s="349"/>
      <c r="L37" s="1075"/>
      <c r="M37" s="1075"/>
      <c r="N37" s="1075"/>
      <c r="O37" s="283"/>
      <c r="P37" s="283"/>
      <c r="Q37" s="283"/>
    </row>
    <row r="38" spans="1:18" x14ac:dyDescent="0.25">
      <c r="L38" s="1076"/>
      <c r="M38" s="1077"/>
      <c r="N38" s="1078"/>
      <c r="O38" s="283"/>
      <c r="P38" s="283"/>
      <c r="Q38" s="283"/>
    </row>
    <row r="39" spans="1:18" ht="15.75" x14ac:dyDescent="0.25">
      <c r="C39" s="1029"/>
      <c r="D39" s="1030" t="s">
        <v>46</v>
      </c>
      <c r="E39" s="1031" t="s">
        <v>47</v>
      </c>
      <c r="H39" s="283" t="s">
        <v>48</v>
      </c>
      <c r="I39" s="321">
        <f>C37*M31</f>
        <v>933.39950372208455</v>
      </c>
      <c r="K39" s="215" t="s">
        <v>2350</v>
      </c>
      <c r="L39" s="1076"/>
      <c r="M39" s="1077"/>
      <c r="N39" s="1078"/>
      <c r="O39" s="309"/>
      <c r="P39" s="283"/>
      <c r="Q39" s="283"/>
    </row>
    <row r="40" spans="1:18" x14ac:dyDescent="0.25">
      <c r="C40" s="1055" t="s">
        <v>49</v>
      </c>
      <c r="D40" s="1035">
        <v>10</v>
      </c>
      <c r="E40" s="1035">
        <v>11.2</v>
      </c>
      <c r="J40" s="283"/>
      <c r="K40" s="283"/>
      <c r="L40" s="1076"/>
      <c r="M40" s="1077"/>
      <c r="N40" s="1079"/>
      <c r="O40" s="283"/>
      <c r="P40" s="283"/>
      <c r="Q40" s="283"/>
    </row>
    <row r="41" spans="1:18" x14ac:dyDescent="0.25">
      <c r="C41" s="1055" t="s">
        <v>50</v>
      </c>
      <c r="D41" s="1035">
        <v>12</v>
      </c>
      <c r="E41" s="1035">
        <v>14.52</v>
      </c>
      <c r="H41" s="215" t="s">
        <v>2351</v>
      </c>
      <c r="I41" s="215">
        <v>800</v>
      </c>
      <c r="J41" s="283"/>
      <c r="K41" s="283"/>
      <c r="L41" s="283"/>
      <c r="M41" s="283"/>
      <c r="N41" s="344"/>
      <c r="O41" s="283"/>
      <c r="P41" s="283"/>
      <c r="Q41" s="283"/>
    </row>
    <row r="42" spans="1:18" x14ac:dyDescent="0.25">
      <c r="C42" s="1055" t="s">
        <v>51</v>
      </c>
      <c r="D42" s="1035">
        <v>3.23</v>
      </c>
      <c r="E42" s="1035">
        <v>3.62</v>
      </c>
      <c r="J42" s="1080"/>
      <c r="K42" s="1080"/>
      <c r="L42" s="1080"/>
      <c r="M42" s="283"/>
      <c r="N42" s="344"/>
      <c r="O42" s="283"/>
      <c r="P42" s="283"/>
      <c r="Q42" s="283"/>
    </row>
    <row r="43" spans="1:18" x14ac:dyDescent="0.25">
      <c r="C43" s="1055" t="s">
        <v>52</v>
      </c>
      <c r="D43" s="1032">
        <v>7.68</v>
      </c>
      <c r="E43" s="1032">
        <v>8.6</v>
      </c>
      <c r="H43" s="1094" t="s">
        <v>2352</v>
      </c>
      <c r="I43" s="366">
        <f>I39-I41</f>
        <v>133.39950372208455</v>
      </c>
      <c r="J43" s="1076"/>
      <c r="K43" s="1077"/>
      <c r="L43" s="1093"/>
      <c r="M43" s="283"/>
      <c r="N43" s="344"/>
      <c r="O43" s="283"/>
      <c r="P43" s="283"/>
      <c r="Q43" s="283"/>
    </row>
    <row r="44" spans="1:18" x14ac:dyDescent="0.25">
      <c r="C44" s="1055" t="s">
        <v>53</v>
      </c>
      <c r="D44" s="1032"/>
      <c r="E44" s="1032">
        <v>0.05</v>
      </c>
      <c r="H44" s="356"/>
      <c r="I44" s="1095">
        <f>ROUNDUP(I43,0)</f>
        <v>134</v>
      </c>
      <c r="J44" s="1076"/>
      <c r="K44" s="1077"/>
      <c r="L44" s="1078"/>
      <c r="M44" s="283"/>
    </row>
    <row r="45" spans="1:18" x14ac:dyDescent="0.25">
      <c r="C45" s="1055" t="s">
        <v>54</v>
      </c>
      <c r="D45" s="1067">
        <v>0.15</v>
      </c>
      <c r="E45" s="1035">
        <v>0.16800000000000001</v>
      </c>
      <c r="J45" s="1076"/>
      <c r="K45" s="1077"/>
      <c r="L45" s="1078"/>
      <c r="M45" s="283"/>
    </row>
    <row r="46" spans="1:18" x14ac:dyDescent="0.25">
      <c r="C46" s="1037" t="s">
        <v>55</v>
      </c>
      <c r="D46" s="1068"/>
      <c r="E46" s="1069">
        <f>SUM(E40:E45)</f>
        <v>38.157999999999994</v>
      </c>
      <c r="J46" s="1076"/>
      <c r="K46" s="1077"/>
      <c r="L46" s="1079"/>
      <c r="M46" s="283"/>
    </row>
    <row r="47" spans="1:18" x14ac:dyDescent="0.25">
      <c r="C47" s="251"/>
      <c r="D47" s="301"/>
      <c r="E47" s="370"/>
      <c r="J47" s="283"/>
      <c r="K47" s="283"/>
      <c r="L47" s="283"/>
      <c r="M47" s="283"/>
    </row>
    <row r="48" spans="1:18" x14ac:dyDescent="0.25">
      <c r="G48" s="283"/>
      <c r="H48" s="283"/>
      <c r="I48" s="283"/>
      <c r="J48" s="283"/>
      <c r="K48" s="283"/>
      <c r="L48" s="283"/>
      <c r="M48" s="283"/>
    </row>
    <row r="49" spans="1:18" ht="15.75" x14ac:dyDescent="0.25">
      <c r="G49" s="251"/>
      <c r="H49" s="371"/>
      <c r="I49" s="283"/>
      <c r="J49" s="283"/>
      <c r="K49" s="372"/>
      <c r="L49" s="321"/>
      <c r="M49" s="283"/>
    </row>
    <row r="50" spans="1:18" s="343" customFormat="1" x14ac:dyDescent="0.25">
      <c r="A50" s="215"/>
      <c r="B50" s="215"/>
      <c r="C50" s="215"/>
      <c r="D50" s="259"/>
      <c r="E50" s="215"/>
      <c r="F50" s="215"/>
      <c r="G50" s="283"/>
      <c r="H50" s="283"/>
      <c r="I50" s="283"/>
      <c r="J50" s="283"/>
      <c r="K50" s="283"/>
      <c r="L50" s="283"/>
      <c r="M50" s="283"/>
      <c r="O50" s="215"/>
      <c r="P50" s="215"/>
      <c r="Q50" s="215"/>
      <c r="R50" s="215"/>
    </row>
    <row r="51" spans="1:18" s="343" customFormat="1" x14ac:dyDescent="0.25">
      <c r="A51" s="215"/>
      <c r="B51" s="215"/>
      <c r="C51" s="215"/>
      <c r="D51" s="259"/>
      <c r="E51" s="215"/>
      <c r="F51" s="215"/>
      <c r="G51" s="283"/>
      <c r="H51" s="283"/>
      <c r="I51" s="283"/>
      <c r="J51" s="283"/>
      <c r="K51" s="283"/>
      <c r="L51" s="283"/>
      <c r="M51" s="283"/>
      <c r="O51" s="215"/>
      <c r="P51" s="215"/>
      <c r="Q51" s="215"/>
      <c r="R51" s="215"/>
    </row>
    <row r="52" spans="1:18" s="343" customFormat="1" x14ac:dyDescent="0.25">
      <c r="A52" s="215"/>
      <c r="B52" s="215"/>
      <c r="C52" s="215"/>
      <c r="D52" s="259"/>
      <c r="E52" s="215"/>
      <c r="F52" s="215"/>
      <c r="G52" s="283"/>
      <c r="H52" s="283"/>
      <c r="I52" s="283"/>
      <c r="J52" s="283"/>
      <c r="K52" s="283"/>
      <c r="L52" s="283"/>
      <c r="M52" s="283"/>
      <c r="O52" s="215"/>
      <c r="P52" s="215"/>
      <c r="Q52" s="215"/>
      <c r="R52" s="215"/>
    </row>
  </sheetData>
  <mergeCells count="1">
    <mergeCell ref="G1:I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79998168889431442"/>
  </sheetPr>
  <dimension ref="A1:T53"/>
  <sheetViews>
    <sheetView showGridLines="0" zoomScale="77" zoomScaleNormal="77" workbookViewId="0">
      <pane ySplit="4" topLeftCell="A11" activePane="bottomLeft" state="frozen"/>
      <selection pane="bottomLeft" activeCell="H1" sqref="H1:J1"/>
    </sheetView>
  </sheetViews>
  <sheetFormatPr defaultColWidth="9.140625" defaultRowHeight="15" x14ac:dyDescent="0.25"/>
  <cols>
    <col min="1" max="1" width="6.42578125" style="215" customWidth="1"/>
    <col min="2" max="2" width="15.85546875" style="215" customWidth="1"/>
    <col min="3" max="3" width="26.42578125" style="215" customWidth="1"/>
    <col min="4" max="4" width="16.42578125" style="259" customWidth="1"/>
    <col min="5" max="5" width="14" style="215" customWidth="1"/>
    <col min="6" max="6" width="19.5703125" style="200" customWidth="1"/>
    <col min="7" max="7" width="27.28515625" style="215" customWidth="1"/>
    <col min="8" max="8" width="15.42578125" style="215" customWidth="1"/>
    <col min="9" max="9" width="14.28515625" style="215" customWidth="1"/>
    <col min="10" max="10" width="9.140625" style="215"/>
    <col min="11" max="11" width="9.28515625" style="215" customWidth="1"/>
    <col min="12" max="12" width="9.42578125" style="215" customWidth="1"/>
    <col min="13" max="13" width="9.28515625" style="215" customWidth="1"/>
    <col min="14" max="14" width="13.42578125" style="215" customWidth="1"/>
    <col min="15" max="16384" width="9.140625" style="215"/>
  </cols>
  <sheetData>
    <row r="1" spans="2:15" ht="64.5" customHeight="1" x14ac:dyDescent="0.25">
      <c r="H1" s="1490" t="s">
        <v>2587</v>
      </c>
      <c r="I1" s="1490"/>
      <c r="J1" s="1490"/>
    </row>
    <row r="2" spans="2:15" ht="18.75" x14ac:dyDescent="0.3">
      <c r="B2" s="255" t="s">
        <v>2126</v>
      </c>
      <c r="C2" s="256"/>
      <c r="D2" s="257"/>
      <c r="E2" s="256"/>
      <c r="F2" s="204"/>
      <c r="G2" s="258"/>
    </row>
    <row r="3" spans="2:15" x14ac:dyDescent="0.25">
      <c r="F3" s="1500" t="s">
        <v>76</v>
      </c>
      <c r="G3" s="1501"/>
      <c r="J3" s="298"/>
      <c r="K3" s="298"/>
    </row>
    <row r="4" spans="2:15" ht="120" x14ac:dyDescent="0.25">
      <c r="B4" s="261" t="s">
        <v>40</v>
      </c>
      <c r="C4" s="262" t="s">
        <v>92</v>
      </c>
      <c r="D4" s="263" t="s">
        <v>93</v>
      </c>
      <c r="E4" s="262" t="s">
        <v>94</v>
      </c>
      <c r="F4" s="262" t="s">
        <v>95</v>
      </c>
      <c r="G4" s="262" t="s">
        <v>96</v>
      </c>
      <c r="H4" s="262" t="s">
        <v>97</v>
      </c>
      <c r="I4" s="262" t="s">
        <v>98</v>
      </c>
      <c r="J4" s="262" t="s">
        <v>99</v>
      </c>
      <c r="K4" s="298"/>
      <c r="L4" s="333"/>
    </row>
    <row r="5" spans="2:15" x14ac:dyDescent="0.25">
      <c r="B5" s="334">
        <v>44166</v>
      </c>
      <c r="C5" s="214">
        <v>6</v>
      </c>
      <c r="D5" s="213">
        <f>((8/3)*C5)</f>
        <v>16</v>
      </c>
      <c r="E5" s="213">
        <f>((8/3)*C5)</f>
        <v>16</v>
      </c>
      <c r="F5" s="208"/>
      <c r="G5" s="208"/>
      <c r="H5" s="213">
        <f>((C5*8)/3)</f>
        <v>16</v>
      </c>
      <c r="I5" s="214">
        <f>((C5*8)/3)</f>
        <v>16</v>
      </c>
      <c r="J5" s="213">
        <f>((C5*8)/3)</f>
        <v>16</v>
      </c>
    </row>
    <row r="6" spans="2:15" x14ac:dyDescent="0.25">
      <c r="B6" s="334">
        <v>44167</v>
      </c>
      <c r="C6" s="214">
        <v>6</v>
      </c>
      <c r="D6" s="213">
        <f t="shared" ref="D6:D35" si="0">((8/3)*C6)</f>
        <v>16</v>
      </c>
      <c r="E6" s="213">
        <f t="shared" ref="E6:E35" si="1">((8/3)*C6)</f>
        <v>16</v>
      </c>
      <c r="F6" s="208"/>
      <c r="G6" s="208"/>
      <c r="H6" s="213">
        <f t="shared" ref="H6:H35" si="2">((C6*8)/3)</f>
        <v>16</v>
      </c>
      <c r="I6" s="214">
        <f t="shared" ref="I6:I35" si="3">((C6*8)/3)</f>
        <v>16</v>
      </c>
      <c r="J6" s="213">
        <f t="shared" ref="J6:J35" si="4">((C6*8)/3)</f>
        <v>16</v>
      </c>
    </row>
    <row r="7" spans="2:15" x14ac:dyDescent="0.25">
      <c r="B7" s="334">
        <v>44168</v>
      </c>
      <c r="C7" s="214">
        <v>6</v>
      </c>
      <c r="D7" s="213">
        <f t="shared" si="0"/>
        <v>16</v>
      </c>
      <c r="E7" s="213">
        <f t="shared" si="1"/>
        <v>16</v>
      </c>
      <c r="F7" s="208"/>
      <c r="G7" s="208"/>
      <c r="H7" s="213">
        <f t="shared" si="2"/>
        <v>16</v>
      </c>
      <c r="I7" s="214">
        <f t="shared" si="3"/>
        <v>16</v>
      </c>
      <c r="J7" s="213">
        <f t="shared" si="4"/>
        <v>16</v>
      </c>
    </row>
    <row r="8" spans="2:15" x14ac:dyDescent="0.25">
      <c r="B8" s="334">
        <v>44169</v>
      </c>
      <c r="C8" s="214">
        <v>6</v>
      </c>
      <c r="D8" s="213">
        <f t="shared" si="0"/>
        <v>16</v>
      </c>
      <c r="E8" s="213">
        <f t="shared" si="1"/>
        <v>16</v>
      </c>
      <c r="F8" s="208"/>
      <c r="G8" s="208"/>
      <c r="H8" s="213">
        <f t="shared" si="2"/>
        <v>16</v>
      </c>
      <c r="I8" s="214">
        <f t="shared" si="3"/>
        <v>16</v>
      </c>
      <c r="J8" s="213">
        <f t="shared" si="4"/>
        <v>16</v>
      </c>
    </row>
    <row r="9" spans="2:15" x14ac:dyDescent="0.25">
      <c r="B9" s="334">
        <v>44170</v>
      </c>
      <c r="C9" s="214">
        <v>0</v>
      </c>
      <c r="D9" s="213">
        <f t="shared" si="0"/>
        <v>0</v>
      </c>
      <c r="E9" s="213">
        <f t="shared" si="1"/>
        <v>0</v>
      </c>
      <c r="F9" s="208"/>
      <c r="G9" s="208"/>
      <c r="H9" s="213">
        <f t="shared" si="2"/>
        <v>0</v>
      </c>
      <c r="I9" s="214">
        <f t="shared" si="3"/>
        <v>0</v>
      </c>
      <c r="J9" s="213">
        <f t="shared" si="4"/>
        <v>0</v>
      </c>
      <c r="N9" s="287"/>
      <c r="O9" s="288"/>
    </row>
    <row r="10" spans="2:15" x14ac:dyDescent="0.25">
      <c r="B10" s="334">
        <v>44171</v>
      </c>
      <c r="C10" s="214">
        <v>0</v>
      </c>
      <c r="D10" s="213">
        <f t="shared" si="0"/>
        <v>0</v>
      </c>
      <c r="E10" s="213">
        <f t="shared" si="1"/>
        <v>0</v>
      </c>
      <c r="F10" s="208"/>
      <c r="G10" s="208"/>
      <c r="H10" s="213">
        <f t="shared" si="2"/>
        <v>0</v>
      </c>
      <c r="I10" s="214">
        <f t="shared" si="3"/>
        <v>0</v>
      </c>
      <c r="J10" s="213">
        <f t="shared" si="4"/>
        <v>0</v>
      </c>
      <c r="N10" s="287"/>
      <c r="O10" s="335"/>
    </row>
    <row r="11" spans="2:15" x14ac:dyDescent="0.25">
      <c r="B11" s="334">
        <v>44172</v>
      </c>
      <c r="C11" s="214">
        <v>6</v>
      </c>
      <c r="D11" s="213">
        <f t="shared" si="0"/>
        <v>16</v>
      </c>
      <c r="E11" s="213">
        <f t="shared" si="1"/>
        <v>16</v>
      </c>
      <c r="F11" s="208"/>
      <c r="G11" s="208"/>
      <c r="H11" s="213">
        <f t="shared" si="2"/>
        <v>16</v>
      </c>
      <c r="I11" s="214">
        <f t="shared" si="3"/>
        <v>16</v>
      </c>
      <c r="J11" s="213">
        <f t="shared" si="4"/>
        <v>16</v>
      </c>
      <c r="N11" s="287"/>
      <c r="O11" s="335"/>
    </row>
    <row r="12" spans="2:15" x14ac:dyDescent="0.25">
      <c r="B12" s="334">
        <v>44173</v>
      </c>
      <c r="C12" s="214">
        <v>6</v>
      </c>
      <c r="D12" s="213">
        <f t="shared" si="0"/>
        <v>16</v>
      </c>
      <c r="E12" s="213">
        <f t="shared" si="1"/>
        <v>16</v>
      </c>
      <c r="F12" s="208"/>
      <c r="G12" s="208"/>
      <c r="H12" s="213">
        <f t="shared" si="2"/>
        <v>16</v>
      </c>
      <c r="I12" s="214">
        <f t="shared" si="3"/>
        <v>16</v>
      </c>
      <c r="J12" s="213">
        <f t="shared" si="4"/>
        <v>16</v>
      </c>
      <c r="N12" s="287"/>
      <c r="O12" s="335"/>
    </row>
    <row r="13" spans="2:15" x14ac:dyDescent="0.25">
      <c r="B13" s="334">
        <v>44174</v>
      </c>
      <c r="C13" s="214">
        <v>6</v>
      </c>
      <c r="D13" s="213">
        <f t="shared" si="0"/>
        <v>16</v>
      </c>
      <c r="E13" s="213">
        <f t="shared" si="1"/>
        <v>16</v>
      </c>
      <c r="F13" s="208"/>
      <c r="G13" s="208"/>
      <c r="H13" s="213">
        <f t="shared" si="2"/>
        <v>16</v>
      </c>
      <c r="I13" s="214">
        <f t="shared" si="3"/>
        <v>16</v>
      </c>
      <c r="J13" s="213">
        <f t="shared" si="4"/>
        <v>16</v>
      </c>
      <c r="N13" s="287"/>
      <c r="O13" s="335"/>
    </row>
    <row r="14" spans="2:15" x14ac:dyDescent="0.25">
      <c r="B14" s="334">
        <v>44175</v>
      </c>
      <c r="C14" s="214">
        <v>6</v>
      </c>
      <c r="D14" s="213">
        <f t="shared" si="0"/>
        <v>16</v>
      </c>
      <c r="E14" s="213">
        <f t="shared" si="1"/>
        <v>16</v>
      </c>
      <c r="F14" s="208"/>
      <c r="G14" s="208"/>
      <c r="H14" s="213">
        <f t="shared" si="2"/>
        <v>16</v>
      </c>
      <c r="I14" s="214">
        <f t="shared" si="3"/>
        <v>16</v>
      </c>
      <c r="J14" s="213">
        <f t="shared" si="4"/>
        <v>16</v>
      </c>
    </row>
    <row r="15" spans="2:15" x14ac:dyDescent="0.25">
      <c r="B15" s="334">
        <v>44176</v>
      </c>
      <c r="C15" s="214">
        <v>6</v>
      </c>
      <c r="D15" s="213">
        <f t="shared" si="0"/>
        <v>16</v>
      </c>
      <c r="E15" s="213">
        <f t="shared" si="1"/>
        <v>16</v>
      </c>
      <c r="F15" s="217"/>
      <c r="G15" s="217"/>
      <c r="H15" s="213">
        <f t="shared" si="2"/>
        <v>16</v>
      </c>
      <c r="I15" s="214">
        <f t="shared" si="3"/>
        <v>16</v>
      </c>
      <c r="J15" s="213">
        <f t="shared" si="4"/>
        <v>16</v>
      </c>
    </row>
    <row r="16" spans="2:15" x14ac:dyDescent="0.25">
      <c r="B16" s="334">
        <v>44177</v>
      </c>
      <c r="C16" s="214">
        <v>0</v>
      </c>
      <c r="D16" s="213">
        <f t="shared" si="0"/>
        <v>0</v>
      </c>
      <c r="E16" s="213">
        <f t="shared" si="1"/>
        <v>0</v>
      </c>
      <c r="F16" s="217"/>
      <c r="G16" s="217"/>
      <c r="H16" s="213">
        <f t="shared" si="2"/>
        <v>0</v>
      </c>
      <c r="I16" s="214">
        <f t="shared" si="3"/>
        <v>0</v>
      </c>
      <c r="J16" s="213">
        <f t="shared" si="4"/>
        <v>0</v>
      </c>
    </row>
    <row r="17" spans="2:14" x14ac:dyDescent="0.25">
      <c r="B17" s="334">
        <v>44178</v>
      </c>
      <c r="C17" s="214">
        <v>0</v>
      </c>
      <c r="D17" s="213">
        <f t="shared" si="0"/>
        <v>0</v>
      </c>
      <c r="E17" s="213">
        <f t="shared" si="1"/>
        <v>0</v>
      </c>
      <c r="F17" s="217"/>
      <c r="G17" s="217"/>
      <c r="H17" s="213">
        <f t="shared" si="2"/>
        <v>0</v>
      </c>
      <c r="I17" s="214">
        <f t="shared" si="3"/>
        <v>0</v>
      </c>
      <c r="J17" s="213">
        <f t="shared" si="4"/>
        <v>0</v>
      </c>
    </row>
    <row r="18" spans="2:14" x14ac:dyDescent="0.25">
      <c r="B18" s="334">
        <v>44179</v>
      </c>
      <c r="C18" s="214">
        <v>6</v>
      </c>
      <c r="D18" s="213">
        <f t="shared" si="0"/>
        <v>16</v>
      </c>
      <c r="E18" s="213">
        <f t="shared" si="1"/>
        <v>16</v>
      </c>
      <c r="F18" s="217"/>
      <c r="G18" s="217"/>
      <c r="H18" s="213">
        <f t="shared" si="2"/>
        <v>16</v>
      </c>
      <c r="I18" s="214">
        <f t="shared" si="3"/>
        <v>16</v>
      </c>
      <c r="J18" s="213">
        <f t="shared" si="4"/>
        <v>16</v>
      </c>
    </row>
    <row r="19" spans="2:14" x14ac:dyDescent="0.25">
      <c r="B19" s="334">
        <v>44180</v>
      </c>
      <c r="C19" s="214">
        <v>6</v>
      </c>
      <c r="D19" s="213">
        <f t="shared" si="0"/>
        <v>16</v>
      </c>
      <c r="E19" s="213">
        <f t="shared" si="1"/>
        <v>16</v>
      </c>
      <c r="F19" s="217"/>
      <c r="G19" s="217"/>
      <c r="H19" s="213">
        <f t="shared" si="2"/>
        <v>16</v>
      </c>
      <c r="I19" s="214">
        <f t="shared" si="3"/>
        <v>16</v>
      </c>
      <c r="J19" s="213">
        <f t="shared" si="4"/>
        <v>16</v>
      </c>
    </row>
    <row r="20" spans="2:14" x14ac:dyDescent="0.25">
      <c r="B20" s="334">
        <v>44181</v>
      </c>
      <c r="C20" s="214">
        <v>6</v>
      </c>
      <c r="D20" s="213">
        <f t="shared" si="0"/>
        <v>16</v>
      </c>
      <c r="E20" s="213">
        <f t="shared" si="1"/>
        <v>16</v>
      </c>
      <c r="F20" s="217"/>
      <c r="G20" s="217"/>
      <c r="H20" s="213">
        <f t="shared" si="2"/>
        <v>16</v>
      </c>
      <c r="I20" s="214">
        <f t="shared" si="3"/>
        <v>16</v>
      </c>
      <c r="J20" s="213">
        <f t="shared" si="4"/>
        <v>16</v>
      </c>
    </row>
    <row r="21" spans="2:14" x14ac:dyDescent="0.25">
      <c r="B21" s="334">
        <v>44182</v>
      </c>
      <c r="C21" s="214">
        <v>6</v>
      </c>
      <c r="D21" s="213">
        <f t="shared" si="0"/>
        <v>16</v>
      </c>
      <c r="E21" s="213">
        <f t="shared" si="1"/>
        <v>16</v>
      </c>
      <c r="F21" s="217"/>
      <c r="G21" s="217"/>
      <c r="H21" s="213">
        <f t="shared" si="2"/>
        <v>16</v>
      </c>
      <c r="I21" s="214">
        <f t="shared" si="3"/>
        <v>16</v>
      </c>
      <c r="J21" s="213">
        <f t="shared" si="4"/>
        <v>16</v>
      </c>
    </row>
    <row r="22" spans="2:14" x14ac:dyDescent="0.25">
      <c r="B22" s="334">
        <v>44183</v>
      </c>
      <c r="C22" s="214">
        <v>6</v>
      </c>
      <c r="D22" s="213">
        <f t="shared" si="0"/>
        <v>16</v>
      </c>
      <c r="E22" s="213">
        <f t="shared" si="1"/>
        <v>16</v>
      </c>
      <c r="F22" s="217"/>
      <c r="G22" s="217"/>
      <c r="H22" s="213">
        <f t="shared" si="2"/>
        <v>16</v>
      </c>
      <c r="I22" s="214">
        <f t="shared" si="3"/>
        <v>16</v>
      </c>
      <c r="J22" s="213">
        <f t="shared" si="4"/>
        <v>16</v>
      </c>
    </row>
    <row r="23" spans="2:14" x14ac:dyDescent="0.25">
      <c r="B23" s="334">
        <v>44184</v>
      </c>
      <c r="C23" s="214">
        <v>0</v>
      </c>
      <c r="D23" s="213">
        <f t="shared" si="0"/>
        <v>0</v>
      </c>
      <c r="E23" s="213">
        <f t="shared" si="1"/>
        <v>0</v>
      </c>
      <c r="F23" s="217"/>
      <c r="G23" s="217"/>
      <c r="H23" s="213">
        <f t="shared" si="2"/>
        <v>0</v>
      </c>
      <c r="I23" s="214">
        <f t="shared" si="3"/>
        <v>0</v>
      </c>
      <c r="J23" s="213">
        <f t="shared" si="4"/>
        <v>0</v>
      </c>
    </row>
    <row r="24" spans="2:14" x14ac:dyDescent="0.25">
      <c r="B24" s="334">
        <v>44185</v>
      </c>
      <c r="C24" s="214">
        <v>0</v>
      </c>
      <c r="D24" s="213">
        <f t="shared" si="0"/>
        <v>0</v>
      </c>
      <c r="E24" s="213">
        <f t="shared" si="1"/>
        <v>0</v>
      </c>
      <c r="F24" s="217"/>
      <c r="G24" s="217"/>
      <c r="H24" s="213">
        <f t="shared" si="2"/>
        <v>0</v>
      </c>
      <c r="I24" s="214">
        <f t="shared" si="3"/>
        <v>0</v>
      </c>
      <c r="J24" s="213">
        <f t="shared" si="4"/>
        <v>0</v>
      </c>
    </row>
    <row r="25" spans="2:14" x14ac:dyDescent="0.25">
      <c r="B25" s="334">
        <v>44186</v>
      </c>
      <c r="C25" s="214">
        <v>6</v>
      </c>
      <c r="D25" s="213">
        <f t="shared" si="0"/>
        <v>16</v>
      </c>
      <c r="E25" s="213">
        <f t="shared" si="1"/>
        <v>16</v>
      </c>
      <c r="F25" s="217"/>
      <c r="G25" s="217"/>
      <c r="H25" s="213">
        <f t="shared" si="2"/>
        <v>16</v>
      </c>
      <c r="I25" s="214">
        <f t="shared" si="3"/>
        <v>16</v>
      </c>
      <c r="J25" s="213">
        <f t="shared" si="4"/>
        <v>16</v>
      </c>
    </row>
    <row r="26" spans="2:14" x14ac:dyDescent="0.25">
      <c r="B26" s="334">
        <v>44187</v>
      </c>
      <c r="C26" s="214">
        <v>6</v>
      </c>
      <c r="D26" s="213">
        <f t="shared" si="0"/>
        <v>16</v>
      </c>
      <c r="E26" s="213">
        <f t="shared" si="1"/>
        <v>16</v>
      </c>
      <c r="F26" s="217"/>
      <c r="G26" s="217"/>
      <c r="H26" s="213">
        <f t="shared" si="2"/>
        <v>16</v>
      </c>
      <c r="I26" s="214">
        <f t="shared" si="3"/>
        <v>16</v>
      </c>
      <c r="J26" s="213">
        <f t="shared" si="4"/>
        <v>16</v>
      </c>
    </row>
    <row r="27" spans="2:14" x14ac:dyDescent="0.25">
      <c r="B27" s="334">
        <v>44188</v>
      </c>
      <c r="C27" s="214">
        <v>6</v>
      </c>
      <c r="D27" s="213">
        <f t="shared" si="0"/>
        <v>16</v>
      </c>
      <c r="E27" s="213">
        <f t="shared" si="1"/>
        <v>16</v>
      </c>
      <c r="F27" s="217"/>
      <c r="G27" s="217"/>
      <c r="H27" s="213">
        <f t="shared" si="2"/>
        <v>16</v>
      </c>
      <c r="I27" s="214">
        <f t="shared" si="3"/>
        <v>16</v>
      </c>
      <c r="J27" s="213">
        <f t="shared" si="4"/>
        <v>16</v>
      </c>
    </row>
    <row r="28" spans="2:14" x14ac:dyDescent="0.25">
      <c r="B28" s="334">
        <v>44189</v>
      </c>
      <c r="C28" s="214">
        <v>0</v>
      </c>
      <c r="D28" s="213">
        <f t="shared" si="0"/>
        <v>0</v>
      </c>
      <c r="E28" s="213">
        <f t="shared" si="1"/>
        <v>0</v>
      </c>
      <c r="F28" s="217"/>
      <c r="G28" s="217"/>
      <c r="H28" s="213">
        <f t="shared" si="2"/>
        <v>0</v>
      </c>
      <c r="I28" s="214">
        <f t="shared" si="3"/>
        <v>0</v>
      </c>
      <c r="J28" s="213">
        <f t="shared" si="4"/>
        <v>0</v>
      </c>
    </row>
    <row r="29" spans="2:14" x14ac:dyDescent="0.25">
      <c r="B29" s="334">
        <v>44190</v>
      </c>
      <c r="C29" s="214">
        <v>0</v>
      </c>
      <c r="D29" s="213">
        <f t="shared" si="0"/>
        <v>0</v>
      </c>
      <c r="E29" s="213">
        <f t="shared" si="1"/>
        <v>0</v>
      </c>
      <c r="F29" s="217"/>
      <c r="G29" s="217"/>
      <c r="H29" s="213">
        <f t="shared" si="2"/>
        <v>0</v>
      </c>
      <c r="I29" s="214">
        <f t="shared" si="3"/>
        <v>0</v>
      </c>
      <c r="J29" s="213">
        <f t="shared" si="4"/>
        <v>0</v>
      </c>
      <c r="L29" s="336" t="s">
        <v>20</v>
      </c>
      <c r="M29" s="336" t="s">
        <v>21</v>
      </c>
      <c r="N29" s="336" t="s">
        <v>22</v>
      </c>
    </row>
    <row r="30" spans="2:14" x14ac:dyDescent="0.25">
      <c r="B30" s="334">
        <v>44191</v>
      </c>
      <c r="C30" s="214">
        <v>0</v>
      </c>
      <c r="D30" s="213">
        <f t="shared" si="0"/>
        <v>0</v>
      </c>
      <c r="E30" s="213">
        <f t="shared" si="1"/>
        <v>0</v>
      </c>
      <c r="F30" s="217"/>
      <c r="G30" s="217"/>
      <c r="H30" s="213">
        <f t="shared" si="2"/>
        <v>0</v>
      </c>
      <c r="I30" s="214">
        <f t="shared" si="3"/>
        <v>0</v>
      </c>
      <c r="J30" s="213">
        <f t="shared" si="4"/>
        <v>0</v>
      </c>
      <c r="L30" s="337" t="s">
        <v>23</v>
      </c>
      <c r="M30" s="338">
        <v>1445</v>
      </c>
      <c r="N30" s="339">
        <f>M30/M32</f>
        <v>0.13153103950482431</v>
      </c>
    </row>
    <row r="31" spans="2:14" x14ac:dyDescent="0.25">
      <c r="B31" s="334">
        <v>44192</v>
      </c>
      <c r="C31" s="214">
        <v>3</v>
      </c>
      <c r="D31" s="213">
        <f t="shared" si="0"/>
        <v>8</v>
      </c>
      <c r="E31" s="213">
        <f t="shared" si="1"/>
        <v>8</v>
      </c>
      <c r="F31" s="217"/>
      <c r="G31" s="217"/>
      <c r="H31" s="213">
        <f t="shared" si="2"/>
        <v>8</v>
      </c>
      <c r="I31" s="214">
        <f t="shared" si="3"/>
        <v>8</v>
      </c>
      <c r="J31" s="213">
        <f t="shared" si="4"/>
        <v>8</v>
      </c>
      <c r="L31" s="305" t="s">
        <v>24</v>
      </c>
      <c r="M31" s="306">
        <v>9541</v>
      </c>
      <c r="N31" s="340">
        <f>M31/M32</f>
        <v>0.86846896049517563</v>
      </c>
    </row>
    <row r="32" spans="2:14" x14ac:dyDescent="0.25">
      <c r="B32" s="334">
        <v>44193</v>
      </c>
      <c r="C32" s="214">
        <v>6</v>
      </c>
      <c r="D32" s="213">
        <f t="shared" si="0"/>
        <v>16</v>
      </c>
      <c r="E32" s="213">
        <f t="shared" si="1"/>
        <v>16</v>
      </c>
      <c r="F32" s="217"/>
      <c r="G32" s="217"/>
      <c r="H32" s="213">
        <f t="shared" si="2"/>
        <v>16</v>
      </c>
      <c r="I32" s="214">
        <f t="shared" si="3"/>
        <v>16</v>
      </c>
      <c r="J32" s="213">
        <f t="shared" si="4"/>
        <v>16</v>
      </c>
      <c r="L32" s="337" t="s">
        <v>4</v>
      </c>
      <c r="M32" s="306">
        <f>M30+M31</f>
        <v>10986</v>
      </c>
      <c r="N32" s="341">
        <v>1</v>
      </c>
    </row>
    <row r="33" spans="1:20" x14ac:dyDescent="0.25">
      <c r="B33" s="334">
        <v>44194</v>
      </c>
      <c r="C33" s="214">
        <v>6</v>
      </c>
      <c r="D33" s="213">
        <f t="shared" si="0"/>
        <v>16</v>
      </c>
      <c r="E33" s="213">
        <f t="shared" si="1"/>
        <v>16</v>
      </c>
      <c r="F33" s="217"/>
      <c r="G33" s="217"/>
      <c r="H33" s="213">
        <f t="shared" si="2"/>
        <v>16</v>
      </c>
      <c r="I33" s="214">
        <f t="shared" si="3"/>
        <v>16</v>
      </c>
      <c r="J33" s="213">
        <f t="shared" si="4"/>
        <v>16</v>
      </c>
    </row>
    <row r="34" spans="1:20" x14ac:dyDescent="0.25">
      <c r="B34" s="334">
        <v>44195</v>
      </c>
      <c r="C34" s="214">
        <v>6</v>
      </c>
      <c r="D34" s="213">
        <f t="shared" si="0"/>
        <v>16</v>
      </c>
      <c r="E34" s="213">
        <f t="shared" si="1"/>
        <v>16</v>
      </c>
      <c r="F34" s="217"/>
      <c r="G34" s="217"/>
      <c r="H34" s="213">
        <f t="shared" si="2"/>
        <v>16</v>
      </c>
      <c r="I34" s="214">
        <f t="shared" si="3"/>
        <v>16</v>
      </c>
      <c r="J34" s="213">
        <f t="shared" si="4"/>
        <v>16</v>
      </c>
    </row>
    <row r="35" spans="1:20" x14ac:dyDescent="0.25">
      <c r="B35" s="334">
        <v>44196</v>
      </c>
      <c r="C35" s="214">
        <v>0</v>
      </c>
      <c r="D35" s="342">
        <f t="shared" si="0"/>
        <v>0</v>
      </c>
      <c r="E35" s="213">
        <f t="shared" si="1"/>
        <v>0</v>
      </c>
      <c r="F35" s="217"/>
      <c r="G35" s="217"/>
      <c r="H35" s="213">
        <f t="shared" si="2"/>
        <v>0</v>
      </c>
      <c r="I35" s="214">
        <f t="shared" si="3"/>
        <v>0</v>
      </c>
      <c r="J35" s="213">
        <f t="shared" si="4"/>
        <v>0</v>
      </c>
    </row>
    <row r="36" spans="1:20" x14ac:dyDescent="0.25">
      <c r="B36" s="343"/>
      <c r="C36" s="344"/>
      <c r="D36" s="345">
        <f>SUM(D5:D35)</f>
        <v>328</v>
      </c>
      <c r="E36" s="345">
        <f>SUM(E5:E35)</f>
        <v>328</v>
      </c>
      <c r="F36" s="345">
        <f t="shared" ref="F36" si="5">SUM(F5:F35)</f>
        <v>0</v>
      </c>
      <c r="G36" s="345">
        <v>6</v>
      </c>
      <c r="H36" s="345">
        <f>SUM(H5:H35)</f>
        <v>328</v>
      </c>
      <c r="I36" s="345">
        <f>SUM(I5:I35)</f>
        <v>328</v>
      </c>
      <c r="J36" s="345">
        <f>SUM(J5:J35)</f>
        <v>328</v>
      </c>
      <c r="O36" s="346"/>
      <c r="T36" s="215" t="s">
        <v>44</v>
      </c>
    </row>
    <row r="37" spans="1:20" x14ac:dyDescent="0.25">
      <c r="A37" s="347"/>
      <c r="B37" s="230" t="s">
        <v>45</v>
      </c>
      <c r="C37" s="327">
        <f>D37+F37+H37+I37+J37+E37+G37</f>
        <v>5117.8204679999999</v>
      </c>
      <c r="D37" s="328">
        <f>D36*E44</f>
        <v>1389.0800000000002</v>
      </c>
      <c r="E37" s="328">
        <f>E36*E40</f>
        <v>2516.4159999999997</v>
      </c>
      <c r="F37" s="328">
        <f>F36*O11</f>
        <v>0</v>
      </c>
      <c r="G37" s="328">
        <f>G36*E42</f>
        <v>171.2997</v>
      </c>
      <c r="H37" s="328">
        <f>H36*E46</f>
        <v>82.656000000000006</v>
      </c>
      <c r="I37" s="328">
        <f>I36*E46</f>
        <v>82.656000000000006</v>
      </c>
      <c r="J37" s="328">
        <f>J36*E45+J36*E43</f>
        <v>875.71276799999987</v>
      </c>
      <c r="K37" s="348"/>
      <c r="L37" s="349"/>
      <c r="M37" s="259"/>
      <c r="O37" s="350"/>
    </row>
    <row r="39" spans="1:20" ht="15.75" x14ac:dyDescent="0.25">
      <c r="D39" s="351" t="s">
        <v>46</v>
      </c>
      <c r="E39" s="352" t="s">
        <v>47</v>
      </c>
      <c r="H39" s="283" t="s">
        <v>48</v>
      </c>
      <c r="I39" s="321">
        <f>C37*N31</f>
        <v>4444.6682218448932</v>
      </c>
    </row>
    <row r="40" spans="1:20" ht="15.75" x14ac:dyDescent="0.25">
      <c r="C40" s="353" t="s">
        <v>77</v>
      </c>
      <c r="D40" s="354">
        <f>'[2]Paraugu paņemšana'!F18</f>
        <v>6.85</v>
      </c>
      <c r="E40" s="355">
        <f>'[2]Paraugu paņemšana'!G18</f>
        <v>7.6719999999999997</v>
      </c>
      <c r="I40" s="373">
        <f>ROUNDUP(I39,0)</f>
        <v>4445</v>
      </c>
      <c r="J40" s="298"/>
      <c r="K40" s="298"/>
      <c r="L40" s="298"/>
      <c r="M40" s="298"/>
    </row>
    <row r="41" spans="1:20" x14ac:dyDescent="0.25">
      <c r="C41" s="356" t="s">
        <v>78</v>
      </c>
      <c r="D41" s="354">
        <f>'[2]Paraugu paņemšana'!F19</f>
        <v>4.5</v>
      </c>
      <c r="E41" s="355">
        <f>'[2]Paraugu paņemšana'!G19</f>
        <v>5.4450000000000003</v>
      </c>
      <c r="J41" s="298"/>
      <c r="K41" s="298"/>
      <c r="L41" s="298"/>
      <c r="M41" s="298"/>
    </row>
    <row r="42" spans="1:20" x14ac:dyDescent="0.25">
      <c r="C42" s="357" t="s">
        <v>79</v>
      </c>
      <c r="D42" s="358">
        <f>'[2]Paraugu paņemšana'!F20</f>
        <v>23.594999999999999</v>
      </c>
      <c r="E42" s="355">
        <f>'[2]Paraugu paņemšana'!G20</f>
        <v>28.549949999999999</v>
      </c>
      <c r="J42" s="298"/>
      <c r="K42" s="298"/>
      <c r="L42" s="298"/>
      <c r="M42" s="298"/>
    </row>
    <row r="43" spans="1:20" ht="15.75" x14ac:dyDescent="0.25">
      <c r="C43" s="353" t="s">
        <v>51</v>
      </c>
      <c r="D43" s="354">
        <f>'[2]Paraugu paņemšana'!F21</f>
        <v>2.2999999999999998</v>
      </c>
      <c r="E43" s="355">
        <f>'[2]Paraugu paņemšana'!G21</f>
        <v>2.5759999999999996</v>
      </c>
      <c r="J43" s="359"/>
      <c r="K43" s="359"/>
      <c r="L43" s="359"/>
      <c r="M43" s="298"/>
    </row>
    <row r="44" spans="1:20" x14ac:dyDescent="0.25">
      <c r="C44" s="356" t="s">
        <v>52</v>
      </c>
      <c r="D44" s="354">
        <f>'[2]Paraugu paņemšana'!F22</f>
        <v>3.5</v>
      </c>
      <c r="E44" s="355">
        <f>'[2]Paraugu paņemšana'!G22</f>
        <v>4.2350000000000003</v>
      </c>
      <c r="J44" s="360"/>
      <c r="K44" s="361"/>
      <c r="L44" s="362"/>
      <c r="M44" s="298"/>
    </row>
    <row r="45" spans="1:20" x14ac:dyDescent="0.25">
      <c r="C45" s="357" t="s">
        <v>2127</v>
      </c>
      <c r="D45" s="363">
        <f>'[2]Paraugu paņemšana'!F23</f>
        <v>8.3799999999999999E-2</v>
      </c>
      <c r="E45" s="364">
        <f>'[2]Paraugu paņemšana'!G23</f>
        <v>9.3855999999999995E-2</v>
      </c>
      <c r="J45" s="360"/>
      <c r="K45" s="361"/>
      <c r="L45" s="362"/>
      <c r="M45" s="298"/>
    </row>
    <row r="46" spans="1:20" x14ac:dyDescent="0.25">
      <c r="C46" s="356" t="s">
        <v>2128</v>
      </c>
      <c r="D46" s="354">
        <f>'[2]Paraugu paņemšana'!F24</f>
        <v>0.22500000000000001</v>
      </c>
      <c r="E46" s="355">
        <f>'[2]Paraugu paņemšana'!G24</f>
        <v>0.252</v>
      </c>
      <c r="J46" s="360"/>
      <c r="K46" s="361"/>
      <c r="L46" s="362"/>
      <c r="M46" s="298"/>
    </row>
    <row r="47" spans="1:20" x14ac:dyDescent="0.25">
      <c r="C47" s="365" t="s">
        <v>55</v>
      </c>
      <c r="D47" s="366"/>
      <c r="E47" s="367">
        <f>SUM(E40:E46)</f>
        <v>48.823806000000005</v>
      </c>
      <c r="J47" s="360"/>
      <c r="K47" s="361"/>
      <c r="L47" s="368"/>
      <c r="M47" s="298"/>
    </row>
    <row r="48" spans="1:20" x14ac:dyDescent="0.25">
      <c r="C48" s="369"/>
      <c r="D48" s="301"/>
      <c r="E48" s="370"/>
      <c r="J48" s="298"/>
      <c r="K48" s="298"/>
      <c r="L48" s="298"/>
      <c r="M48" s="298"/>
    </row>
    <row r="49" spans="7:13" x14ac:dyDescent="0.25">
      <c r="G49" s="283"/>
      <c r="H49" s="283"/>
      <c r="I49" s="283"/>
      <c r="J49" s="283"/>
      <c r="K49" s="283"/>
      <c r="L49" s="283"/>
      <c r="M49" s="283"/>
    </row>
    <row r="50" spans="7:13" ht="15.75" x14ac:dyDescent="0.25">
      <c r="G50" s="251"/>
      <c r="H50" s="371"/>
      <c r="I50" s="283"/>
      <c r="J50" s="283"/>
      <c r="K50" s="372"/>
      <c r="L50" s="321"/>
      <c r="M50" s="283"/>
    </row>
    <row r="51" spans="7:13" ht="15" customHeight="1" x14ac:dyDescent="0.25">
      <c r="G51" s="283"/>
      <c r="H51" s="283"/>
      <c r="I51" s="283"/>
      <c r="J51" s="283"/>
      <c r="K51" s="283"/>
      <c r="L51" s="283"/>
      <c r="M51" s="283"/>
    </row>
    <row r="52" spans="7:13" x14ac:dyDescent="0.25">
      <c r="G52" s="283"/>
      <c r="H52" s="283"/>
      <c r="I52" s="283"/>
      <c r="J52" s="283"/>
      <c r="K52" s="283"/>
      <c r="L52" s="283"/>
      <c r="M52" s="283"/>
    </row>
    <row r="53" spans="7:13" x14ac:dyDescent="0.25">
      <c r="G53" s="283"/>
      <c r="H53" s="283"/>
      <c r="I53" s="283"/>
      <c r="J53" s="283"/>
      <c r="K53" s="283"/>
      <c r="L53" s="283"/>
      <c r="M53" s="283"/>
    </row>
  </sheetData>
  <mergeCells count="2">
    <mergeCell ref="F3:G3"/>
    <mergeCell ref="H1:J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79998168889431442"/>
  </sheetPr>
  <dimension ref="A1:T53"/>
  <sheetViews>
    <sheetView zoomScale="69" zoomScaleNormal="69" workbookViewId="0">
      <selection activeCell="H1" sqref="H1:J1"/>
    </sheetView>
  </sheetViews>
  <sheetFormatPr defaultColWidth="9.140625" defaultRowHeight="15" x14ac:dyDescent="0.25"/>
  <cols>
    <col min="1" max="1" width="6.42578125" style="198" customWidth="1"/>
    <col min="2" max="2" width="15.85546875" style="198" customWidth="1"/>
    <col min="3" max="3" width="26.42578125" style="198" customWidth="1"/>
    <col min="4" max="4" width="16.42578125" style="199" customWidth="1"/>
    <col min="5" max="5" width="14" style="198" customWidth="1"/>
    <col min="6" max="6" width="19.5703125" style="215" customWidth="1"/>
    <col min="7" max="7" width="27.28515625" style="198" customWidth="1"/>
    <col min="8" max="8" width="15.42578125" style="198" customWidth="1"/>
    <col min="9" max="9" width="14.28515625" style="198" customWidth="1"/>
    <col min="10" max="10" width="9.140625" style="198"/>
    <col min="11" max="11" width="9.28515625" style="198" customWidth="1"/>
    <col min="12" max="12" width="9.28515625" style="198" bestFit="1" customWidth="1"/>
    <col min="13" max="13" width="15.7109375" style="198" customWidth="1"/>
    <col min="14" max="14" width="13.7109375" style="198" customWidth="1"/>
    <col min="15" max="16384" width="9.140625" style="198"/>
  </cols>
  <sheetData>
    <row r="1" spans="2:15" ht="71.25" customHeight="1" x14ac:dyDescent="0.25">
      <c r="H1" s="1422" t="s">
        <v>2588</v>
      </c>
      <c r="I1" s="1422"/>
      <c r="J1" s="1422"/>
    </row>
    <row r="2" spans="2:15" ht="18.75" x14ac:dyDescent="0.3">
      <c r="B2" s="255" t="s">
        <v>2338</v>
      </c>
      <c r="C2" s="256"/>
      <c r="D2" s="257"/>
      <c r="E2" s="256"/>
      <c r="F2" s="258"/>
      <c r="G2" s="205"/>
    </row>
    <row r="3" spans="2:15" x14ac:dyDescent="0.25">
      <c r="F3" s="1500" t="s">
        <v>76</v>
      </c>
      <c r="G3" s="1501"/>
      <c r="J3" s="250"/>
      <c r="K3" s="250"/>
    </row>
    <row r="4" spans="2:15" ht="120" x14ac:dyDescent="0.25">
      <c r="B4" s="261" t="s">
        <v>40</v>
      </c>
      <c r="C4" s="262" t="s">
        <v>92</v>
      </c>
      <c r="D4" s="263" t="s">
        <v>93</v>
      </c>
      <c r="E4" s="262" t="s">
        <v>94</v>
      </c>
      <c r="F4" s="262" t="s">
        <v>95</v>
      </c>
      <c r="G4" s="262" t="s">
        <v>96</v>
      </c>
      <c r="H4" s="262" t="s">
        <v>97</v>
      </c>
      <c r="I4" s="262" t="s">
        <v>98</v>
      </c>
      <c r="J4" s="262" t="s">
        <v>99</v>
      </c>
      <c r="K4" s="250"/>
      <c r="L4" s="979"/>
    </row>
    <row r="5" spans="2:15" x14ac:dyDescent="0.25">
      <c r="B5" s="980">
        <v>44136</v>
      </c>
      <c r="C5" s="212">
        <v>0</v>
      </c>
      <c r="D5" s="213">
        <f>((8/3)*C5)</f>
        <v>0</v>
      </c>
      <c r="E5" s="213">
        <f>((8/3)*C5)</f>
        <v>0</v>
      </c>
      <c r="F5" s="209"/>
      <c r="G5" s="209"/>
      <c r="H5" s="213">
        <f>((C5*8)/3)</f>
        <v>0</v>
      </c>
      <c r="I5" s="214">
        <f>((C5*8)/3)</f>
        <v>0</v>
      </c>
      <c r="J5" s="213">
        <f>((C5*8)/3)</f>
        <v>0</v>
      </c>
    </row>
    <row r="6" spans="2:15" x14ac:dyDescent="0.25">
      <c r="B6" s="980">
        <v>44137</v>
      </c>
      <c r="C6" s="212">
        <v>6</v>
      </c>
      <c r="D6" s="213">
        <f t="shared" ref="D6:D34" si="0">((8/3)*C6)</f>
        <v>16</v>
      </c>
      <c r="E6" s="213">
        <f t="shared" ref="E6:E34" si="1">((8/3)*C6)</f>
        <v>16</v>
      </c>
      <c r="F6" s="209"/>
      <c r="G6" s="209"/>
      <c r="H6" s="213">
        <f t="shared" ref="H6:H35" si="2">((C6*8)/3)</f>
        <v>16</v>
      </c>
      <c r="I6" s="214">
        <f t="shared" ref="I6:I35" si="3">((C6*8)/3)</f>
        <v>16</v>
      </c>
      <c r="J6" s="213">
        <f t="shared" ref="J6:J35" si="4">((C6*8)/3)</f>
        <v>16</v>
      </c>
      <c r="L6" s="215"/>
      <c r="M6" s="215"/>
      <c r="N6" s="215"/>
    </row>
    <row r="7" spans="2:15" x14ac:dyDescent="0.25">
      <c r="B7" s="980">
        <v>44138</v>
      </c>
      <c r="C7" s="212">
        <v>6</v>
      </c>
      <c r="D7" s="213">
        <f t="shared" si="0"/>
        <v>16</v>
      </c>
      <c r="E7" s="213">
        <f t="shared" si="1"/>
        <v>16</v>
      </c>
      <c r="F7" s="209"/>
      <c r="G7" s="209"/>
      <c r="H7" s="213">
        <f t="shared" si="2"/>
        <v>16</v>
      </c>
      <c r="I7" s="214">
        <f t="shared" si="3"/>
        <v>16</v>
      </c>
      <c r="J7" s="213">
        <f t="shared" si="4"/>
        <v>16</v>
      </c>
    </row>
    <row r="8" spans="2:15" x14ac:dyDescent="0.25">
      <c r="B8" s="980">
        <v>44139</v>
      </c>
      <c r="C8" s="212">
        <v>6</v>
      </c>
      <c r="D8" s="213">
        <f t="shared" si="0"/>
        <v>16</v>
      </c>
      <c r="E8" s="213">
        <f t="shared" si="1"/>
        <v>16</v>
      </c>
      <c r="F8" s="209"/>
      <c r="G8" s="209"/>
      <c r="H8" s="213">
        <f t="shared" si="2"/>
        <v>16</v>
      </c>
      <c r="I8" s="214">
        <f t="shared" si="3"/>
        <v>16</v>
      </c>
      <c r="J8" s="213">
        <f t="shared" si="4"/>
        <v>16</v>
      </c>
    </row>
    <row r="9" spans="2:15" x14ac:dyDescent="0.25">
      <c r="B9" s="980">
        <v>44140</v>
      </c>
      <c r="C9" s="212">
        <v>6</v>
      </c>
      <c r="D9" s="213">
        <f t="shared" si="0"/>
        <v>16</v>
      </c>
      <c r="E9" s="213">
        <f t="shared" si="1"/>
        <v>16</v>
      </c>
      <c r="F9" s="209"/>
      <c r="G9" s="209"/>
      <c r="H9" s="213">
        <f t="shared" si="2"/>
        <v>16</v>
      </c>
      <c r="I9" s="214">
        <f t="shared" si="3"/>
        <v>16</v>
      </c>
      <c r="J9" s="213">
        <f t="shared" si="4"/>
        <v>16</v>
      </c>
      <c r="N9" s="1027"/>
      <c r="O9" s="1041"/>
    </row>
    <row r="10" spans="2:15" x14ac:dyDescent="0.25">
      <c r="B10" s="980">
        <v>44141</v>
      </c>
      <c r="C10" s="212">
        <v>6</v>
      </c>
      <c r="D10" s="213">
        <f t="shared" si="0"/>
        <v>16</v>
      </c>
      <c r="E10" s="213">
        <f t="shared" si="1"/>
        <v>16</v>
      </c>
      <c r="F10" s="209"/>
      <c r="G10" s="209"/>
      <c r="H10" s="213">
        <f t="shared" si="2"/>
        <v>16</v>
      </c>
      <c r="I10" s="214">
        <f t="shared" si="3"/>
        <v>16</v>
      </c>
      <c r="J10" s="213">
        <f t="shared" si="4"/>
        <v>16</v>
      </c>
      <c r="N10" s="1027"/>
      <c r="O10" s="1042"/>
    </row>
    <row r="11" spans="2:15" x14ac:dyDescent="0.25">
      <c r="B11" s="980">
        <v>44142</v>
      </c>
      <c r="C11" s="212">
        <v>3</v>
      </c>
      <c r="D11" s="213">
        <f t="shared" si="0"/>
        <v>8</v>
      </c>
      <c r="E11" s="213">
        <f t="shared" si="1"/>
        <v>8</v>
      </c>
      <c r="F11" s="209"/>
      <c r="G11" s="209"/>
      <c r="H11" s="213">
        <f t="shared" si="2"/>
        <v>8</v>
      </c>
      <c r="I11" s="214">
        <f t="shared" si="3"/>
        <v>8</v>
      </c>
      <c r="J11" s="213">
        <f t="shared" si="4"/>
        <v>8</v>
      </c>
      <c r="N11" s="1027"/>
      <c r="O11" s="1042"/>
    </row>
    <row r="12" spans="2:15" x14ac:dyDescent="0.25">
      <c r="B12" s="980">
        <v>44143</v>
      </c>
      <c r="C12" s="212">
        <v>0</v>
      </c>
      <c r="D12" s="213">
        <f t="shared" si="0"/>
        <v>0</v>
      </c>
      <c r="E12" s="213">
        <f t="shared" si="1"/>
        <v>0</v>
      </c>
      <c r="F12" s="209"/>
      <c r="G12" s="209"/>
      <c r="H12" s="213">
        <f t="shared" si="2"/>
        <v>0</v>
      </c>
      <c r="I12" s="214">
        <f t="shared" si="3"/>
        <v>0</v>
      </c>
      <c r="J12" s="213">
        <f t="shared" si="4"/>
        <v>0</v>
      </c>
      <c r="N12" s="1027"/>
      <c r="O12" s="1042"/>
    </row>
    <row r="13" spans="2:15" x14ac:dyDescent="0.25">
      <c r="B13" s="980">
        <v>44144</v>
      </c>
      <c r="C13" s="212">
        <v>6</v>
      </c>
      <c r="D13" s="213">
        <f t="shared" si="0"/>
        <v>16</v>
      </c>
      <c r="E13" s="213">
        <f t="shared" si="1"/>
        <v>16</v>
      </c>
      <c r="F13" s="209"/>
      <c r="G13" s="209"/>
      <c r="H13" s="213">
        <f t="shared" si="2"/>
        <v>16</v>
      </c>
      <c r="I13" s="214">
        <f t="shared" si="3"/>
        <v>16</v>
      </c>
      <c r="J13" s="213">
        <f t="shared" si="4"/>
        <v>16</v>
      </c>
      <c r="N13" s="1027"/>
      <c r="O13" s="1042"/>
    </row>
    <row r="14" spans="2:15" x14ac:dyDescent="0.25">
      <c r="B14" s="980">
        <v>44145</v>
      </c>
      <c r="C14" s="212">
        <v>6</v>
      </c>
      <c r="D14" s="213">
        <f t="shared" si="0"/>
        <v>16</v>
      </c>
      <c r="E14" s="213">
        <f t="shared" si="1"/>
        <v>16</v>
      </c>
      <c r="F14" s="209"/>
      <c r="G14" s="209"/>
      <c r="H14" s="213">
        <f t="shared" si="2"/>
        <v>16</v>
      </c>
      <c r="I14" s="214">
        <f t="shared" si="3"/>
        <v>16</v>
      </c>
      <c r="J14" s="213">
        <f t="shared" si="4"/>
        <v>16</v>
      </c>
    </row>
    <row r="15" spans="2:15" x14ac:dyDescent="0.25">
      <c r="B15" s="980">
        <v>44146</v>
      </c>
      <c r="C15" s="212">
        <v>6</v>
      </c>
      <c r="D15" s="213">
        <f t="shared" si="0"/>
        <v>16</v>
      </c>
      <c r="E15" s="213">
        <f t="shared" si="1"/>
        <v>16</v>
      </c>
      <c r="F15" s="352"/>
      <c r="G15" s="352"/>
      <c r="H15" s="213">
        <f t="shared" si="2"/>
        <v>16</v>
      </c>
      <c r="I15" s="214">
        <f t="shared" si="3"/>
        <v>16</v>
      </c>
      <c r="J15" s="213">
        <f t="shared" si="4"/>
        <v>16</v>
      </c>
    </row>
    <row r="16" spans="2:15" x14ac:dyDescent="0.25">
      <c r="B16" s="980">
        <v>44147</v>
      </c>
      <c r="C16" s="212">
        <v>6</v>
      </c>
      <c r="D16" s="213">
        <f t="shared" si="0"/>
        <v>16</v>
      </c>
      <c r="E16" s="213">
        <f t="shared" si="1"/>
        <v>16</v>
      </c>
      <c r="F16" s="352"/>
      <c r="G16" s="352"/>
      <c r="H16" s="213">
        <f t="shared" si="2"/>
        <v>16</v>
      </c>
      <c r="I16" s="214">
        <f t="shared" si="3"/>
        <v>16</v>
      </c>
      <c r="J16" s="213">
        <f t="shared" si="4"/>
        <v>16</v>
      </c>
    </row>
    <row r="17" spans="2:14" x14ac:dyDescent="0.25">
      <c r="B17" s="980">
        <v>44148</v>
      </c>
      <c r="C17" s="212">
        <v>6</v>
      </c>
      <c r="D17" s="213">
        <f t="shared" si="0"/>
        <v>16</v>
      </c>
      <c r="E17" s="213">
        <f t="shared" si="1"/>
        <v>16</v>
      </c>
      <c r="F17" s="352"/>
      <c r="G17" s="352"/>
      <c r="H17" s="213">
        <f t="shared" si="2"/>
        <v>16</v>
      </c>
      <c r="I17" s="214">
        <f t="shared" si="3"/>
        <v>16</v>
      </c>
      <c r="J17" s="213">
        <f t="shared" si="4"/>
        <v>16</v>
      </c>
    </row>
    <row r="18" spans="2:14" x14ac:dyDescent="0.25">
      <c r="B18" s="980">
        <v>44149</v>
      </c>
      <c r="C18" s="212">
        <v>0</v>
      </c>
      <c r="D18" s="213">
        <f t="shared" si="0"/>
        <v>0</v>
      </c>
      <c r="E18" s="213">
        <f t="shared" si="1"/>
        <v>0</v>
      </c>
      <c r="F18" s="352"/>
      <c r="G18" s="352"/>
      <c r="H18" s="213">
        <f t="shared" si="2"/>
        <v>0</v>
      </c>
      <c r="I18" s="214">
        <f t="shared" si="3"/>
        <v>0</v>
      </c>
      <c r="J18" s="213">
        <f t="shared" si="4"/>
        <v>0</v>
      </c>
    </row>
    <row r="19" spans="2:14" x14ac:dyDescent="0.25">
      <c r="B19" s="980">
        <v>44150</v>
      </c>
      <c r="C19" s="212">
        <v>0</v>
      </c>
      <c r="D19" s="213">
        <f t="shared" si="0"/>
        <v>0</v>
      </c>
      <c r="E19" s="213">
        <f t="shared" si="1"/>
        <v>0</v>
      </c>
      <c r="F19" s="352"/>
      <c r="G19" s="352"/>
      <c r="H19" s="213">
        <f t="shared" si="2"/>
        <v>0</v>
      </c>
      <c r="I19" s="214">
        <f t="shared" si="3"/>
        <v>0</v>
      </c>
      <c r="J19" s="213">
        <f t="shared" si="4"/>
        <v>0</v>
      </c>
    </row>
    <row r="20" spans="2:14" x14ac:dyDescent="0.25">
      <c r="B20" s="980">
        <v>44151</v>
      </c>
      <c r="C20" s="212">
        <v>6</v>
      </c>
      <c r="D20" s="213">
        <f t="shared" si="0"/>
        <v>16</v>
      </c>
      <c r="E20" s="213">
        <f t="shared" si="1"/>
        <v>16</v>
      </c>
      <c r="F20" s="352"/>
      <c r="G20" s="352"/>
      <c r="H20" s="213">
        <f t="shared" si="2"/>
        <v>16</v>
      </c>
      <c r="I20" s="214">
        <f t="shared" si="3"/>
        <v>16</v>
      </c>
      <c r="J20" s="213">
        <f t="shared" si="4"/>
        <v>16</v>
      </c>
    </row>
    <row r="21" spans="2:14" x14ac:dyDescent="0.25">
      <c r="B21" s="980">
        <v>44152</v>
      </c>
      <c r="C21" s="212">
        <v>6</v>
      </c>
      <c r="D21" s="213">
        <f t="shared" si="0"/>
        <v>16</v>
      </c>
      <c r="E21" s="213">
        <f t="shared" si="1"/>
        <v>16</v>
      </c>
      <c r="F21" s="352"/>
      <c r="G21" s="352"/>
      <c r="H21" s="213">
        <f t="shared" si="2"/>
        <v>16</v>
      </c>
      <c r="I21" s="214">
        <f t="shared" si="3"/>
        <v>16</v>
      </c>
      <c r="J21" s="213">
        <f t="shared" si="4"/>
        <v>16</v>
      </c>
    </row>
    <row r="22" spans="2:14" x14ac:dyDescent="0.25">
      <c r="B22" s="980">
        <v>44153</v>
      </c>
      <c r="C22" s="212">
        <v>0</v>
      </c>
      <c r="D22" s="213">
        <f t="shared" si="0"/>
        <v>0</v>
      </c>
      <c r="E22" s="213">
        <f t="shared" si="1"/>
        <v>0</v>
      </c>
      <c r="F22" s="352"/>
      <c r="G22" s="352"/>
      <c r="H22" s="213">
        <f t="shared" si="2"/>
        <v>0</v>
      </c>
      <c r="I22" s="214">
        <f t="shared" si="3"/>
        <v>0</v>
      </c>
      <c r="J22" s="213">
        <f t="shared" si="4"/>
        <v>0</v>
      </c>
    </row>
    <row r="23" spans="2:14" x14ac:dyDescent="0.25">
      <c r="B23" s="980">
        <v>44154</v>
      </c>
      <c r="C23" s="212">
        <v>6</v>
      </c>
      <c r="D23" s="213">
        <f t="shared" si="0"/>
        <v>16</v>
      </c>
      <c r="E23" s="213">
        <f t="shared" si="1"/>
        <v>16</v>
      </c>
      <c r="F23" s="352"/>
      <c r="G23" s="352"/>
      <c r="H23" s="213">
        <f t="shared" si="2"/>
        <v>16</v>
      </c>
      <c r="I23" s="214">
        <f t="shared" si="3"/>
        <v>16</v>
      </c>
      <c r="J23" s="213">
        <f t="shared" si="4"/>
        <v>16</v>
      </c>
    </row>
    <row r="24" spans="2:14" x14ac:dyDescent="0.25">
      <c r="B24" s="980">
        <v>44155</v>
      </c>
      <c r="C24" s="212">
        <v>6</v>
      </c>
      <c r="D24" s="213">
        <f t="shared" si="0"/>
        <v>16</v>
      </c>
      <c r="E24" s="213">
        <f t="shared" si="1"/>
        <v>16</v>
      </c>
      <c r="F24" s="352"/>
      <c r="G24" s="352"/>
      <c r="H24" s="213">
        <f t="shared" si="2"/>
        <v>16</v>
      </c>
      <c r="I24" s="214">
        <f t="shared" si="3"/>
        <v>16</v>
      </c>
      <c r="J24" s="213">
        <f t="shared" si="4"/>
        <v>16</v>
      </c>
    </row>
    <row r="25" spans="2:14" x14ac:dyDescent="0.25">
      <c r="B25" s="980">
        <v>44156</v>
      </c>
      <c r="C25" s="212">
        <v>0</v>
      </c>
      <c r="D25" s="213">
        <f t="shared" si="0"/>
        <v>0</v>
      </c>
      <c r="E25" s="213">
        <f t="shared" si="1"/>
        <v>0</v>
      </c>
      <c r="F25" s="352"/>
      <c r="G25" s="352"/>
      <c r="H25" s="213">
        <f t="shared" si="2"/>
        <v>0</v>
      </c>
      <c r="I25" s="214">
        <f t="shared" si="3"/>
        <v>0</v>
      </c>
      <c r="J25" s="213">
        <f t="shared" si="4"/>
        <v>0</v>
      </c>
    </row>
    <row r="26" spans="2:14" x14ac:dyDescent="0.25">
      <c r="B26" s="980">
        <v>44157</v>
      </c>
      <c r="C26" s="212">
        <v>0</v>
      </c>
      <c r="D26" s="213">
        <f t="shared" si="0"/>
        <v>0</v>
      </c>
      <c r="E26" s="213">
        <f t="shared" si="1"/>
        <v>0</v>
      </c>
      <c r="F26" s="352"/>
      <c r="G26" s="352"/>
      <c r="H26" s="213">
        <f t="shared" si="2"/>
        <v>0</v>
      </c>
      <c r="I26" s="214">
        <f t="shared" si="3"/>
        <v>0</v>
      </c>
      <c r="J26" s="213">
        <f t="shared" si="4"/>
        <v>0</v>
      </c>
    </row>
    <row r="27" spans="2:14" x14ac:dyDescent="0.25">
      <c r="B27" s="980">
        <v>44158</v>
      </c>
      <c r="C27" s="212">
        <v>6</v>
      </c>
      <c r="D27" s="213">
        <f t="shared" si="0"/>
        <v>16</v>
      </c>
      <c r="E27" s="213">
        <f t="shared" si="1"/>
        <v>16</v>
      </c>
      <c r="F27" s="352"/>
      <c r="G27" s="352"/>
      <c r="H27" s="213">
        <f t="shared" si="2"/>
        <v>16</v>
      </c>
      <c r="I27" s="214">
        <f t="shared" si="3"/>
        <v>16</v>
      </c>
      <c r="J27" s="213">
        <f t="shared" si="4"/>
        <v>16</v>
      </c>
    </row>
    <row r="28" spans="2:14" x14ac:dyDescent="0.25">
      <c r="B28" s="980">
        <v>44159</v>
      </c>
      <c r="C28" s="212">
        <v>6</v>
      </c>
      <c r="D28" s="213">
        <f t="shared" si="0"/>
        <v>16</v>
      </c>
      <c r="E28" s="213">
        <f t="shared" si="1"/>
        <v>16</v>
      </c>
      <c r="F28" s="352"/>
      <c r="G28" s="352"/>
      <c r="H28" s="213">
        <f t="shared" si="2"/>
        <v>16</v>
      </c>
      <c r="I28" s="214">
        <f t="shared" si="3"/>
        <v>16</v>
      </c>
      <c r="J28" s="213">
        <f t="shared" si="4"/>
        <v>16</v>
      </c>
    </row>
    <row r="29" spans="2:14" x14ac:dyDescent="0.25">
      <c r="B29" s="980">
        <v>44160</v>
      </c>
      <c r="C29" s="212">
        <v>6</v>
      </c>
      <c r="D29" s="213">
        <f t="shared" si="0"/>
        <v>16</v>
      </c>
      <c r="E29" s="213">
        <f t="shared" si="1"/>
        <v>16</v>
      </c>
      <c r="F29" s="352"/>
      <c r="G29" s="352"/>
      <c r="H29" s="213">
        <f t="shared" si="2"/>
        <v>16</v>
      </c>
      <c r="I29" s="214">
        <f t="shared" si="3"/>
        <v>16</v>
      </c>
      <c r="J29" s="213">
        <f t="shared" si="4"/>
        <v>16</v>
      </c>
      <c r="L29" s="218" t="s">
        <v>20</v>
      </c>
      <c r="M29" s="218" t="s">
        <v>21</v>
      </c>
      <c r="N29" s="218" t="s">
        <v>22</v>
      </c>
    </row>
    <row r="30" spans="2:14" x14ac:dyDescent="0.25">
      <c r="B30" s="980">
        <v>44161</v>
      </c>
      <c r="C30" s="212">
        <v>6</v>
      </c>
      <c r="D30" s="213">
        <f t="shared" si="0"/>
        <v>16</v>
      </c>
      <c r="E30" s="213">
        <f t="shared" si="1"/>
        <v>16</v>
      </c>
      <c r="F30" s="352"/>
      <c r="G30" s="352"/>
      <c r="H30" s="213">
        <f t="shared" si="2"/>
        <v>16</v>
      </c>
      <c r="I30" s="214">
        <f t="shared" si="3"/>
        <v>16</v>
      </c>
      <c r="J30" s="213">
        <f t="shared" si="4"/>
        <v>16</v>
      </c>
      <c r="L30" s="219" t="s">
        <v>23</v>
      </c>
      <c r="M30" s="220">
        <v>2208</v>
      </c>
      <c r="N30" s="221">
        <f>M30/M32</f>
        <v>0.30615640599001664</v>
      </c>
    </row>
    <row r="31" spans="2:14" x14ac:dyDescent="0.25">
      <c r="B31" s="980">
        <v>44162</v>
      </c>
      <c r="C31" s="212">
        <v>6</v>
      </c>
      <c r="D31" s="213">
        <f t="shared" si="0"/>
        <v>16</v>
      </c>
      <c r="E31" s="213">
        <f t="shared" si="1"/>
        <v>16</v>
      </c>
      <c r="F31" s="352"/>
      <c r="G31" s="352"/>
      <c r="H31" s="213">
        <f t="shared" si="2"/>
        <v>16</v>
      </c>
      <c r="I31" s="214">
        <f t="shared" si="3"/>
        <v>16</v>
      </c>
      <c r="J31" s="213">
        <f t="shared" si="4"/>
        <v>16</v>
      </c>
      <c r="L31" s="222" t="s">
        <v>24</v>
      </c>
      <c r="M31" s="223">
        <v>5004</v>
      </c>
      <c r="N31" s="224">
        <f>M31/M32</f>
        <v>0.69384359400998341</v>
      </c>
    </row>
    <row r="32" spans="2:14" x14ac:dyDescent="0.25">
      <c r="B32" s="980">
        <v>44163</v>
      </c>
      <c r="C32" s="212">
        <v>0</v>
      </c>
      <c r="D32" s="213">
        <f t="shared" si="0"/>
        <v>0</v>
      </c>
      <c r="E32" s="213">
        <f t="shared" si="1"/>
        <v>0</v>
      </c>
      <c r="F32" s="352"/>
      <c r="G32" s="352"/>
      <c r="H32" s="213">
        <f t="shared" si="2"/>
        <v>0</v>
      </c>
      <c r="I32" s="214">
        <f t="shared" si="3"/>
        <v>0</v>
      </c>
      <c r="J32" s="213">
        <f t="shared" si="4"/>
        <v>0</v>
      </c>
      <c r="L32" s="219" t="s">
        <v>4</v>
      </c>
      <c r="M32" s="223">
        <f>M30+M31</f>
        <v>7212</v>
      </c>
      <c r="N32" s="225">
        <v>1</v>
      </c>
    </row>
    <row r="33" spans="1:20" x14ac:dyDescent="0.25">
      <c r="B33" s="980">
        <v>44164</v>
      </c>
      <c r="C33" s="212">
        <v>0</v>
      </c>
      <c r="D33" s="213">
        <f t="shared" si="0"/>
        <v>0</v>
      </c>
      <c r="E33" s="213">
        <f t="shared" si="1"/>
        <v>0</v>
      </c>
      <c r="F33" s="352"/>
      <c r="G33" s="352"/>
      <c r="H33" s="213">
        <f t="shared" si="2"/>
        <v>0</v>
      </c>
      <c r="I33" s="214">
        <f t="shared" si="3"/>
        <v>0</v>
      </c>
      <c r="J33" s="213">
        <f t="shared" si="4"/>
        <v>0</v>
      </c>
    </row>
    <row r="34" spans="1:20" x14ac:dyDescent="0.25">
      <c r="B34" s="980">
        <v>44165</v>
      </c>
      <c r="C34" s="212">
        <v>6</v>
      </c>
      <c r="D34" s="213">
        <f t="shared" si="0"/>
        <v>16</v>
      </c>
      <c r="E34" s="213">
        <f t="shared" si="1"/>
        <v>16</v>
      </c>
      <c r="F34" s="352"/>
      <c r="G34" s="352"/>
      <c r="H34" s="213">
        <f t="shared" si="2"/>
        <v>16</v>
      </c>
      <c r="I34" s="214">
        <f t="shared" si="3"/>
        <v>16</v>
      </c>
      <c r="J34" s="213">
        <f t="shared" si="4"/>
        <v>16</v>
      </c>
    </row>
    <row r="35" spans="1:20" x14ac:dyDescent="0.25">
      <c r="B35" s="211"/>
      <c r="C35" s="212"/>
      <c r="D35" s="326"/>
      <c r="E35" s="213"/>
      <c r="F35" s="352"/>
      <c r="G35" s="352"/>
      <c r="H35" s="213">
        <f t="shared" si="2"/>
        <v>0</v>
      </c>
      <c r="I35" s="214">
        <f t="shared" si="3"/>
        <v>0</v>
      </c>
      <c r="J35" s="213">
        <f t="shared" si="4"/>
        <v>0</v>
      </c>
    </row>
    <row r="36" spans="1:20" x14ac:dyDescent="0.25">
      <c r="B36" s="147"/>
      <c r="C36" s="226"/>
      <c r="D36" s="227">
        <f>SUM(D5:D35)</f>
        <v>328</v>
      </c>
      <c r="E36" s="227">
        <f>SUM(E5:E35)</f>
        <v>328</v>
      </c>
      <c r="F36" s="227">
        <f t="shared" ref="F36" si="5">SUM(F5:F35)</f>
        <v>0</v>
      </c>
      <c r="G36" s="227">
        <v>6</v>
      </c>
      <c r="H36" s="227">
        <f>SUM(H5:H35)</f>
        <v>328</v>
      </c>
      <c r="I36" s="227">
        <f>SUM(I5:I35)</f>
        <v>328</v>
      </c>
      <c r="J36" s="227">
        <f>SUM(J5:J35)</f>
        <v>328</v>
      </c>
      <c r="O36" s="1043"/>
      <c r="T36" s="198" t="s">
        <v>44</v>
      </c>
    </row>
    <row r="37" spans="1:20" x14ac:dyDescent="0.25">
      <c r="A37" s="229"/>
      <c r="B37" s="230" t="s">
        <v>45</v>
      </c>
      <c r="C37" s="327">
        <f>D37+F37+H37+I37+J37+E37+G37</f>
        <v>5357.8902280000002</v>
      </c>
      <c r="D37" s="328">
        <f>D36*E44</f>
        <v>1389.0800000000002</v>
      </c>
      <c r="E37" s="1028">
        <f>E36*E40</f>
        <v>2613.2153600000001</v>
      </c>
      <c r="F37" s="328">
        <f>F36*O11</f>
        <v>0</v>
      </c>
      <c r="G37" s="328">
        <f>G36*E42</f>
        <v>171.2997</v>
      </c>
      <c r="H37" s="1028">
        <f>H36*E46</f>
        <v>80.819200000000009</v>
      </c>
      <c r="I37" s="328">
        <f>I36*E46</f>
        <v>80.819200000000009</v>
      </c>
      <c r="J37" s="1028">
        <f>J36*E45+J36*E43</f>
        <v>1022.6567679999999</v>
      </c>
      <c r="K37" s="234"/>
      <c r="L37" s="235"/>
      <c r="M37" s="199"/>
      <c r="O37" s="1044"/>
    </row>
    <row r="39" spans="1:20" ht="15.75" x14ac:dyDescent="0.25">
      <c r="C39" s="1029"/>
      <c r="D39" s="1030" t="s">
        <v>46</v>
      </c>
      <c r="E39" s="1031" t="s">
        <v>47</v>
      </c>
      <c r="H39" s="250" t="s">
        <v>48</v>
      </c>
      <c r="I39" s="1024">
        <f>C37*N31</f>
        <v>3717.5378121064896</v>
      </c>
    </row>
    <row r="40" spans="1:20" ht="15.75" x14ac:dyDescent="0.25">
      <c r="C40" s="1025" t="s">
        <v>77</v>
      </c>
      <c r="D40" s="1032">
        <f>'[3]Bior Paraugu paņemšana'!F18</f>
        <v>7.1135000000000002</v>
      </c>
      <c r="E40" s="1033">
        <f>'[3]Bior Paraugu paņemšana'!G18</f>
        <v>7.9671200000000004</v>
      </c>
      <c r="J40" s="250"/>
      <c r="K40" s="250"/>
      <c r="L40" s="250"/>
      <c r="M40" s="250"/>
    </row>
    <row r="41" spans="1:20" x14ac:dyDescent="0.25">
      <c r="C41" s="1029" t="s">
        <v>78</v>
      </c>
      <c r="D41" s="1032">
        <f>'[3]Bior Paraugu paņemšana'!F19</f>
        <v>4.5</v>
      </c>
      <c r="E41" s="1033">
        <f>'[3]Bior Paraugu paņemšana'!G19</f>
        <v>5.4450000000000003</v>
      </c>
      <c r="J41" s="250"/>
      <c r="K41" s="250"/>
      <c r="L41" s="250"/>
      <c r="M41" s="250"/>
    </row>
    <row r="42" spans="1:20" x14ac:dyDescent="0.25">
      <c r="C42" s="1034" t="s">
        <v>79</v>
      </c>
      <c r="D42" s="1035">
        <f>'[3]Bior Paraugu paņemšana'!F20</f>
        <v>23.594999999999999</v>
      </c>
      <c r="E42" s="1033">
        <f>'[3]Bior Paraugu paņemšana'!G20</f>
        <v>28.549949999999999</v>
      </c>
      <c r="J42" s="250"/>
      <c r="K42" s="250"/>
      <c r="L42" s="250"/>
      <c r="M42" s="250"/>
    </row>
    <row r="43" spans="1:20" ht="15.75" x14ac:dyDescent="0.25">
      <c r="C43" s="1025" t="s">
        <v>51</v>
      </c>
      <c r="D43" s="1032">
        <f>'[3]Bior Paraugu paņemšana'!F21</f>
        <v>2.7</v>
      </c>
      <c r="E43" s="1033">
        <f>'[3]Bior Paraugu paņemšana'!G21</f>
        <v>3.024</v>
      </c>
      <c r="J43" s="990"/>
      <c r="K43" s="990"/>
      <c r="L43" s="990"/>
      <c r="M43" s="250"/>
    </row>
    <row r="44" spans="1:20" x14ac:dyDescent="0.25">
      <c r="C44" s="1029" t="s">
        <v>52</v>
      </c>
      <c r="D44" s="1032">
        <f>'[3]Bior Paraugu paņemšana'!F22</f>
        <v>3.5</v>
      </c>
      <c r="E44" s="1033">
        <f>'[3]Bior Paraugu paņemšana'!G22</f>
        <v>4.2350000000000003</v>
      </c>
      <c r="J44" s="991"/>
      <c r="K44" s="992"/>
      <c r="L44" s="993"/>
      <c r="M44" s="250"/>
    </row>
    <row r="45" spans="1:20" x14ac:dyDescent="0.25">
      <c r="C45" s="1034" t="s">
        <v>2127</v>
      </c>
      <c r="D45" s="1032">
        <f>'[3]Bior Paraugu paņemšana'!F23</f>
        <v>8.3799999999999999E-2</v>
      </c>
      <c r="E45" s="1036">
        <f>'[3]Bior Paraugu paņemšana'!G23</f>
        <v>9.3855999999999995E-2</v>
      </c>
      <c r="J45" s="991"/>
      <c r="K45" s="992"/>
      <c r="L45" s="993"/>
      <c r="M45" s="250"/>
    </row>
    <row r="46" spans="1:20" x14ac:dyDescent="0.25">
      <c r="C46" s="1029" t="s">
        <v>2128</v>
      </c>
      <c r="D46" s="1032">
        <f>'[3]Bior Paraugu paņemšana'!F24</f>
        <v>0.22</v>
      </c>
      <c r="E46" s="1033">
        <f>'[3]Bior Paraugu paņemšana'!G24</f>
        <v>0.24640000000000001</v>
      </c>
      <c r="J46" s="991"/>
      <c r="K46" s="992"/>
      <c r="L46" s="993"/>
      <c r="M46" s="250"/>
    </row>
    <row r="47" spans="1:20" x14ac:dyDescent="0.25">
      <c r="C47" s="1037" t="s">
        <v>55</v>
      </c>
      <c r="D47" s="1038"/>
      <c r="E47" s="1039">
        <f>SUM(E40:E46)</f>
        <v>49.561326000000001</v>
      </c>
      <c r="J47" s="991"/>
      <c r="K47" s="992"/>
      <c r="L47" s="995"/>
      <c r="M47" s="250"/>
    </row>
    <row r="48" spans="1:20" x14ac:dyDescent="0.25">
      <c r="C48" s="1040"/>
      <c r="D48" s="248"/>
      <c r="E48" s="249"/>
      <c r="J48" s="250"/>
      <c r="K48" s="250"/>
      <c r="L48" s="250"/>
      <c r="M48" s="250"/>
    </row>
    <row r="49" spans="7:13" x14ac:dyDescent="0.25">
      <c r="G49" s="250"/>
      <c r="H49" s="250"/>
      <c r="I49" s="250"/>
      <c r="J49" s="250"/>
      <c r="K49" s="250"/>
      <c r="L49" s="250"/>
      <c r="M49" s="250"/>
    </row>
    <row r="50" spans="7:13" ht="15.75" x14ac:dyDescent="0.25">
      <c r="G50" s="251"/>
      <c r="H50" s="252"/>
      <c r="I50" s="250"/>
      <c r="J50" s="250"/>
      <c r="K50" s="253"/>
      <c r="L50" s="254"/>
      <c r="M50" s="250"/>
    </row>
    <row r="51" spans="7:13" x14ac:dyDescent="0.25">
      <c r="G51" s="250"/>
      <c r="H51" s="250"/>
      <c r="I51" s="250"/>
      <c r="J51" s="250"/>
      <c r="K51" s="250"/>
      <c r="L51" s="250"/>
      <c r="M51" s="250"/>
    </row>
    <row r="52" spans="7:13" x14ac:dyDescent="0.25">
      <c r="G52" s="250"/>
      <c r="H52" s="250"/>
      <c r="I52" s="250"/>
      <c r="J52" s="250"/>
      <c r="K52" s="250"/>
      <c r="L52" s="250"/>
      <c r="M52" s="250"/>
    </row>
    <row r="53" spans="7:13" x14ac:dyDescent="0.25">
      <c r="G53" s="250"/>
      <c r="H53" s="250"/>
      <c r="I53" s="250"/>
      <c r="J53" s="250"/>
      <c r="K53" s="250"/>
      <c r="L53" s="250"/>
      <c r="M53" s="250"/>
    </row>
  </sheetData>
  <mergeCells count="2">
    <mergeCell ref="F3:G3"/>
    <mergeCell ref="H1:J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79998168889431442"/>
  </sheetPr>
  <dimension ref="A1:V34"/>
  <sheetViews>
    <sheetView showGridLines="0" zoomScale="59" zoomScaleNormal="59" workbookViewId="0">
      <selection activeCell="G1" sqref="G1:J1"/>
    </sheetView>
  </sheetViews>
  <sheetFormatPr defaultColWidth="9.140625" defaultRowHeight="15" x14ac:dyDescent="0.25"/>
  <cols>
    <col min="1" max="1" width="5.28515625" style="215" customWidth="1"/>
    <col min="2" max="2" width="40.28515625" style="215" customWidth="1"/>
    <col min="3" max="3" width="15.85546875" style="215" customWidth="1"/>
    <col min="4" max="4" width="17.42578125" style="215" customWidth="1"/>
    <col min="5" max="5" width="13.42578125" style="215" customWidth="1"/>
    <col min="6" max="6" width="24.85546875" style="215" customWidth="1"/>
    <col min="7" max="7" width="22.140625" style="215" customWidth="1"/>
    <col min="8" max="8" width="16" style="259" customWidth="1"/>
    <col min="9" max="9" width="15.140625" style="215" customWidth="1"/>
    <col min="10" max="10" width="13.7109375" style="215" customWidth="1"/>
    <col min="11" max="11" width="14.7109375" style="215" customWidth="1"/>
    <col min="12" max="12" width="13.7109375" style="215" customWidth="1"/>
    <col min="13" max="14" width="9.140625" style="215"/>
    <col min="15" max="15" width="10.28515625" style="215" bestFit="1" customWidth="1"/>
    <col min="16" max="16384" width="9.140625" style="215"/>
  </cols>
  <sheetData>
    <row r="1" spans="1:22" ht="68.25" customHeight="1" x14ac:dyDescent="0.25">
      <c r="A1" s="399"/>
      <c r="B1" s="399"/>
      <c r="C1" s="399"/>
      <c r="D1" s="399"/>
      <c r="E1" s="399"/>
      <c r="F1" s="399"/>
      <c r="G1" s="1490" t="s">
        <v>2613</v>
      </c>
      <c r="H1" s="1490"/>
      <c r="I1" s="1490"/>
      <c r="J1" s="1490"/>
    </row>
    <row r="2" spans="1:22" ht="18.75" x14ac:dyDescent="0.3">
      <c r="B2" s="255" t="s">
        <v>2132</v>
      </c>
      <c r="C2" s="256"/>
      <c r="D2" s="285"/>
      <c r="E2" s="285"/>
      <c r="F2" s="285"/>
      <c r="G2" s="256"/>
      <c r="H2" s="257"/>
    </row>
    <row r="3" spans="1:22" x14ac:dyDescent="0.25">
      <c r="F3" s="1500" t="s">
        <v>76</v>
      </c>
      <c r="G3" s="1501"/>
    </row>
    <row r="4" spans="1:22" ht="90" x14ac:dyDescent="0.25">
      <c r="B4" s="320" t="s">
        <v>2124</v>
      </c>
      <c r="C4" s="262" t="s">
        <v>56</v>
      </c>
      <c r="D4" s="262" t="s">
        <v>88</v>
      </c>
      <c r="E4" s="262" t="s">
        <v>89</v>
      </c>
      <c r="F4" s="262" t="s">
        <v>90</v>
      </c>
      <c r="G4" s="262" t="s">
        <v>91</v>
      </c>
      <c r="H4" s="263" t="s">
        <v>2129</v>
      </c>
      <c r="I4" s="262" t="s">
        <v>2130</v>
      </c>
      <c r="J4" s="262" t="s">
        <v>2131</v>
      </c>
      <c r="K4" s="200"/>
    </row>
    <row r="5" spans="1:22" x14ac:dyDescent="0.25">
      <c r="B5" s="400" t="s">
        <v>80</v>
      </c>
      <c r="C5" s="401">
        <f>17*10+3*11+9</f>
        <v>212</v>
      </c>
      <c r="D5" s="207">
        <f>C5/2</f>
        <v>106</v>
      </c>
      <c r="E5" s="207">
        <f>C5/2</f>
        <v>106</v>
      </c>
      <c r="F5" s="214">
        <v>0</v>
      </c>
      <c r="G5" s="214">
        <v>5</v>
      </c>
      <c r="H5" s="378">
        <f>C5/2</f>
        <v>106</v>
      </c>
      <c r="I5" s="208">
        <v>2881</v>
      </c>
      <c r="J5" s="378">
        <f>C5/2</f>
        <v>106</v>
      </c>
      <c r="K5" s="402"/>
    </row>
    <row r="6" spans="1:22" x14ac:dyDescent="0.25">
      <c r="B6" s="400" t="s">
        <v>81</v>
      </c>
      <c r="C6" s="401">
        <f>4*7+5*7+5*7+10*3+6+10*3</f>
        <v>164</v>
      </c>
      <c r="D6" s="207">
        <f>C6/2</f>
        <v>82</v>
      </c>
      <c r="E6" s="207">
        <f>C6/2</f>
        <v>82</v>
      </c>
      <c r="F6" s="214">
        <v>0</v>
      </c>
      <c r="G6" s="214">
        <v>2</v>
      </c>
      <c r="H6" s="378">
        <f t="shared" ref="H6:H8" si="0">C6/2</f>
        <v>82</v>
      </c>
      <c r="I6" s="208">
        <v>2499</v>
      </c>
      <c r="J6" s="378">
        <f t="shared" ref="J6:J8" si="1">C6/2</f>
        <v>82</v>
      </c>
      <c r="K6" s="402"/>
      <c r="L6" s="283"/>
      <c r="M6" s="283"/>
      <c r="N6" s="283"/>
      <c r="O6" s="283"/>
      <c r="P6" s="283"/>
      <c r="Q6" s="283"/>
      <c r="R6" s="283"/>
    </row>
    <row r="7" spans="1:22" x14ac:dyDescent="0.25">
      <c r="B7" s="400" t="s">
        <v>82</v>
      </c>
      <c r="C7" s="401">
        <f>20*4+5</f>
        <v>85</v>
      </c>
      <c r="D7" s="207">
        <f>C7/2</f>
        <v>42.5</v>
      </c>
      <c r="E7" s="207">
        <f>C7/2</f>
        <v>42.5</v>
      </c>
      <c r="F7" s="214">
        <v>0</v>
      </c>
      <c r="G7" s="214">
        <v>1</v>
      </c>
      <c r="H7" s="378">
        <f t="shared" si="0"/>
        <v>42.5</v>
      </c>
      <c r="I7" s="208">
        <v>1476</v>
      </c>
      <c r="J7" s="378">
        <f t="shared" si="1"/>
        <v>42.5</v>
      </c>
      <c r="K7" s="402"/>
      <c r="L7" s="283"/>
      <c r="M7" s="283"/>
      <c r="N7" s="283"/>
      <c r="O7" s="283"/>
      <c r="P7" s="283"/>
      <c r="Q7" s="283"/>
      <c r="R7" s="283"/>
    </row>
    <row r="8" spans="1:22" x14ac:dyDescent="0.25">
      <c r="B8" s="400" t="s">
        <v>83</v>
      </c>
      <c r="C8" s="401">
        <f>21*4</f>
        <v>84</v>
      </c>
      <c r="D8" s="207">
        <f>C8/2</f>
        <v>42</v>
      </c>
      <c r="E8" s="207">
        <f>C8/2</f>
        <v>42</v>
      </c>
      <c r="F8" s="214">
        <v>0</v>
      </c>
      <c r="G8" s="214">
        <v>1</v>
      </c>
      <c r="H8" s="378">
        <f t="shared" si="0"/>
        <v>42</v>
      </c>
      <c r="I8" s="209">
        <v>1085</v>
      </c>
      <c r="J8" s="378">
        <f t="shared" si="1"/>
        <v>42</v>
      </c>
      <c r="K8" s="402"/>
      <c r="L8" s="283"/>
      <c r="M8" s="283"/>
      <c r="N8" s="283"/>
      <c r="O8" s="283"/>
      <c r="P8" s="283"/>
      <c r="Q8" s="283"/>
      <c r="R8" s="283"/>
    </row>
    <row r="9" spans="1:22" x14ac:dyDescent="0.25">
      <c r="B9" s="400" t="s">
        <v>84</v>
      </c>
      <c r="C9" s="403"/>
      <c r="D9" s="207">
        <v>47</v>
      </c>
      <c r="E9" s="207">
        <v>47</v>
      </c>
      <c r="F9" s="214">
        <v>0</v>
      </c>
      <c r="G9" s="214">
        <v>3</v>
      </c>
      <c r="H9" s="378">
        <v>47</v>
      </c>
      <c r="I9" s="209">
        <v>3045</v>
      </c>
      <c r="J9" s="378">
        <v>47</v>
      </c>
      <c r="K9" s="402"/>
      <c r="L9" s="283"/>
      <c r="M9" s="283"/>
      <c r="N9" s="283"/>
      <c r="O9" s="283"/>
      <c r="P9" s="283"/>
      <c r="Q9" s="283"/>
      <c r="R9" s="283"/>
    </row>
    <row r="10" spans="1:22" x14ac:dyDescent="0.25">
      <c r="B10" s="404" t="s">
        <v>75</v>
      </c>
      <c r="C10" s="294">
        <f>SUM(C5:C9)</f>
        <v>545</v>
      </c>
      <c r="D10" s="294">
        <f t="shared" ref="D10:J10" si="2">SUM(D5:D9)</f>
        <v>319.5</v>
      </c>
      <c r="E10" s="294">
        <f t="shared" si="2"/>
        <v>319.5</v>
      </c>
      <c r="F10" s="294">
        <f t="shared" si="2"/>
        <v>0</v>
      </c>
      <c r="G10" s="294">
        <f t="shared" si="2"/>
        <v>12</v>
      </c>
      <c r="H10" s="294">
        <f t="shared" si="2"/>
        <v>319.5</v>
      </c>
      <c r="I10" s="294">
        <f t="shared" si="2"/>
        <v>10986</v>
      </c>
      <c r="J10" s="294">
        <f t="shared" si="2"/>
        <v>319.5</v>
      </c>
      <c r="L10" s="283"/>
      <c r="M10" s="283"/>
      <c r="N10" s="283"/>
      <c r="O10" s="283"/>
      <c r="P10" s="283"/>
      <c r="Q10" s="283"/>
      <c r="R10" s="283"/>
      <c r="S10" s="283"/>
      <c r="T10" s="283"/>
      <c r="U10" s="283"/>
      <c r="V10" s="283"/>
    </row>
    <row r="11" spans="1:22" x14ac:dyDescent="0.25">
      <c r="B11" s="382" t="s">
        <v>66</v>
      </c>
      <c r="C11" s="295"/>
      <c r="D11" s="270">
        <f>G22</f>
        <v>4.2350000000000003</v>
      </c>
      <c r="E11" s="270">
        <f>G18</f>
        <v>7.6719999999999997</v>
      </c>
      <c r="F11" s="270">
        <f>G19</f>
        <v>5.4450000000000003</v>
      </c>
      <c r="G11" s="270">
        <f>G20</f>
        <v>28.549949999999999</v>
      </c>
      <c r="H11" s="296">
        <f>G24</f>
        <v>0.252</v>
      </c>
      <c r="I11" s="270">
        <f>G24</f>
        <v>0.252</v>
      </c>
      <c r="J11" s="270">
        <f>G21+G23</f>
        <v>2.6698559999999998</v>
      </c>
      <c r="K11" s="405"/>
      <c r="L11" s="406"/>
    </row>
    <row r="12" spans="1:22" x14ac:dyDescent="0.25">
      <c r="B12" s="385" t="s">
        <v>67</v>
      </c>
      <c r="C12" s="387">
        <f t="shared" ref="C12:J12" si="3">C10*C11</f>
        <v>0</v>
      </c>
      <c r="D12" s="386">
        <f>D10*D11</f>
        <v>1353.0825000000002</v>
      </c>
      <c r="E12" s="386">
        <f>E10*E11</f>
        <v>2451.2039999999997</v>
      </c>
      <c r="F12" s="386">
        <f t="shared" si="3"/>
        <v>0</v>
      </c>
      <c r="G12" s="386">
        <f t="shared" si="3"/>
        <v>342.5994</v>
      </c>
      <c r="H12" s="387">
        <f t="shared" si="3"/>
        <v>80.513999999999996</v>
      </c>
      <c r="I12" s="387">
        <f t="shared" si="3"/>
        <v>2768.4720000000002</v>
      </c>
      <c r="J12" s="387">
        <f t="shared" si="3"/>
        <v>853.01899199999991</v>
      </c>
      <c r="L12" s="283"/>
      <c r="M12" s="283"/>
      <c r="N12" s="283"/>
      <c r="O12" s="283"/>
      <c r="P12" s="283"/>
    </row>
    <row r="13" spans="1:22" x14ac:dyDescent="0.25">
      <c r="B13" s="251"/>
      <c r="C13" s="300"/>
      <c r="D13" s="300"/>
      <c r="E13" s="300"/>
      <c r="F13" s="300"/>
      <c r="G13" s="300"/>
      <c r="H13" s="300"/>
      <c r="I13" s="300"/>
      <c r="J13" s="300"/>
    </row>
    <row r="14" spans="1:22" ht="15.75" x14ac:dyDescent="0.25">
      <c r="E14" s="283"/>
      <c r="F14" s="283"/>
      <c r="G14" s="283"/>
      <c r="H14" s="301"/>
      <c r="I14" s="302" t="s">
        <v>85</v>
      </c>
      <c r="J14" s="324">
        <f>SUM(D12:J12)</f>
        <v>7848.8908920000003</v>
      </c>
      <c r="N14" s="407"/>
      <c r="O14" s="407"/>
      <c r="P14" s="407"/>
      <c r="Q14" s="406"/>
    </row>
    <row r="15" spans="1:22" x14ac:dyDescent="0.25">
      <c r="E15" s="283"/>
      <c r="F15" s="283"/>
      <c r="G15" s="283"/>
      <c r="H15" s="301"/>
      <c r="I15" s="302"/>
      <c r="J15" s="304"/>
      <c r="K15" s="283"/>
      <c r="L15" s="283"/>
      <c r="N15" s="408"/>
      <c r="O15" s="409"/>
      <c r="P15" s="410"/>
      <c r="Q15" s="406"/>
    </row>
    <row r="16" spans="1:22" ht="15.75" x14ac:dyDescent="0.25">
      <c r="E16" s="283"/>
      <c r="F16" s="283"/>
      <c r="G16" s="283"/>
      <c r="H16" s="301"/>
      <c r="I16" s="302"/>
      <c r="J16" s="304"/>
      <c r="K16" s="411">
        <f>M22</f>
        <v>0.86846896049517563</v>
      </c>
      <c r="L16" s="321">
        <f>J14*M22</f>
        <v>6816.5181140152918</v>
      </c>
      <c r="N16" s="360"/>
      <c r="O16" s="361"/>
      <c r="P16" s="362"/>
      <c r="Q16" s="412"/>
    </row>
    <row r="17" spans="2:17" x14ac:dyDescent="0.25">
      <c r="D17" s="1502" t="s">
        <v>86</v>
      </c>
      <c r="E17" s="1503"/>
      <c r="F17" s="413" t="s">
        <v>70</v>
      </c>
      <c r="G17" s="414" t="s">
        <v>87</v>
      </c>
      <c r="H17" s="215"/>
      <c r="K17" s="215" t="s">
        <v>24</v>
      </c>
      <c r="L17" s="373">
        <f>ROUNDUP(L16,0)</f>
        <v>6817</v>
      </c>
      <c r="M17" s="408"/>
      <c r="N17" s="361"/>
      <c r="O17" s="415"/>
      <c r="P17" s="406"/>
      <c r="Q17" s="406"/>
    </row>
    <row r="18" spans="2:17" x14ac:dyDescent="0.25">
      <c r="D18" s="416"/>
      <c r="E18" s="417" t="s">
        <v>77</v>
      </c>
      <c r="F18" s="418">
        <v>6.85</v>
      </c>
      <c r="G18" s="419">
        <f>F18+F18*0.12</f>
        <v>7.6719999999999997</v>
      </c>
      <c r="H18" s="215"/>
    </row>
    <row r="19" spans="2:17" x14ac:dyDescent="0.25">
      <c r="D19" s="416"/>
      <c r="E19" s="417" t="s">
        <v>78</v>
      </c>
      <c r="F19" s="418">
        <v>4.5</v>
      </c>
      <c r="G19" s="419">
        <f>F19+F19*0.21</f>
        <v>5.4450000000000003</v>
      </c>
      <c r="H19" s="215"/>
    </row>
    <row r="20" spans="2:17" x14ac:dyDescent="0.25">
      <c r="D20" s="416"/>
      <c r="E20" s="417" t="s">
        <v>79</v>
      </c>
      <c r="F20" s="418">
        <v>23.594999999999999</v>
      </c>
      <c r="G20" s="419">
        <f>F20+F20*0.21</f>
        <v>28.549949999999999</v>
      </c>
      <c r="H20" s="215"/>
      <c r="K20" s="420" t="s">
        <v>20</v>
      </c>
      <c r="L20" s="420" t="s">
        <v>21</v>
      </c>
      <c r="M20" s="420" t="s">
        <v>22</v>
      </c>
    </row>
    <row r="21" spans="2:17" x14ac:dyDescent="0.25">
      <c r="D21" s="416"/>
      <c r="E21" s="417" t="s">
        <v>51</v>
      </c>
      <c r="F21" s="418">
        <v>2.2999999999999998</v>
      </c>
      <c r="G21" s="419">
        <f>F21+F21*0.12</f>
        <v>2.5759999999999996</v>
      </c>
      <c r="H21" s="215"/>
      <c r="K21" s="337" t="s">
        <v>23</v>
      </c>
      <c r="L21" s="338">
        <v>1445</v>
      </c>
      <c r="M21" s="339">
        <f>L21/K23</f>
        <v>0.13153103950482431</v>
      </c>
    </row>
    <row r="22" spans="2:17" x14ac:dyDescent="0.25">
      <c r="D22" s="416"/>
      <c r="E22" s="417" t="s">
        <v>52</v>
      </c>
      <c r="F22" s="421">
        <v>3.5</v>
      </c>
      <c r="G22" s="419">
        <f>F22+F22*0.21</f>
        <v>4.2350000000000003</v>
      </c>
      <c r="H22" s="215"/>
      <c r="I22" s="349"/>
      <c r="K22" s="305" t="s">
        <v>24</v>
      </c>
      <c r="L22" s="306">
        <v>9541</v>
      </c>
      <c r="M22" s="340">
        <f>L22/L23</f>
        <v>0.86846896049517563</v>
      </c>
      <c r="N22" s="422" t="s">
        <v>69</v>
      </c>
    </row>
    <row r="23" spans="2:17" x14ac:dyDescent="0.25">
      <c r="D23" s="416"/>
      <c r="E23" s="417" t="s">
        <v>2127</v>
      </c>
      <c r="F23" s="423">
        <f>0.0419*2</f>
        <v>8.3799999999999999E-2</v>
      </c>
      <c r="G23" s="364">
        <f>F23+F23*0.12</f>
        <v>9.3855999999999995E-2</v>
      </c>
      <c r="H23" s="215"/>
      <c r="K23" s="306">
        <f>L22+L21</f>
        <v>10986</v>
      </c>
      <c r="L23" s="306">
        <f>L21+L22</f>
        <v>10986</v>
      </c>
      <c r="M23" s="424">
        <f>M21+M22</f>
        <v>1</v>
      </c>
    </row>
    <row r="24" spans="2:17" x14ac:dyDescent="0.25">
      <c r="D24" s="425"/>
      <c r="E24" s="426" t="s">
        <v>2133</v>
      </c>
      <c r="F24" s="427">
        <f>0.1125*2</f>
        <v>0.22500000000000001</v>
      </c>
      <c r="G24" s="428">
        <f>F24+F24*0.12</f>
        <v>0.252</v>
      </c>
      <c r="H24" s="215"/>
      <c r="J24" s="429"/>
    </row>
    <row r="25" spans="2:17" x14ac:dyDescent="0.25">
      <c r="D25" s="430"/>
      <c r="E25" s="408"/>
      <c r="F25" s="431"/>
      <c r="G25" s="432"/>
      <c r="H25" s="406"/>
      <c r="J25" s="429"/>
    </row>
    <row r="26" spans="2:17" x14ac:dyDescent="0.25">
      <c r="B26" s="283"/>
      <c r="D26" s="406"/>
      <c r="E26" s="406"/>
      <c r="F26" s="406" t="s">
        <v>74</v>
      </c>
      <c r="G26" s="349">
        <f>SUM(G18:G24)</f>
        <v>48.823806000000005</v>
      </c>
      <c r="H26" s="433"/>
    </row>
    <row r="27" spans="2:17" x14ac:dyDescent="0.25">
      <c r="B27" s="283"/>
    </row>
    <row r="28" spans="2:17" x14ac:dyDescent="0.25">
      <c r="H28" s="215"/>
    </row>
    <row r="29" spans="2:17" x14ac:dyDescent="0.25">
      <c r="H29" s="215"/>
    </row>
    <row r="30" spans="2:17" x14ac:dyDescent="0.25">
      <c r="H30" s="215"/>
    </row>
    <row r="31" spans="2:17" x14ac:dyDescent="0.25">
      <c r="H31" s="215"/>
    </row>
    <row r="32" spans="2:17" x14ac:dyDescent="0.25">
      <c r="H32" s="215"/>
      <c r="J32" s="283"/>
    </row>
    <row r="33" spans="4:8" x14ac:dyDescent="0.25">
      <c r="H33" s="215"/>
    </row>
    <row r="34" spans="4:8" x14ac:dyDescent="0.25">
      <c r="D34" s="349"/>
      <c r="H34" s="215"/>
    </row>
  </sheetData>
  <mergeCells count="3">
    <mergeCell ref="F3:G3"/>
    <mergeCell ref="D17:E17"/>
    <mergeCell ref="G1:J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B1:V34"/>
  <sheetViews>
    <sheetView zoomScale="80" zoomScaleNormal="80" workbookViewId="0">
      <selection activeCell="H1" sqref="H1:J1"/>
    </sheetView>
  </sheetViews>
  <sheetFormatPr defaultColWidth="9.140625" defaultRowHeight="15" x14ac:dyDescent="0.25"/>
  <cols>
    <col min="1" max="1" width="5.28515625" style="215" customWidth="1"/>
    <col min="2" max="2" width="40.28515625" style="215" customWidth="1"/>
    <col min="3" max="3" width="15.85546875" style="215" customWidth="1"/>
    <col min="4" max="4" width="17.42578125" style="215" customWidth="1"/>
    <col min="5" max="5" width="13.42578125" style="215" customWidth="1"/>
    <col min="6" max="6" width="24.85546875" style="215" customWidth="1"/>
    <col min="7" max="7" width="22.140625" style="215" customWidth="1"/>
    <col min="8" max="8" width="16" style="259" customWidth="1"/>
    <col min="9" max="9" width="15.140625" style="215" customWidth="1"/>
    <col min="10" max="10" width="13.7109375" style="215" customWidth="1"/>
    <col min="11" max="12" width="23.28515625" style="215" customWidth="1"/>
    <col min="13" max="16384" width="9.140625" style="215"/>
  </cols>
  <sheetData>
    <row r="1" spans="2:22" ht="60" customHeight="1" x14ac:dyDescent="0.25">
      <c r="H1" s="1498" t="s">
        <v>2589</v>
      </c>
      <c r="I1" s="1498"/>
      <c r="J1" s="1498"/>
    </row>
    <row r="2" spans="2:22" ht="18.75" x14ac:dyDescent="0.3">
      <c r="B2" s="255" t="s">
        <v>2339</v>
      </c>
      <c r="C2" s="256"/>
      <c r="D2" s="256"/>
      <c r="E2" s="256"/>
      <c r="F2" s="256"/>
      <c r="G2" s="256"/>
      <c r="H2" s="257"/>
    </row>
    <row r="3" spans="2:22" x14ac:dyDescent="0.25">
      <c r="F3" s="1500" t="s">
        <v>76</v>
      </c>
      <c r="G3" s="1501"/>
    </row>
    <row r="4" spans="2:22" ht="90" x14ac:dyDescent="0.25">
      <c r="B4" s="320" t="s">
        <v>2124</v>
      </c>
      <c r="C4" s="262" t="s">
        <v>56</v>
      </c>
      <c r="D4" s="262" t="s">
        <v>88</v>
      </c>
      <c r="E4" s="262" t="s">
        <v>89</v>
      </c>
      <c r="F4" s="262" t="s">
        <v>90</v>
      </c>
      <c r="G4" s="262" t="s">
        <v>91</v>
      </c>
      <c r="H4" s="263" t="s">
        <v>2129</v>
      </c>
      <c r="I4" s="262" t="s">
        <v>2130</v>
      </c>
      <c r="J4" s="262" t="s">
        <v>2131</v>
      </c>
    </row>
    <row r="5" spans="2:22" x14ac:dyDescent="0.25">
      <c r="B5" s="400" t="s">
        <v>80</v>
      </c>
      <c r="C5" s="1001">
        <f>16*10+4*11</f>
        <v>204</v>
      </c>
      <c r="D5" s="378">
        <f>C5/2</f>
        <v>102</v>
      </c>
      <c r="E5" s="378">
        <f>C5/2</f>
        <v>102</v>
      </c>
      <c r="F5" s="214">
        <v>0</v>
      </c>
      <c r="G5" s="214">
        <v>5</v>
      </c>
      <c r="H5" s="378">
        <f>C5/2</f>
        <v>102</v>
      </c>
      <c r="I5" s="209">
        <v>2856</v>
      </c>
      <c r="J5" s="378">
        <f>C5/2</f>
        <v>102</v>
      </c>
      <c r="K5" s="1045"/>
    </row>
    <row r="6" spans="2:22" x14ac:dyDescent="0.25">
      <c r="B6" s="400" t="s">
        <v>81</v>
      </c>
      <c r="C6" s="1001">
        <f>20*7</f>
        <v>140</v>
      </c>
      <c r="D6" s="378">
        <f>C6/2</f>
        <v>70</v>
      </c>
      <c r="E6" s="378">
        <f>C6/2</f>
        <v>70</v>
      </c>
      <c r="F6" s="214">
        <v>0</v>
      </c>
      <c r="G6" s="214">
        <v>2</v>
      </c>
      <c r="H6" s="378">
        <f t="shared" ref="H6:H8" si="0">C6/2</f>
        <v>70</v>
      </c>
      <c r="I6" s="209">
        <v>1683</v>
      </c>
      <c r="J6" s="378">
        <f t="shared" ref="J6:J8" si="1">C6/2</f>
        <v>70</v>
      </c>
      <c r="K6" s="1045"/>
      <c r="L6" s="283"/>
      <c r="M6" s="283"/>
      <c r="N6" s="283"/>
      <c r="O6" s="283"/>
      <c r="P6" s="283"/>
      <c r="Q6" s="283"/>
      <c r="R6" s="283"/>
    </row>
    <row r="7" spans="2:22" x14ac:dyDescent="0.25">
      <c r="B7" s="400" t="s">
        <v>82</v>
      </c>
      <c r="C7" s="1001">
        <f>3*4</f>
        <v>12</v>
      </c>
      <c r="D7" s="378">
        <f>C7/2</f>
        <v>6</v>
      </c>
      <c r="E7" s="378">
        <f>C7/2</f>
        <v>6</v>
      </c>
      <c r="F7" s="214">
        <v>0</v>
      </c>
      <c r="G7" s="214">
        <v>1</v>
      </c>
      <c r="H7" s="378">
        <f t="shared" si="0"/>
        <v>6</v>
      </c>
      <c r="I7" s="209">
        <v>105</v>
      </c>
      <c r="J7" s="378">
        <f t="shared" si="1"/>
        <v>6</v>
      </c>
      <c r="K7" s="1045"/>
      <c r="L7" s="283"/>
      <c r="M7" s="283"/>
      <c r="N7" s="283"/>
      <c r="O7" s="283"/>
      <c r="P7" s="283"/>
      <c r="Q7" s="283"/>
      <c r="R7" s="283"/>
    </row>
    <row r="8" spans="2:22" x14ac:dyDescent="0.25">
      <c r="B8" s="400" t="s">
        <v>83</v>
      </c>
      <c r="C8" s="1001">
        <f>3*4</f>
        <v>12</v>
      </c>
      <c r="D8" s="378">
        <f>C8/2</f>
        <v>6</v>
      </c>
      <c r="E8" s="378">
        <f>C8/2</f>
        <v>6</v>
      </c>
      <c r="F8" s="214">
        <v>0</v>
      </c>
      <c r="G8" s="214">
        <v>1</v>
      </c>
      <c r="H8" s="378">
        <f t="shared" si="0"/>
        <v>6</v>
      </c>
      <c r="I8" s="209">
        <v>57</v>
      </c>
      <c r="J8" s="378">
        <f t="shared" si="1"/>
        <v>6</v>
      </c>
      <c r="K8" s="1045"/>
      <c r="L8" s="283"/>
      <c r="M8" s="283"/>
      <c r="N8" s="283"/>
      <c r="O8" s="283"/>
      <c r="P8" s="283"/>
      <c r="Q8" s="283"/>
      <c r="R8" s="283"/>
    </row>
    <row r="9" spans="2:22" x14ac:dyDescent="0.25">
      <c r="B9" s="400" t="s">
        <v>84</v>
      </c>
      <c r="C9" s="1046"/>
      <c r="D9" s="378">
        <v>40</v>
      </c>
      <c r="E9" s="378">
        <v>40</v>
      </c>
      <c r="F9" s="214">
        <v>0</v>
      </c>
      <c r="G9" s="214">
        <v>3</v>
      </c>
      <c r="H9" s="378">
        <v>40</v>
      </c>
      <c r="I9" s="209">
        <v>2511</v>
      </c>
      <c r="J9" s="378">
        <v>40</v>
      </c>
      <c r="K9" s="1045"/>
      <c r="L9" s="283"/>
      <c r="M9" s="283"/>
      <c r="N9" s="283"/>
      <c r="O9" s="283"/>
      <c r="P9" s="283"/>
      <c r="Q9" s="283"/>
      <c r="R9" s="283"/>
    </row>
    <row r="10" spans="2:22" x14ac:dyDescent="0.25">
      <c r="B10" s="404" t="s">
        <v>2340</v>
      </c>
      <c r="C10" s="294">
        <f>SUM(C5:C9)</f>
        <v>368</v>
      </c>
      <c r="D10" s="294">
        <f t="shared" ref="D10:J10" si="2">SUM(D5:D9)</f>
        <v>224</v>
      </c>
      <c r="E10" s="294">
        <f t="shared" si="2"/>
        <v>224</v>
      </c>
      <c r="F10" s="294">
        <f t="shared" si="2"/>
        <v>0</v>
      </c>
      <c r="G10" s="294">
        <f t="shared" si="2"/>
        <v>12</v>
      </c>
      <c r="H10" s="294">
        <f t="shared" si="2"/>
        <v>224</v>
      </c>
      <c r="I10" s="294">
        <f t="shared" si="2"/>
        <v>7212</v>
      </c>
      <c r="J10" s="294">
        <f t="shared" si="2"/>
        <v>224</v>
      </c>
      <c r="L10" s="283"/>
      <c r="M10" s="283"/>
      <c r="N10" s="283"/>
      <c r="O10" s="283"/>
      <c r="P10" s="283"/>
      <c r="Q10" s="283"/>
      <c r="R10" s="283"/>
      <c r="S10" s="283"/>
      <c r="T10" s="283"/>
      <c r="U10" s="283"/>
      <c r="V10" s="283"/>
    </row>
    <row r="11" spans="2:22" x14ac:dyDescent="0.25">
      <c r="B11" s="382" t="s">
        <v>66</v>
      </c>
      <c r="C11" s="295"/>
      <c r="D11" s="270">
        <f>G22</f>
        <v>4.2350000000000003</v>
      </c>
      <c r="E11" s="270">
        <f>G18</f>
        <v>7.9671200000000004</v>
      </c>
      <c r="F11" s="270">
        <f>G19</f>
        <v>5.4450000000000003</v>
      </c>
      <c r="G11" s="270">
        <f>G20</f>
        <v>28.549949999999999</v>
      </c>
      <c r="H11" s="296">
        <f>G24</f>
        <v>0.24640000000000001</v>
      </c>
      <c r="I11" s="270">
        <f>G24</f>
        <v>0.24640000000000001</v>
      </c>
      <c r="J11" s="270">
        <f>G21+G23</f>
        <v>3.1178560000000002</v>
      </c>
      <c r="K11" s="405"/>
    </row>
    <row r="12" spans="2:22" x14ac:dyDescent="0.25">
      <c r="B12" s="385" t="s">
        <v>67</v>
      </c>
      <c r="C12" s="387">
        <f t="shared" ref="C12:J12" si="3">C10*C11</f>
        <v>0</v>
      </c>
      <c r="D12" s="386">
        <f t="shared" si="3"/>
        <v>948.6400000000001</v>
      </c>
      <c r="E12" s="386">
        <f t="shared" si="3"/>
        <v>1784.6348800000001</v>
      </c>
      <c r="F12" s="386">
        <f t="shared" si="3"/>
        <v>0</v>
      </c>
      <c r="G12" s="386">
        <f t="shared" si="3"/>
        <v>342.5994</v>
      </c>
      <c r="H12" s="387">
        <f t="shared" si="3"/>
        <v>55.193600000000004</v>
      </c>
      <c r="I12" s="387">
        <f t="shared" si="3"/>
        <v>1777.0368000000001</v>
      </c>
      <c r="J12" s="387">
        <f t="shared" si="3"/>
        <v>698.39974400000006</v>
      </c>
      <c r="L12" s="283"/>
      <c r="M12" s="283"/>
      <c r="N12" s="283"/>
      <c r="O12" s="283"/>
      <c r="P12" s="283"/>
    </row>
    <row r="13" spans="2:22" x14ac:dyDescent="0.25">
      <c r="B13" s="251"/>
      <c r="C13" s="300"/>
      <c r="D13" s="300"/>
      <c r="E13" s="300"/>
      <c r="F13" s="300"/>
      <c r="G13" s="300"/>
      <c r="H13" s="300"/>
      <c r="I13" s="300"/>
      <c r="J13" s="300"/>
    </row>
    <row r="14" spans="2:22" ht="15.75" x14ac:dyDescent="0.25">
      <c r="E14" s="283"/>
      <c r="F14" s="283"/>
      <c r="G14" s="283"/>
      <c r="H14" s="301"/>
      <c r="I14" s="302" t="s">
        <v>85</v>
      </c>
      <c r="J14" s="324">
        <f>SUM(D12:J12)</f>
        <v>5606.5044240000007</v>
      </c>
      <c r="N14" s="1047" t="s">
        <v>20</v>
      </c>
      <c r="O14" s="1047" t="s">
        <v>21</v>
      </c>
      <c r="P14" s="1047" t="s">
        <v>22</v>
      </c>
    </row>
    <row r="15" spans="2:22" x14ac:dyDescent="0.25">
      <c r="E15" s="283"/>
      <c r="F15" s="283"/>
      <c r="G15" s="283"/>
      <c r="H15" s="301"/>
      <c r="I15" s="302"/>
      <c r="J15" s="304"/>
      <c r="K15" s="283"/>
      <c r="L15" s="283"/>
      <c r="N15" s="1048" t="s">
        <v>23</v>
      </c>
      <c r="O15" s="986">
        <v>2208</v>
      </c>
      <c r="P15" s="1049">
        <f>O15/N17</f>
        <v>0.30615640599001664</v>
      </c>
    </row>
    <row r="16" spans="2:22" ht="15.75" x14ac:dyDescent="0.25">
      <c r="E16" s="283"/>
      <c r="F16" s="283"/>
      <c r="G16" s="283"/>
      <c r="H16" s="301"/>
      <c r="I16" s="302"/>
      <c r="J16" s="304"/>
      <c r="K16" s="411">
        <f>P16</f>
        <v>0.69384359400998341</v>
      </c>
      <c r="L16" s="321">
        <f>J14*P16</f>
        <v>3890.0371793810323</v>
      </c>
      <c r="N16" s="1050" t="s">
        <v>24</v>
      </c>
      <c r="O16" s="1051">
        <v>5004</v>
      </c>
      <c r="P16" s="1052">
        <f>O16/O17</f>
        <v>0.69384359400998341</v>
      </c>
      <c r="Q16" s="422" t="s">
        <v>69</v>
      </c>
    </row>
    <row r="17" spans="2:16" x14ac:dyDescent="0.25">
      <c r="D17" s="356"/>
      <c r="E17" s="413" t="s">
        <v>86</v>
      </c>
      <c r="F17" s="413" t="s">
        <v>70</v>
      </c>
      <c r="G17" s="414" t="s">
        <v>87</v>
      </c>
      <c r="H17" s="215"/>
      <c r="K17" s="215" t="s">
        <v>24</v>
      </c>
      <c r="L17" s="373">
        <f>ROUNDUP(L16,0)</f>
        <v>3891</v>
      </c>
      <c r="M17" s="1053"/>
      <c r="N17" s="1051">
        <f>O16+O15</f>
        <v>7212</v>
      </c>
      <c r="O17" s="1051">
        <v>7212</v>
      </c>
      <c r="P17" s="1054">
        <f>P15+P16</f>
        <v>1</v>
      </c>
    </row>
    <row r="18" spans="2:16" x14ac:dyDescent="0.25">
      <c r="D18" s="356"/>
      <c r="E18" s="1057" t="s">
        <v>77</v>
      </c>
      <c r="F18" s="419">
        <v>7.1135000000000002</v>
      </c>
      <c r="G18" s="419">
        <f>F18+F18*0.12</f>
        <v>7.9671200000000004</v>
      </c>
      <c r="H18" s="215"/>
    </row>
    <row r="19" spans="2:16" x14ac:dyDescent="0.25">
      <c r="D19" s="356"/>
      <c r="E19" s="1057" t="s">
        <v>78</v>
      </c>
      <c r="F19" s="419">
        <v>4.5</v>
      </c>
      <c r="G19" s="419">
        <f>F19+F19*0.21</f>
        <v>5.4450000000000003</v>
      </c>
      <c r="H19" s="215"/>
    </row>
    <row r="20" spans="2:16" x14ac:dyDescent="0.25">
      <c r="D20" s="356"/>
      <c r="E20" s="1057" t="s">
        <v>79</v>
      </c>
      <c r="F20" s="419">
        <v>23.594999999999999</v>
      </c>
      <c r="G20" s="419">
        <f>F20+F20*0.21</f>
        <v>28.549949999999999</v>
      </c>
      <c r="H20" s="215"/>
    </row>
    <row r="21" spans="2:16" x14ac:dyDescent="0.25">
      <c r="D21" s="356"/>
      <c r="E21" s="1057" t="s">
        <v>51</v>
      </c>
      <c r="F21" s="419">
        <v>2.7</v>
      </c>
      <c r="G21" s="419">
        <f>F21+F21*0.12</f>
        <v>3.024</v>
      </c>
      <c r="H21" s="215"/>
    </row>
    <row r="22" spans="2:16" x14ac:dyDescent="0.25">
      <c r="D22" s="356"/>
      <c r="E22" s="1057" t="s">
        <v>52</v>
      </c>
      <c r="F22" s="421">
        <v>3.5</v>
      </c>
      <c r="G22" s="419">
        <f>F22+F22*0.21</f>
        <v>4.2350000000000003</v>
      </c>
      <c r="H22" s="215"/>
    </row>
    <row r="23" spans="2:16" x14ac:dyDescent="0.25">
      <c r="D23" s="356"/>
      <c r="E23" s="1057" t="s">
        <v>2127</v>
      </c>
      <c r="F23" s="421">
        <v>8.3799999999999999E-2</v>
      </c>
      <c r="G23" s="419">
        <f>F23+F23*0.12</f>
        <v>9.3855999999999995E-2</v>
      </c>
      <c r="H23" s="215"/>
    </row>
    <row r="24" spans="2:16" x14ac:dyDescent="0.25">
      <c r="D24" s="356"/>
      <c r="E24" s="337" t="s">
        <v>2133</v>
      </c>
      <c r="F24" s="355">
        <v>0.22</v>
      </c>
      <c r="G24" s="355">
        <f>F24+F24*0.12</f>
        <v>0.24640000000000001</v>
      </c>
      <c r="H24" s="215"/>
      <c r="J24" s="429"/>
    </row>
    <row r="25" spans="2:16" x14ac:dyDescent="0.25">
      <c r="D25" s="356"/>
      <c r="E25" s="337" t="s">
        <v>214</v>
      </c>
      <c r="F25" s="355"/>
      <c r="G25" s="1058">
        <f>SUM(G18:G24)</f>
        <v>49.561326000000001</v>
      </c>
      <c r="H25" s="215"/>
      <c r="J25" s="429"/>
    </row>
    <row r="26" spans="2:16" x14ac:dyDescent="0.25">
      <c r="B26" s="283"/>
      <c r="H26" s="1056"/>
    </row>
    <row r="27" spans="2:16" x14ac:dyDescent="0.25">
      <c r="B27" s="283"/>
    </row>
    <row r="28" spans="2:16" x14ac:dyDescent="0.25">
      <c r="H28" s="215"/>
    </row>
    <row r="29" spans="2:16" x14ac:dyDescent="0.25">
      <c r="H29" s="215"/>
    </row>
    <row r="30" spans="2:16" x14ac:dyDescent="0.25">
      <c r="H30" s="215"/>
    </row>
    <row r="31" spans="2:16" x14ac:dyDescent="0.25">
      <c r="H31" s="215"/>
    </row>
    <row r="32" spans="2:16" x14ac:dyDescent="0.25">
      <c r="H32" s="215"/>
      <c r="J32" s="283"/>
    </row>
    <row r="33" spans="4:8" x14ac:dyDescent="0.25">
      <c r="H33" s="215"/>
    </row>
    <row r="34" spans="4:8" x14ac:dyDescent="0.25">
      <c r="D34" s="349"/>
      <c r="H34" s="215"/>
    </row>
  </sheetData>
  <mergeCells count="2">
    <mergeCell ref="F3:G3"/>
    <mergeCell ref="H1:J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79998168889431442"/>
  </sheetPr>
  <dimension ref="B1:U47"/>
  <sheetViews>
    <sheetView showGridLines="0" zoomScale="69" zoomScaleNormal="69" workbookViewId="0">
      <selection activeCell="G1" sqref="G1:I1"/>
    </sheetView>
  </sheetViews>
  <sheetFormatPr defaultColWidth="9.140625" defaultRowHeight="15" x14ac:dyDescent="0.25"/>
  <cols>
    <col min="1" max="1" width="4.140625" style="198" customWidth="1"/>
    <col min="2" max="2" width="31.5703125" style="198" customWidth="1"/>
    <col min="3" max="3" width="15.85546875" style="198" customWidth="1"/>
    <col min="4" max="4" width="17.42578125" style="198" customWidth="1"/>
    <col min="5" max="5" width="13.42578125" style="198" customWidth="1"/>
    <col min="6" max="6" width="19.5703125" style="198" customWidth="1"/>
    <col min="7" max="7" width="16" style="199" customWidth="1"/>
    <col min="8" max="8" width="15.140625" style="198" customWidth="1"/>
    <col min="9" max="9" width="13.7109375" style="198" customWidth="1"/>
    <col min="10" max="11" width="23.28515625" style="198" customWidth="1"/>
    <col min="12" max="16384" width="9.140625" style="198"/>
  </cols>
  <sheetData>
    <row r="1" spans="2:21" ht="57" customHeight="1" x14ac:dyDescent="0.25">
      <c r="G1" s="1504" t="s">
        <v>2590</v>
      </c>
      <c r="H1" s="1504"/>
      <c r="I1" s="1504"/>
    </row>
    <row r="2" spans="2:21" ht="18.75" x14ac:dyDescent="0.3">
      <c r="B2" s="201" t="s">
        <v>2134</v>
      </c>
      <c r="C2" s="202"/>
      <c r="D2" s="202"/>
      <c r="E2" s="202"/>
      <c r="F2" s="202"/>
      <c r="G2" s="203"/>
    </row>
    <row r="4" spans="2:21" ht="75" x14ac:dyDescent="0.25">
      <c r="B4" s="320" t="s">
        <v>2124</v>
      </c>
      <c r="C4" s="262" t="s">
        <v>56</v>
      </c>
      <c r="D4" s="262" t="s">
        <v>93</v>
      </c>
      <c r="E4" s="262" t="s">
        <v>94</v>
      </c>
      <c r="F4" s="262" t="s">
        <v>95</v>
      </c>
      <c r="G4" s="263" t="s">
        <v>97</v>
      </c>
      <c r="H4" s="262" t="s">
        <v>100</v>
      </c>
      <c r="I4" s="262" t="s">
        <v>99</v>
      </c>
      <c r="J4" s="375"/>
    </row>
    <row r="5" spans="2:21" x14ac:dyDescent="0.25">
      <c r="B5" s="376" t="s">
        <v>101</v>
      </c>
      <c r="C5" s="434">
        <v>6.5</v>
      </c>
      <c r="D5" s="207">
        <v>40</v>
      </c>
      <c r="E5" s="207">
        <v>40</v>
      </c>
      <c r="F5" s="214">
        <v>4</v>
      </c>
      <c r="G5" s="435">
        <v>0.8</v>
      </c>
      <c r="H5" s="209">
        <v>13.32</v>
      </c>
      <c r="I5" s="378">
        <v>80</v>
      </c>
      <c r="J5" s="379"/>
    </row>
    <row r="6" spans="2:21" x14ac:dyDescent="0.25">
      <c r="B6" s="376" t="s">
        <v>102</v>
      </c>
      <c r="C6" s="436">
        <v>2</v>
      </c>
      <c r="D6" s="207">
        <v>20</v>
      </c>
      <c r="E6" s="207">
        <v>20</v>
      </c>
      <c r="F6" s="214">
        <v>4</v>
      </c>
      <c r="G6" s="435">
        <v>0.4</v>
      </c>
      <c r="H6" s="209">
        <v>4.9800000000000004</v>
      </c>
      <c r="I6" s="378">
        <v>40</v>
      </c>
      <c r="J6" s="379"/>
    </row>
    <row r="7" spans="2:21" x14ac:dyDescent="0.25">
      <c r="B7" s="376" t="s">
        <v>103</v>
      </c>
      <c r="C7" s="380">
        <v>2</v>
      </c>
      <c r="D7" s="207">
        <v>20</v>
      </c>
      <c r="E7" s="207">
        <v>20</v>
      </c>
      <c r="F7" s="214">
        <v>4</v>
      </c>
      <c r="G7" s="435">
        <v>0.4</v>
      </c>
      <c r="H7" s="209">
        <v>4.74</v>
      </c>
      <c r="I7" s="378">
        <v>40</v>
      </c>
      <c r="J7" s="379"/>
    </row>
    <row r="8" spans="2:21" x14ac:dyDescent="0.25">
      <c r="B8" s="381" t="s">
        <v>151</v>
      </c>
      <c r="C8" s="437">
        <f>SUM(C5:C7)</f>
        <v>10.5</v>
      </c>
      <c r="D8" s="267">
        <f t="shared" ref="D8:I8" si="0">SUM(D5:D7)</f>
        <v>80</v>
      </c>
      <c r="E8" s="267">
        <f t="shared" si="0"/>
        <v>80</v>
      </c>
      <c r="F8" s="267">
        <f t="shared" si="0"/>
        <v>12</v>
      </c>
      <c r="G8" s="267">
        <f t="shared" si="0"/>
        <v>1.6</v>
      </c>
      <c r="H8" s="267">
        <f t="shared" si="0"/>
        <v>23.04</v>
      </c>
      <c r="I8" s="267">
        <f t="shared" si="0"/>
        <v>160</v>
      </c>
      <c r="K8" s="250"/>
      <c r="L8" s="250"/>
      <c r="M8" s="250"/>
      <c r="N8" s="250"/>
      <c r="O8" s="250"/>
      <c r="P8" s="250"/>
      <c r="Q8" s="250"/>
      <c r="R8" s="250"/>
      <c r="S8" s="250"/>
      <c r="T8" s="250"/>
      <c r="U8" s="250"/>
    </row>
    <row r="9" spans="2:21" x14ac:dyDescent="0.25">
      <c r="B9" s="382" t="s">
        <v>150</v>
      </c>
      <c r="C9" s="269">
        <f>C8*20</f>
        <v>210</v>
      </c>
      <c r="D9" s="270">
        <f>G19</f>
        <v>10.98</v>
      </c>
      <c r="E9" s="271">
        <f>G16</f>
        <v>3.51</v>
      </c>
      <c r="F9" s="271">
        <f>G17</f>
        <v>9</v>
      </c>
      <c r="G9" s="272">
        <f>G20</f>
        <v>12.32</v>
      </c>
      <c r="H9" s="271">
        <f>G20</f>
        <v>12.32</v>
      </c>
      <c r="I9" s="271">
        <f>G18</f>
        <v>1.62</v>
      </c>
      <c r="J9" s="383"/>
      <c r="K9" s="384"/>
    </row>
    <row r="10" spans="2:21" x14ac:dyDescent="0.25">
      <c r="B10" s="385" t="s">
        <v>67</v>
      </c>
      <c r="C10" s="273">
        <v>0</v>
      </c>
      <c r="D10" s="386">
        <f t="shared" ref="D10:I10" si="1">D8*D9</f>
        <v>878.40000000000009</v>
      </c>
      <c r="E10" s="386">
        <f t="shared" si="1"/>
        <v>280.79999999999995</v>
      </c>
      <c r="F10" s="386">
        <f t="shared" si="1"/>
        <v>108</v>
      </c>
      <c r="G10" s="387">
        <f t="shared" si="1"/>
        <v>19.712000000000003</v>
      </c>
      <c r="H10" s="387">
        <f t="shared" si="1"/>
        <v>283.8528</v>
      </c>
      <c r="I10" s="386">
        <f t="shared" si="1"/>
        <v>259.20000000000005</v>
      </c>
      <c r="K10" s="250"/>
      <c r="L10" s="250"/>
      <c r="M10" s="250"/>
      <c r="N10" s="276"/>
      <c r="O10" s="250"/>
    </row>
    <row r="11" spans="2:21" ht="15.75" thickBot="1" x14ac:dyDescent="0.3">
      <c r="B11" s="251"/>
      <c r="C11" s="277"/>
      <c r="D11" s="277"/>
      <c r="E11" s="277"/>
      <c r="F11" s="277"/>
      <c r="G11" s="277"/>
      <c r="H11" s="277"/>
      <c r="I11" s="277"/>
    </row>
    <row r="12" spans="2:21" ht="16.5" thickBot="1" x14ac:dyDescent="0.3">
      <c r="E12" s="283"/>
      <c r="F12" s="250"/>
      <c r="G12" s="248"/>
      <c r="H12" s="302" t="s">
        <v>104</v>
      </c>
      <c r="I12" s="454">
        <f>SUM(D10:I10)</f>
        <v>1829.9648</v>
      </c>
      <c r="M12" s="438" t="s">
        <v>20</v>
      </c>
      <c r="N12" s="439" t="s">
        <v>21</v>
      </c>
      <c r="O12" s="439" t="s">
        <v>22</v>
      </c>
    </row>
    <row r="13" spans="2:21" ht="15.75" thickBot="1" x14ac:dyDescent="0.3">
      <c r="E13" s="250"/>
      <c r="F13" s="250"/>
      <c r="G13" s="248"/>
      <c r="H13" s="278"/>
      <c r="I13" s="279"/>
      <c r="J13" s="250"/>
      <c r="K13" s="250"/>
      <c r="M13" s="440" t="s">
        <v>23</v>
      </c>
      <c r="N13" s="441">
        <v>67</v>
      </c>
      <c r="O13" s="442">
        <f>N13/N15</f>
        <v>5.4963084495488104E-2</v>
      </c>
    </row>
    <row r="14" spans="2:21" ht="16.5" thickBot="1" x14ac:dyDescent="0.3">
      <c r="E14" s="250"/>
      <c r="F14" s="250"/>
      <c r="G14" s="248"/>
      <c r="H14" s="278"/>
      <c r="I14" s="279"/>
      <c r="J14" s="388">
        <f>O14</f>
        <v>0.94503691550451185</v>
      </c>
      <c r="K14" s="254">
        <f>I12*O14</f>
        <v>1729.3842900738309</v>
      </c>
      <c r="M14" s="443" t="s">
        <v>24</v>
      </c>
      <c r="N14" s="444">
        <v>1152</v>
      </c>
      <c r="O14" s="445">
        <f>N14/N15</f>
        <v>0.94503691550451185</v>
      </c>
      <c r="P14" s="397" t="s">
        <v>69</v>
      </c>
    </row>
    <row r="15" spans="2:21" ht="21" thickBot="1" x14ac:dyDescent="0.35">
      <c r="D15" s="238"/>
      <c r="E15" s="446" t="s">
        <v>86</v>
      </c>
      <c r="F15" s="446" t="s">
        <v>70</v>
      </c>
      <c r="G15" s="447" t="s">
        <v>87</v>
      </c>
      <c r="K15" s="455">
        <f>ROUNDUP(K14,0)</f>
        <v>1730</v>
      </c>
      <c r="M15" s="440" t="s">
        <v>4</v>
      </c>
      <c r="N15" s="444">
        <f>N14+N13</f>
        <v>1219</v>
      </c>
      <c r="O15" s="448">
        <v>1</v>
      </c>
    </row>
    <row r="16" spans="2:21" x14ac:dyDescent="0.25">
      <c r="D16" s="238"/>
      <c r="E16" s="242" t="s">
        <v>105</v>
      </c>
      <c r="F16" s="449">
        <v>3.13</v>
      </c>
      <c r="G16" s="449">
        <v>3.51</v>
      </c>
    </row>
    <row r="17" spans="2:17" x14ac:dyDescent="0.25">
      <c r="D17" s="238"/>
      <c r="E17" s="242" t="s">
        <v>50</v>
      </c>
      <c r="F17" s="449">
        <v>7.44</v>
      </c>
      <c r="G17" s="450">
        <v>9</v>
      </c>
    </row>
    <row r="18" spans="2:17" x14ac:dyDescent="0.25">
      <c r="D18" s="238"/>
      <c r="E18" s="242" t="s">
        <v>51</v>
      </c>
      <c r="F18" s="449">
        <v>1.45</v>
      </c>
      <c r="G18" s="450">
        <v>1.62</v>
      </c>
    </row>
    <row r="19" spans="2:17" x14ac:dyDescent="0.25">
      <c r="D19" s="238"/>
      <c r="E19" s="242" t="s">
        <v>52</v>
      </c>
      <c r="F19" s="451">
        <v>9.8000000000000007</v>
      </c>
      <c r="G19" s="452">
        <v>10.98</v>
      </c>
    </row>
    <row r="20" spans="2:17" x14ac:dyDescent="0.25">
      <c r="D20" s="238"/>
      <c r="E20" s="242" t="s">
        <v>106</v>
      </c>
      <c r="F20" s="449">
        <v>11</v>
      </c>
      <c r="G20" s="453">
        <v>12.32</v>
      </c>
      <c r="H20" s="198" t="s">
        <v>107</v>
      </c>
    </row>
    <row r="21" spans="2:17" x14ac:dyDescent="0.25">
      <c r="B21" s="250"/>
      <c r="D21" s="238"/>
      <c r="E21" s="238"/>
      <c r="F21" s="238" t="s">
        <v>74</v>
      </c>
      <c r="G21" s="450">
        <f>SUM(G16:G20)</f>
        <v>37.43</v>
      </c>
    </row>
    <row r="22" spans="2:17" x14ac:dyDescent="0.25">
      <c r="B22" s="250"/>
    </row>
    <row r="23" spans="2:17" x14ac:dyDescent="0.25">
      <c r="G23" s="198"/>
    </row>
    <row r="24" spans="2:17" ht="18.75" x14ac:dyDescent="0.3">
      <c r="B24" s="201" t="s">
        <v>2348</v>
      </c>
      <c r="C24" s="202"/>
      <c r="D24" s="202"/>
      <c r="E24" s="202"/>
      <c r="F24" s="202"/>
      <c r="G24" s="203"/>
    </row>
    <row r="26" spans="2:17" ht="75" x14ac:dyDescent="0.25">
      <c r="B26" s="320" t="s">
        <v>2124</v>
      </c>
      <c r="C26" s="262" t="s">
        <v>56</v>
      </c>
      <c r="D26" s="262" t="s">
        <v>93</v>
      </c>
      <c r="E26" s="262" t="s">
        <v>94</v>
      </c>
      <c r="F26" s="262" t="s">
        <v>95</v>
      </c>
      <c r="G26" s="263" t="s">
        <v>97</v>
      </c>
      <c r="H26" s="262" t="s">
        <v>100</v>
      </c>
      <c r="I26" s="262" t="s">
        <v>99</v>
      </c>
    </row>
    <row r="27" spans="2:17" x14ac:dyDescent="0.25">
      <c r="B27" s="376" t="s">
        <v>101</v>
      </c>
      <c r="C27" s="1000">
        <v>6.5</v>
      </c>
      <c r="D27" s="378">
        <v>40</v>
      </c>
      <c r="E27" s="378">
        <v>40</v>
      </c>
      <c r="F27" s="214">
        <v>4</v>
      </c>
      <c r="G27" s="435">
        <v>0.8</v>
      </c>
      <c r="H27" s="209">
        <v>13.26</v>
      </c>
      <c r="I27" s="378">
        <v>80</v>
      </c>
      <c r="J27" s="523"/>
    </row>
    <row r="28" spans="2:17" x14ac:dyDescent="0.25">
      <c r="B28" s="381" t="s">
        <v>2345</v>
      </c>
      <c r="C28" s="267">
        <v>1</v>
      </c>
      <c r="D28" s="294">
        <f t="shared" ref="D28:I28" si="2">SUM(D27:D27)</f>
        <v>40</v>
      </c>
      <c r="E28" s="267">
        <f t="shared" si="2"/>
        <v>40</v>
      </c>
      <c r="F28" s="267">
        <f t="shared" si="2"/>
        <v>4</v>
      </c>
      <c r="G28" s="1089">
        <f t="shared" si="2"/>
        <v>0.8</v>
      </c>
      <c r="H28" s="1089">
        <f t="shared" si="2"/>
        <v>13.26</v>
      </c>
      <c r="I28" s="267">
        <f t="shared" si="2"/>
        <v>80</v>
      </c>
      <c r="K28" s="250"/>
      <c r="L28" s="250"/>
      <c r="M28" s="250"/>
      <c r="N28" s="250"/>
      <c r="O28" s="250"/>
      <c r="P28" s="250"/>
      <c r="Q28" s="250"/>
    </row>
    <row r="29" spans="2:17" x14ac:dyDescent="0.25">
      <c r="B29" s="382" t="s">
        <v>2346</v>
      </c>
      <c r="C29" s="269">
        <v>130</v>
      </c>
      <c r="D29" s="270">
        <f>G39</f>
        <v>10.98</v>
      </c>
      <c r="E29" s="271">
        <f>G36</f>
        <v>3.51</v>
      </c>
      <c r="F29" s="271">
        <f>G37</f>
        <v>9</v>
      </c>
      <c r="G29" s="272">
        <f>G40</f>
        <v>12.32</v>
      </c>
      <c r="H29" s="271">
        <f>G40</f>
        <v>12.32</v>
      </c>
      <c r="I29" s="271">
        <f>G38</f>
        <v>1.62</v>
      </c>
      <c r="J29" s="383"/>
    </row>
    <row r="30" spans="2:17" x14ac:dyDescent="0.25">
      <c r="B30" s="385" t="s">
        <v>67</v>
      </c>
      <c r="C30" s="273">
        <v>0</v>
      </c>
      <c r="D30" s="386">
        <f t="shared" ref="D30:I30" si="3">D28*D29</f>
        <v>439.20000000000005</v>
      </c>
      <c r="E30" s="386">
        <f t="shared" si="3"/>
        <v>140.39999999999998</v>
      </c>
      <c r="F30" s="386">
        <f t="shared" si="3"/>
        <v>36</v>
      </c>
      <c r="G30" s="387">
        <f t="shared" si="3"/>
        <v>9.8560000000000016</v>
      </c>
      <c r="H30" s="387">
        <f t="shared" si="3"/>
        <v>163.36320000000001</v>
      </c>
      <c r="I30" s="386">
        <f t="shared" si="3"/>
        <v>129.60000000000002</v>
      </c>
      <c r="K30" s="250"/>
      <c r="L30" s="250"/>
      <c r="M30" s="250"/>
      <c r="N30" s="276"/>
      <c r="O30" s="250"/>
    </row>
    <row r="31" spans="2:17" ht="15.75" thickBot="1" x14ac:dyDescent="0.3">
      <c r="B31" s="251"/>
      <c r="C31" s="277"/>
      <c r="D31" s="277"/>
      <c r="E31" s="277"/>
      <c r="F31" s="277"/>
      <c r="G31" s="277"/>
      <c r="H31" s="277"/>
      <c r="I31" s="277"/>
    </row>
    <row r="32" spans="2:17" ht="16.5" thickBot="1" x14ac:dyDescent="0.3">
      <c r="E32" s="283"/>
      <c r="F32" s="250"/>
      <c r="G32" s="248"/>
      <c r="H32" s="302" t="s">
        <v>85</v>
      </c>
      <c r="I32" s="454">
        <f>SUM(D30:I30)</f>
        <v>918.41920000000005</v>
      </c>
      <c r="M32" s="438" t="s">
        <v>20</v>
      </c>
      <c r="N32" s="439" t="s">
        <v>21</v>
      </c>
      <c r="O32" s="439" t="s">
        <v>22</v>
      </c>
    </row>
    <row r="33" spans="2:16" ht="15.75" thickBot="1" x14ac:dyDescent="0.3">
      <c r="E33" s="250"/>
      <c r="F33" s="250"/>
      <c r="G33" s="248"/>
      <c r="H33" s="278"/>
      <c r="I33" s="279"/>
      <c r="J33" s="250"/>
      <c r="K33" s="250"/>
      <c r="M33" s="440" t="s">
        <v>23</v>
      </c>
      <c r="N33" s="441">
        <v>86</v>
      </c>
      <c r="O33" s="442">
        <f>N33/N35</f>
        <v>0.1297134238310709</v>
      </c>
    </row>
    <row r="34" spans="2:16" ht="16.5" thickBot="1" x14ac:dyDescent="0.3">
      <c r="E34" s="250"/>
      <c r="F34" s="250"/>
      <c r="G34" s="248"/>
      <c r="H34" s="278"/>
      <c r="I34" s="279"/>
      <c r="J34" s="388">
        <f>O34</f>
        <v>0.87028657616892913</v>
      </c>
      <c r="K34" s="254">
        <f>I32*O34</f>
        <v>799.28790105580697</v>
      </c>
      <c r="M34" s="443" t="s">
        <v>24</v>
      </c>
      <c r="N34" s="444">
        <v>577</v>
      </c>
      <c r="O34" s="445">
        <f>N34/N35</f>
        <v>0.87028657616892913</v>
      </c>
      <c r="P34" s="397" t="s">
        <v>69</v>
      </c>
    </row>
    <row r="35" spans="2:16" ht="16.5" thickBot="1" x14ac:dyDescent="0.3">
      <c r="E35" s="1090" t="s">
        <v>86</v>
      </c>
      <c r="F35" s="389" t="s">
        <v>70</v>
      </c>
      <c r="G35" s="390" t="s">
        <v>87</v>
      </c>
      <c r="K35" s="1091">
        <f>ROUNDUP(K34,0)</f>
        <v>800</v>
      </c>
      <c r="M35" s="440" t="s">
        <v>4</v>
      </c>
      <c r="N35" s="444">
        <f>N34+N33</f>
        <v>663</v>
      </c>
      <c r="O35" s="448">
        <v>1</v>
      </c>
    </row>
    <row r="36" spans="2:16" x14ac:dyDescent="0.25">
      <c r="D36" s="391"/>
      <c r="E36" s="392" t="s">
        <v>105</v>
      </c>
      <c r="F36" s="393">
        <v>3.13</v>
      </c>
      <c r="G36" s="394">
        <v>3.51</v>
      </c>
    </row>
    <row r="37" spans="2:16" x14ac:dyDescent="0.25">
      <c r="D37" s="391"/>
      <c r="E37" s="392" t="s">
        <v>50</v>
      </c>
      <c r="F37" s="393">
        <v>7.44</v>
      </c>
      <c r="G37" s="394">
        <v>9</v>
      </c>
    </row>
    <row r="38" spans="2:16" x14ac:dyDescent="0.25">
      <c r="D38" s="391"/>
      <c r="E38" s="392" t="s">
        <v>51</v>
      </c>
      <c r="F38" s="393">
        <v>1.45</v>
      </c>
      <c r="G38" s="394">
        <v>1.62</v>
      </c>
    </row>
    <row r="39" spans="2:16" x14ac:dyDescent="0.25">
      <c r="D39" s="391"/>
      <c r="E39" s="392" t="s">
        <v>52</v>
      </c>
      <c r="F39" s="396">
        <v>9.8000000000000007</v>
      </c>
      <c r="G39" s="914">
        <v>10.98</v>
      </c>
    </row>
    <row r="40" spans="2:16" x14ac:dyDescent="0.25">
      <c r="D40" s="391"/>
      <c r="E40" s="392" t="s">
        <v>106</v>
      </c>
      <c r="F40" s="393">
        <v>11</v>
      </c>
      <c r="G40" s="1092">
        <v>12.32</v>
      </c>
      <c r="H40" s="198" t="s">
        <v>2347</v>
      </c>
    </row>
    <row r="41" spans="2:16" x14ac:dyDescent="0.25">
      <c r="B41" s="250"/>
      <c r="F41" s="198" t="s">
        <v>74</v>
      </c>
      <c r="G41" s="235">
        <f>SUM(G36:G40)</f>
        <v>37.43</v>
      </c>
    </row>
    <row r="42" spans="2:16" x14ac:dyDescent="0.25">
      <c r="B42" s="250"/>
    </row>
    <row r="43" spans="2:16" x14ac:dyDescent="0.25">
      <c r="G43" s="198"/>
    </row>
    <row r="44" spans="2:16" x14ac:dyDescent="0.25">
      <c r="G44" s="198"/>
    </row>
    <row r="45" spans="2:16" x14ac:dyDescent="0.25">
      <c r="G45" s="198"/>
    </row>
    <row r="46" spans="2:16" x14ac:dyDescent="0.25">
      <c r="G46" s="198"/>
    </row>
    <row r="47" spans="2:16" x14ac:dyDescent="0.25">
      <c r="G47" s="198"/>
      <c r="I47" s="250"/>
    </row>
  </sheetData>
  <mergeCells count="1">
    <mergeCell ref="G1:I1"/>
  </mergeCells>
  <pageMargins left="0.11811023622047245" right="0.11811023622047245"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79998168889431442"/>
  </sheetPr>
  <dimension ref="A1:W38"/>
  <sheetViews>
    <sheetView showGridLines="0" zoomScale="75" zoomScaleNormal="75" workbookViewId="0">
      <selection activeCell="I1" sqref="I1:K1"/>
    </sheetView>
  </sheetViews>
  <sheetFormatPr defaultColWidth="8.7109375" defaultRowHeight="15" x14ac:dyDescent="0.25"/>
  <cols>
    <col min="1" max="1" width="15.7109375" style="375" customWidth="1"/>
    <col min="2" max="2" width="13.7109375" style="200" customWidth="1"/>
    <col min="3" max="3" width="13.7109375" style="375" customWidth="1"/>
    <col min="4" max="4" width="14.5703125" style="375" customWidth="1"/>
    <col min="5" max="5" width="16.7109375" style="375" customWidth="1"/>
    <col min="6" max="6" width="12.7109375" style="375" customWidth="1"/>
    <col min="7" max="8" width="11.5703125" style="375" customWidth="1"/>
    <col min="9" max="9" width="17.28515625" style="488" customWidth="1"/>
    <col min="10" max="10" width="8.7109375" style="200" customWidth="1"/>
    <col min="11" max="11" width="29.28515625" style="200" customWidth="1"/>
    <col min="12" max="12" width="8" style="375" customWidth="1"/>
    <col min="13" max="13" width="30.7109375" style="375" customWidth="1"/>
    <col min="14" max="14" width="18.28515625" style="375" customWidth="1"/>
    <col min="15" max="15" width="11.42578125" style="375" customWidth="1"/>
    <col min="16" max="16384" width="8.7109375" style="375"/>
  </cols>
  <sheetData>
    <row r="1" spans="1:23" s="456" customFormat="1" ht="59.25" customHeight="1" x14ac:dyDescent="0.25">
      <c r="B1" s="457"/>
      <c r="I1" s="1505" t="s">
        <v>2591</v>
      </c>
      <c r="J1" s="1505"/>
      <c r="K1" s="1505"/>
    </row>
    <row r="2" spans="1:23" s="456" customFormat="1" ht="18.75" x14ac:dyDescent="0.3">
      <c r="A2" s="459" t="s">
        <v>2107</v>
      </c>
      <c r="B2" s="460"/>
      <c r="C2" s="461"/>
      <c r="D2" s="461"/>
      <c r="E2" s="461"/>
      <c r="F2" s="461"/>
      <c r="G2" s="461"/>
      <c r="H2" s="461"/>
      <c r="I2" s="462"/>
      <c r="J2" s="457"/>
      <c r="K2" s="457"/>
    </row>
    <row r="3" spans="1:23" s="456" customFormat="1" ht="90" x14ac:dyDescent="0.25">
      <c r="A3" s="496"/>
      <c r="B3" s="497" t="s">
        <v>2135</v>
      </c>
      <c r="C3" s="497" t="s">
        <v>285</v>
      </c>
      <c r="D3" s="497" t="s">
        <v>286</v>
      </c>
      <c r="E3" s="497" t="s">
        <v>287</v>
      </c>
      <c r="F3" s="497" t="s">
        <v>288</v>
      </c>
      <c r="G3" s="497" t="s">
        <v>289</v>
      </c>
      <c r="H3" s="497" t="s">
        <v>290</v>
      </c>
      <c r="I3" s="497" t="s">
        <v>291</v>
      </c>
      <c r="J3" s="498" t="s">
        <v>292</v>
      </c>
      <c r="K3" s="262" t="s">
        <v>293</v>
      </c>
    </row>
    <row r="4" spans="1:23" s="456" customFormat="1" x14ac:dyDescent="0.25">
      <c r="A4" s="211">
        <v>44166</v>
      </c>
      <c r="B4" s="465"/>
      <c r="C4" s="466"/>
      <c r="D4" s="466"/>
      <c r="E4" s="467"/>
      <c r="F4" s="466"/>
      <c r="G4" s="466"/>
      <c r="H4" s="468"/>
      <c r="I4" s="466"/>
      <c r="J4" s="491"/>
      <c r="K4" s="499">
        <f>B4*O15</f>
        <v>0</v>
      </c>
      <c r="L4" s="469"/>
    </row>
    <row r="5" spans="1:23" s="456" customFormat="1" x14ac:dyDescent="0.25">
      <c r="A5" s="211">
        <v>44167</v>
      </c>
      <c r="B5" s="465"/>
      <c r="C5" s="466"/>
      <c r="D5" s="466"/>
      <c r="E5" s="467"/>
      <c r="F5" s="466"/>
      <c r="G5" s="466"/>
      <c r="H5" s="468"/>
      <c r="I5" s="466"/>
      <c r="J5" s="491"/>
      <c r="K5" s="499">
        <f>B5*O15</f>
        <v>0</v>
      </c>
      <c r="L5" s="470"/>
    </row>
    <row r="6" spans="1:23" s="456" customFormat="1" x14ac:dyDescent="0.25">
      <c r="A6" s="211">
        <v>44168</v>
      </c>
      <c r="B6" s="465">
        <v>3</v>
      </c>
      <c r="C6" s="466"/>
      <c r="D6" s="466">
        <v>22</v>
      </c>
      <c r="E6" s="467">
        <v>1</v>
      </c>
      <c r="F6" s="466">
        <v>1.5</v>
      </c>
      <c r="G6" s="466"/>
      <c r="H6" s="468"/>
      <c r="I6" s="466">
        <v>1.5</v>
      </c>
      <c r="J6" s="491"/>
      <c r="K6" s="499">
        <f>B6*O15</f>
        <v>76.8</v>
      </c>
      <c r="L6" s="469"/>
      <c r="M6" s="471"/>
      <c r="N6" s="471"/>
      <c r="O6" s="471"/>
      <c r="P6" s="471"/>
      <c r="Q6" s="471"/>
      <c r="R6" s="471"/>
      <c r="S6" s="471"/>
      <c r="T6" s="471"/>
      <c r="U6" s="471"/>
      <c r="V6" s="471"/>
      <c r="W6" s="471"/>
    </row>
    <row r="7" spans="1:23" s="456" customFormat="1" ht="15.75" x14ac:dyDescent="0.25">
      <c r="A7" s="211">
        <v>44169</v>
      </c>
      <c r="B7" s="465">
        <v>1</v>
      </c>
      <c r="C7" s="466"/>
      <c r="D7" s="466">
        <v>3</v>
      </c>
      <c r="E7" s="467">
        <v>1</v>
      </c>
      <c r="F7" s="466">
        <v>0.5</v>
      </c>
      <c r="G7" s="466"/>
      <c r="H7" s="468"/>
      <c r="I7" s="466">
        <v>0.5</v>
      </c>
      <c r="J7" s="491"/>
      <c r="K7" s="499">
        <f>B7*O15</f>
        <v>25.599999999999998</v>
      </c>
      <c r="M7" s="472"/>
    </row>
    <row r="8" spans="1:23" s="456" customFormat="1" x14ac:dyDescent="0.25">
      <c r="A8" s="211">
        <v>44170</v>
      </c>
      <c r="B8" s="465"/>
      <c r="C8" s="466"/>
      <c r="D8" s="466"/>
      <c r="E8" s="467"/>
      <c r="F8" s="466"/>
      <c r="G8" s="466"/>
      <c r="H8" s="468"/>
      <c r="I8" s="466"/>
      <c r="J8" s="491"/>
      <c r="K8" s="499">
        <f>B8*O15</f>
        <v>0</v>
      </c>
    </row>
    <row r="9" spans="1:23" s="456" customFormat="1" x14ac:dyDescent="0.25">
      <c r="A9" s="211">
        <v>44171</v>
      </c>
      <c r="B9" s="465"/>
      <c r="C9" s="466"/>
      <c r="D9" s="466"/>
      <c r="E9" s="467"/>
      <c r="F9" s="466"/>
      <c r="G9" s="466"/>
      <c r="H9" s="468"/>
      <c r="I9" s="466"/>
      <c r="J9" s="491"/>
      <c r="K9" s="499">
        <f>B9*O15</f>
        <v>0</v>
      </c>
      <c r="M9" s="473"/>
      <c r="N9" s="473" t="s">
        <v>70</v>
      </c>
      <c r="O9" s="473" t="s">
        <v>87</v>
      </c>
    </row>
    <row r="10" spans="1:23" s="456" customFormat="1" x14ac:dyDescent="0.25">
      <c r="A10" s="211">
        <v>44172</v>
      </c>
      <c r="B10" s="474"/>
      <c r="C10" s="466"/>
      <c r="D10" s="475"/>
      <c r="E10" s="476"/>
      <c r="F10" s="466"/>
      <c r="G10" s="466"/>
      <c r="H10" s="468"/>
      <c r="I10" s="466"/>
      <c r="J10" s="491"/>
      <c r="K10" s="499">
        <f>B10*O15</f>
        <v>0</v>
      </c>
      <c r="M10" s="473" t="s">
        <v>77</v>
      </c>
      <c r="N10" s="473">
        <v>3.13</v>
      </c>
      <c r="O10" s="473">
        <v>3.51</v>
      </c>
    </row>
    <row r="11" spans="1:23" s="456" customFormat="1" x14ac:dyDescent="0.25">
      <c r="A11" s="211">
        <v>44173</v>
      </c>
      <c r="B11" s="474"/>
      <c r="C11" s="466"/>
      <c r="D11" s="475"/>
      <c r="E11" s="476"/>
      <c r="F11" s="466"/>
      <c r="G11" s="466"/>
      <c r="H11" s="468"/>
      <c r="I11" s="466"/>
      <c r="J11" s="491"/>
      <c r="K11" s="499">
        <f>B11*O15</f>
        <v>0</v>
      </c>
      <c r="M11" s="473" t="s">
        <v>50</v>
      </c>
      <c r="N11" s="473">
        <v>7.44</v>
      </c>
      <c r="O11" s="477">
        <v>9</v>
      </c>
    </row>
    <row r="12" spans="1:23" s="456" customFormat="1" x14ac:dyDescent="0.25">
      <c r="A12" s="211">
        <v>44174</v>
      </c>
      <c r="B12" s="474"/>
      <c r="C12" s="466"/>
      <c r="D12" s="475"/>
      <c r="E12" s="476"/>
      <c r="F12" s="466"/>
      <c r="G12" s="466"/>
      <c r="H12" s="468"/>
      <c r="I12" s="466"/>
      <c r="J12" s="491"/>
      <c r="K12" s="499">
        <f>B12*O15</f>
        <v>0</v>
      </c>
      <c r="M12" s="473" t="s">
        <v>51</v>
      </c>
      <c r="N12" s="473">
        <v>1.45</v>
      </c>
      <c r="O12" s="473">
        <v>1.62</v>
      </c>
    </row>
    <row r="13" spans="1:23" s="456" customFormat="1" x14ac:dyDescent="0.25">
      <c r="A13" s="211">
        <v>44175</v>
      </c>
      <c r="B13" s="474"/>
      <c r="C13" s="466"/>
      <c r="D13" s="475"/>
      <c r="E13" s="476"/>
      <c r="F13" s="466"/>
      <c r="G13" s="466"/>
      <c r="H13" s="468"/>
      <c r="I13" s="466"/>
      <c r="J13" s="491"/>
      <c r="K13" s="499">
        <f>B13*O15</f>
        <v>0</v>
      </c>
      <c r="M13" s="473" t="s">
        <v>52</v>
      </c>
      <c r="N13" s="473">
        <v>9.8000000000000007</v>
      </c>
      <c r="O13" s="477">
        <v>10.98</v>
      </c>
    </row>
    <row r="14" spans="1:23" s="456" customFormat="1" x14ac:dyDescent="0.25">
      <c r="A14" s="211">
        <v>44176</v>
      </c>
      <c r="B14" s="474"/>
      <c r="C14" s="466"/>
      <c r="D14" s="475"/>
      <c r="E14" s="476"/>
      <c r="F14" s="466"/>
      <c r="G14" s="466"/>
      <c r="H14" s="468"/>
      <c r="I14" s="466"/>
      <c r="J14" s="491"/>
      <c r="K14" s="499">
        <f>B14*O15</f>
        <v>0</v>
      </c>
      <c r="M14" s="473" t="s">
        <v>54</v>
      </c>
      <c r="N14" s="477">
        <v>0.44</v>
      </c>
      <c r="O14" s="477">
        <v>0.49</v>
      </c>
    </row>
    <row r="15" spans="1:23" s="456" customFormat="1" x14ac:dyDescent="0.25">
      <c r="A15" s="211">
        <v>44177</v>
      </c>
      <c r="B15" s="474"/>
      <c r="C15" s="466"/>
      <c r="D15" s="475"/>
      <c r="E15" s="476"/>
      <c r="F15" s="466"/>
      <c r="G15" s="466"/>
      <c r="H15" s="468"/>
      <c r="I15" s="466"/>
      <c r="J15" s="491"/>
      <c r="K15" s="499">
        <f>B15*O15</f>
        <v>0</v>
      </c>
      <c r="M15" s="473"/>
      <c r="N15" s="473" t="s">
        <v>74</v>
      </c>
      <c r="O15" s="477">
        <f>SUM(O10:O14)</f>
        <v>25.599999999999998</v>
      </c>
    </row>
    <row r="16" spans="1:23" s="456" customFormat="1" x14ac:dyDescent="0.25">
      <c r="A16" s="211">
        <v>44178</v>
      </c>
      <c r="B16" s="474"/>
      <c r="C16" s="466"/>
      <c r="D16" s="475"/>
      <c r="E16" s="476"/>
      <c r="F16" s="466"/>
      <c r="G16" s="466"/>
      <c r="H16" s="468"/>
      <c r="I16" s="466"/>
      <c r="J16" s="491"/>
      <c r="K16" s="499">
        <f>B16*O15</f>
        <v>0</v>
      </c>
    </row>
    <row r="17" spans="1:11" s="456" customFormat="1" x14ac:dyDescent="0.25">
      <c r="A17" s="211">
        <v>44179</v>
      </c>
      <c r="B17" s="474"/>
      <c r="C17" s="466"/>
      <c r="D17" s="475"/>
      <c r="E17" s="476"/>
      <c r="F17" s="466"/>
      <c r="G17" s="466"/>
      <c r="H17" s="468"/>
      <c r="I17" s="466"/>
      <c r="J17" s="491"/>
      <c r="K17" s="499">
        <f>B17*O15</f>
        <v>0</v>
      </c>
    </row>
    <row r="18" spans="1:11" s="456" customFormat="1" x14ac:dyDescent="0.25">
      <c r="A18" s="211">
        <v>44180</v>
      </c>
      <c r="B18" s="474"/>
      <c r="C18" s="466"/>
      <c r="D18" s="475"/>
      <c r="E18" s="476"/>
      <c r="F18" s="466"/>
      <c r="G18" s="466"/>
      <c r="H18" s="468"/>
      <c r="I18" s="466"/>
      <c r="J18" s="491"/>
      <c r="K18" s="499">
        <f>B18*O15</f>
        <v>0</v>
      </c>
    </row>
    <row r="19" spans="1:11" s="456" customFormat="1" x14ac:dyDescent="0.25">
      <c r="A19" s="211">
        <v>44181</v>
      </c>
      <c r="B19" s="474"/>
      <c r="C19" s="466"/>
      <c r="D19" s="475"/>
      <c r="E19" s="476"/>
      <c r="F19" s="466"/>
      <c r="G19" s="466"/>
      <c r="H19" s="468"/>
      <c r="I19" s="466"/>
      <c r="J19" s="491"/>
      <c r="K19" s="499">
        <f>B19*O15</f>
        <v>0</v>
      </c>
    </row>
    <row r="20" spans="1:11" s="456" customFormat="1" x14ac:dyDescent="0.25">
      <c r="A20" s="211">
        <v>44182</v>
      </c>
      <c r="B20" s="474"/>
      <c r="C20" s="466"/>
      <c r="D20" s="475"/>
      <c r="E20" s="476"/>
      <c r="F20" s="466"/>
      <c r="G20" s="466"/>
      <c r="H20" s="468"/>
      <c r="I20" s="466"/>
      <c r="J20" s="491"/>
      <c r="K20" s="499">
        <f>B20*O15</f>
        <v>0</v>
      </c>
    </row>
    <row r="21" spans="1:11" s="456" customFormat="1" x14ac:dyDescent="0.25">
      <c r="A21" s="211">
        <v>44183</v>
      </c>
      <c r="B21" s="474"/>
      <c r="C21" s="466"/>
      <c r="D21" s="475"/>
      <c r="E21" s="476"/>
      <c r="F21" s="466"/>
      <c r="G21" s="466"/>
      <c r="H21" s="468"/>
      <c r="I21" s="466"/>
      <c r="J21" s="491"/>
      <c r="K21" s="499">
        <f>B21*O15</f>
        <v>0</v>
      </c>
    </row>
    <row r="22" spans="1:11" s="456" customFormat="1" x14ac:dyDescent="0.25">
      <c r="A22" s="211">
        <v>44184</v>
      </c>
      <c r="B22" s="474"/>
      <c r="C22" s="466"/>
      <c r="D22" s="475"/>
      <c r="E22" s="476"/>
      <c r="F22" s="466"/>
      <c r="G22" s="466"/>
      <c r="H22" s="468"/>
      <c r="I22" s="466"/>
      <c r="J22" s="491"/>
      <c r="K22" s="499">
        <f>B22*O15</f>
        <v>0</v>
      </c>
    </row>
    <row r="23" spans="1:11" s="456" customFormat="1" x14ac:dyDescent="0.25">
      <c r="A23" s="211">
        <v>44185</v>
      </c>
      <c r="B23" s="474"/>
      <c r="C23" s="466"/>
      <c r="D23" s="475"/>
      <c r="E23" s="476"/>
      <c r="F23" s="466"/>
      <c r="G23" s="466"/>
      <c r="H23" s="468"/>
      <c r="I23" s="466"/>
      <c r="J23" s="491"/>
      <c r="K23" s="499">
        <f>B23*O15</f>
        <v>0</v>
      </c>
    </row>
    <row r="24" spans="1:11" s="456" customFormat="1" x14ac:dyDescent="0.25">
      <c r="A24" s="211">
        <v>44186</v>
      </c>
      <c r="B24" s="474"/>
      <c r="C24" s="466"/>
      <c r="D24" s="475"/>
      <c r="E24" s="476"/>
      <c r="F24" s="466"/>
      <c r="G24" s="478"/>
      <c r="H24" s="479"/>
      <c r="I24" s="466"/>
      <c r="J24" s="492"/>
      <c r="K24" s="499">
        <f>B24*O15</f>
        <v>0</v>
      </c>
    </row>
    <row r="25" spans="1:11" s="456" customFormat="1" x14ac:dyDescent="0.25">
      <c r="A25" s="211">
        <v>44187</v>
      </c>
      <c r="B25" s="474"/>
      <c r="C25" s="466"/>
      <c r="D25" s="475"/>
      <c r="E25" s="476"/>
      <c r="F25" s="480"/>
      <c r="G25" s="481"/>
      <c r="H25" s="214"/>
      <c r="I25" s="482"/>
      <c r="J25" s="493"/>
      <c r="K25" s="499">
        <f>B25*O15</f>
        <v>0</v>
      </c>
    </row>
    <row r="26" spans="1:11" s="456" customFormat="1" x14ac:dyDescent="0.25">
      <c r="A26" s="211">
        <v>44188</v>
      </c>
      <c r="B26" s="474"/>
      <c r="C26" s="466"/>
      <c r="D26" s="475"/>
      <c r="E26" s="476"/>
      <c r="F26" s="480"/>
      <c r="G26" s="481"/>
      <c r="H26" s="214"/>
      <c r="I26" s="482"/>
      <c r="J26" s="493"/>
      <c r="K26" s="499">
        <f>B26*O15</f>
        <v>0</v>
      </c>
    </row>
    <row r="27" spans="1:11" s="456" customFormat="1" x14ac:dyDescent="0.25">
      <c r="A27" s="211">
        <v>44189</v>
      </c>
      <c r="B27" s="474"/>
      <c r="C27" s="466"/>
      <c r="D27" s="475"/>
      <c r="E27" s="476"/>
      <c r="F27" s="480"/>
      <c r="G27" s="481"/>
      <c r="H27" s="214"/>
      <c r="I27" s="482"/>
      <c r="J27" s="493"/>
      <c r="K27" s="499">
        <f>B27*O15</f>
        <v>0</v>
      </c>
    </row>
    <row r="28" spans="1:11" s="456" customFormat="1" x14ac:dyDescent="0.25">
      <c r="A28" s="211">
        <v>44190</v>
      </c>
      <c r="B28" s="474"/>
      <c r="C28" s="466"/>
      <c r="D28" s="475"/>
      <c r="E28" s="476"/>
      <c r="F28" s="480"/>
      <c r="G28" s="481"/>
      <c r="H28" s="214"/>
      <c r="I28" s="482"/>
      <c r="J28" s="493"/>
      <c r="K28" s="499">
        <f>B28*O15</f>
        <v>0</v>
      </c>
    </row>
    <row r="29" spans="1:11" s="456" customFormat="1" x14ac:dyDescent="0.25">
      <c r="A29" s="211">
        <v>44191</v>
      </c>
      <c r="B29" s="474"/>
      <c r="C29" s="466"/>
      <c r="D29" s="475"/>
      <c r="E29" s="476"/>
      <c r="F29" s="480"/>
      <c r="G29" s="481"/>
      <c r="H29" s="214"/>
      <c r="I29" s="482"/>
      <c r="J29" s="493"/>
      <c r="K29" s="499">
        <f>B29*O15</f>
        <v>0</v>
      </c>
    </row>
    <row r="30" spans="1:11" s="456" customFormat="1" x14ac:dyDescent="0.25">
      <c r="A30" s="211">
        <v>44192</v>
      </c>
      <c r="B30" s="474"/>
      <c r="C30" s="466"/>
      <c r="D30" s="475"/>
      <c r="E30" s="476"/>
      <c r="F30" s="480"/>
      <c r="G30" s="481"/>
      <c r="H30" s="214"/>
      <c r="I30" s="482"/>
      <c r="J30" s="493"/>
      <c r="K30" s="499">
        <f>B30*O15</f>
        <v>0</v>
      </c>
    </row>
    <row r="31" spans="1:11" s="456" customFormat="1" x14ac:dyDescent="0.25">
      <c r="A31" s="211">
        <v>44193</v>
      </c>
      <c r="B31" s="474"/>
      <c r="C31" s="466"/>
      <c r="D31" s="475"/>
      <c r="E31" s="476"/>
      <c r="F31" s="480"/>
      <c r="G31" s="481"/>
      <c r="H31" s="214"/>
      <c r="I31" s="482"/>
      <c r="J31" s="493"/>
      <c r="K31" s="499">
        <f>B31*O15</f>
        <v>0</v>
      </c>
    </row>
    <row r="32" spans="1:11" s="456" customFormat="1" x14ac:dyDescent="0.25">
      <c r="A32" s="211">
        <v>44194</v>
      </c>
      <c r="B32" s="474"/>
      <c r="C32" s="466"/>
      <c r="D32" s="475"/>
      <c r="E32" s="476"/>
      <c r="F32" s="480"/>
      <c r="G32" s="481"/>
      <c r="H32" s="214"/>
      <c r="I32" s="482"/>
      <c r="J32" s="493"/>
      <c r="K32" s="499">
        <f>B32*O15</f>
        <v>0</v>
      </c>
    </row>
    <row r="33" spans="1:16" s="456" customFormat="1" x14ac:dyDescent="0.25">
      <c r="A33" s="211">
        <v>44195</v>
      </c>
      <c r="B33" s="474"/>
      <c r="C33" s="466"/>
      <c r="D33" s="475"/>
      <c r="E33" s="476"/>
      <c r="F33" s="480"/>
      <c r="G33" s="481"/>
      <c r="H33" s="483"/>
      <c r="I33" s="482"/>
      <c r="J33" s="494"/>
      <c r="K33" s="499"/>
    </row>
    <row r="34" spans="1:16" s="456" customFormat="1" x14ac:dyDescent="0.25">
      <c r="A34" s="211">
        <v>44196</v>
      </c>
      <c r="B34" s="474"/>
      <c r="C34" s="466"/>
      <c r="D34" s="475"/>
      <c r="E34" s="476"/>
      <c r="F34" s="480"/>
      <c r="G34" s="481"/>
      <c r="H34" s="483"/>
      <c r="I34" s="482"/>
      <c r="J34" s="494"/>
      <c r="K34" s="499">
        <f>B34*O15</f>
        <v>0</v>
      </c>
    </row>
    <row r="35" spans="1:16" s="456" customFormat="1" x14ac:dyDescent="0.25">
      <c r="A35" s="302" t="s">
        <v>2108</v>
      </c>
      <c r="B35" s="484">
        <f t="shared" ref="B35:K35" si="0">SUM(B4:B34)</f>
        <v>4</v>
      </c>
      <c r="C35" s="485">
        <f t="shared" si="0"/>
        <v>0</v>
      </c>
      <c r="D35" s="484">
        <f t="shared" si="0"/>
        <v>25</v>
      </c>
      <c r="E35" s="484">
        <f t="shared" si="0"/>
        <v>2</v>
      </c>
      <c r="F35" s="484">
        <f t="shared" si="0"/>
        <v>2</v>
      </c>
      <c r="G35" s="484">
        <f t="shared" si="0"/>
        <v>0</v>
      </c>
      <c r="H35" s="484">
        <f t="shared" si="0"/>
        <v>0</v>
      </c>
      <c r="I35" s="484">
        <f t="shared" si="0"/>
        <v>2</v>
      </c>
      <c r="J35" s="495">
        <f t="shared" si="0"/>
        <v>0</v>
      </c>
      <c r="K35" s="485">
        <f t="shared" si="0"/>
        <v>102.39999999999999</v>
      </c>
      <c r="L35" s="486"/>
      <c r="M35" s="486"/>
      <c r="N35" s="486"/>
      <c r="O35" s="486"/>
      <c r="P35" s="486"/>
    </row>
    <row r="36" spans="1:16" x14ac:dyDescent="0.25">
      <c r="D36" s="487"/>
    </row>
    <row r="37" spans="1:16" x14ac:dyDescent="0.25">
      <c r="J37" s="489"/>
    </row>
    <row r="38" spans="1:16" x14ac:dyDescent="0.25">
      <c r="J38" s="200" t="s">
        <v>2109</v>
      </c>
      <c r="M38" s="500">
        <f>ROUNDUP(K35,0)</f>
        <v>103</v>
      </c>
    </row>
  </sheetData>
  <mergeCells count="1">
    <mergeCell ref="I1:K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79998168889431442"/>
  </sheetPr>
  <dimension ref="A1:N90"/>
  <sheetViews>
    <sheetView showGridLines="0" topLeftCell="A16" zoomScale="68" zoomScaleNormal="68" workbookViewId="0">
      <selection activeCell="G1" sqref="G1:I1"/>
    </sheetView>
  </sheetViews>
  <sheetFormatPr defaultColWidth="9.140625" defaultRowHeight="15" x14ac:dyDescent="0.25"/>
  <cols>
    <col min="1" max="1" width="6.42578125" style="198" customWidth="1"/>
    <col min="2" max="2" width="26.28515625" style="198" customWidth="1"/>
    <col min="3" max="3" width="20.42578125" style="375" customWidth="1"/>
    <col min="4" max="4" width="16.42578125" style="199" customWidth="1"/>
    <col min="5" max="5" width="14" style="198" customWidth="1"/>
    <col min="6" max="6" width="12" style="200" customWidth="1"/>
    <col min="7" max="7" width="16.42578125" style="198" customWidth="1"/>
    <col min="8" max="8" width="15.42578125" style="198" customWidth="1"/>
    <col min="9" max="9" width="14.28515625" style="198" customWidth="1"/>
    <col min="10" max="10" width="9.140625" style="198"/>
    <col min="11" max="11" width="9.28515625" style="198" customWidth="1"/>
    <col min="12" max="12" width="10.85546875" style="198" customWidth="1"/>
    <col min="13" max="13" width="24.28515625" style="198" customWidth="1"/>
    <col min="14" max="16384" width="9.140625" style="198"/>
  </cols>
  <sheetData>
    <row r="1" spans="1:14" ht="60" customHeight="1" x14ac:dyDescent="0.25">
      <c r="A1" s="374"/>
      <c r="B1" s="374"/>
      <c r="C1" s="374"/>
      <c r="D1" s="374"/>
      <c r="E1" s="374"/>
      <c r="F1" s="374"/>
      <c r="G1" s="1422" t="s">
        <v>2592</v>
      </c>
      <c r="H1" s="1422"/>
      <c r="I1" s="1422"/>
    </row>
    <row r="2" spans="1:14" ht="18.75" x14ac:dyDescent="0.3">
      <c r="B2" s="201" t="s">
        <v>108</v>
      </c>
      <c r="C2" s="501"/>
      <c r="D2" s="203"/>
      <c r="E2" s="202"/>
      <c r="F2" s="204"/>
      <c r="G2" s="205"/>
    </row>
    <row r="3" spans="1:14" ht="135" x14ac:dyDescent="0.25">
      <c r="B3" s="520" t="s">
        <v>40</v>
      </c>
      <c r="C3" s="521" t="s">
        <v>92</v>
      </c>
      <c r="D3" s="263" t="s">
        <v>93</v>
      </c>
      <c r="E3" s="262" t="s">
        <v>94</v>
      </c>
      <c r="F3" s="262" t="s">
        <v>95</v>
      </c>
      <c r="G3" s="262" t="s">
        <v>97</v>
      </c>
      <c r="H3" s="262" t="s">
        <v>98</v>
      </c>
      <c r="I3" s="262" t="s">
        <v>99</v>
      </c>
      <c r="J3" s="206"/>
      <c r="K3" s="210"/>
    </row>
    <row r="4" spans="1:14" s="375" customFormat="1" x14ac:dyDescent="0.25">
      <c r="B4" s="325">
        <v>44166</v>
      </c>
      <c r="C4" s="502">
        <v>6</v>
      </c>
      <c r="D4" s="207">
        <f>((8/3)*C4)</f>
        <v>16</v>
      </c>
      <c r="E4" s="208">
        <v>0</v>
      </c>
      <c r="F4" s="208"/>
      <c r="G4" s="207">
        <f>((C4*8)/3)</f>
        <v>16</v>
      </c>
      <c r="H4" s="208">
        <f>((C4*8)/3)</f>
        <v>16</v>
      </c>
      <c r="I4" s="207">
        <f>((C4*8)/3)</f>
        <v>16</v>
      </c>
    </row>
    <row r="5" spans="1:14" s="375" customFormat="1" x14ac:dyDescent="0.25">
      <c r="B5" s="325">
        <v>44167</v>
      </c>
      <c r="C5" s="502">
        <v>6</v>
      </c>
      <c r="D5" s="207">
        <f t="shared" ref="D5:D34" si="0">((8/3)*C5)</f>
        <v>16</v>
      </c>
      <c r="E5" s="208">
        <v>0</v>
      </c>
      <c r="F5" s="208"/>
      <c r="G5" s="207">
        <f t="shared" ref="G5:G34" si="1">((C5*8)/3)</f>
        <v>16</v>
      </c>
      <c r="H5" s="208">
        <f t="shared" ref="H5:H34" si="2">((C5*8)/3)</f>
        <v>16</v>
      </c>
      <c r="I5" s="207">
        <f t="shared" ref="I5:I34" si="3">((C5*8)/3)</f>
        <v>16</v>
      </c>
      <c r="K5" s="200"/>
      <c r="L5" s="200"/>
      <c r="M5" s="200"/>
    </row>
    <row r="6" spans="1:14" s="375" customFormat="1" x14ac:dyDescent="0.25">
      <c r="B6" s="325">
        <v>44168</v>
      </c>
      <c r="C6" s="502">
        <v>6</v>
      </c>
      <c r="D6" s="207">
        <f t="shared" si="0"/>
        <v>16</v>
      </c>
      <c r="E6" s="208">
        <v>0</v>
      </c>
      <c r="F6" s="208"/>
      <c r="G6" s="207">
        <f t="shared" si="1"/>
        <v>16</v>
      </c>
      <c r="H6" s="208">
        <f t="shared" si="2"/>
        <v>16</v>
      </c>
      <c r="I6" s="207">
        <f t="shared" si="3"/>
        <v>16</v>
      </c>
    </row>
    <row r="7" spans="1:14" s="375" customFormat="1" x14ac:dyDescent="0.25">
      <c r="B7" s="325">
        <v>44169</v>
      </c>
      <c r="C7" s="502">
        <v>6</v>
      </c>
      <c r="D7" s="207">
        <f t="shared" si="0"/>
        <v>16</v>
      </c>
      <c r="E7" s="208">
        <v>0</v>
      </c>
      <c r="F7" s="208"/>
      <c r="G7" s="207">
        <f t="shared" si="1"/>
        <v>16</v>
      </c>
      <c r="H7" s="208">
        <f t="shared" si="2"/>
        <v>16</v>
      </c>
      <c r="I7" s="207">
        <f t="shared" si="3"/>
        <v>16</v>
      </c>
    </row>
    <row r="8" spans="1:14" s="375" customFormat="1" ht="24" customHeight="1" x14ac:dyDescent="0.25">
      <c r="B8" s="211">
        <v>44170</v>
      </c>
      <c r="C8" s="212">
        <v>6</v>
      </c>
      <c r="D8" s="213">
        <f t="shared" si="0"/>
        <v>16</v>
      </c>
      <c r="E8" s="214">
        <v>0</v>
      </c>
      <c r="F8" s="214"/>
      <c r="G8" s="213">
        <f t="shared" si="1"/>
        <v>16</v>
      </c>
      <c r="H8" s="214">
        <f t="shared" si="2"/>
        <v>16</v>
      </c>
      <c r="I8" s="213">
        <f t="shared" si="3"/>
        <v>16</v>
      </c>
      <c r="M8" s="503"/>
      <c r="N8" s="504" t="s">
        <v>109</v>
      </c>
    </row>
    <row r="9" spans="1:14" s="375" customFormat="1" ht="27.75" customHeight="1" x14ac:dyDescent="0.25">
      <c r="B9" s="211">
        <v>44171</v>
      </c>
      <c r="C9" s="212">
        <v>6</v>
      </c>
      <c r="D9" s="213">
        <f t="shared" si="0"/>
        <v>16</v>
      </c>
      <c r="E9" s="214">
        <v>0</v>
      </c>
      <c r="F9" s="214"/>
      <c r="G9" s="213">
        <f t="shared" si="1"/>
        <v>16</v>
      </c>
      <c r="H9" s="213">
        <f t="shared" si="2"/>
        <v>16</v>
      </c>
      <c r="I9" s="213">
        <f t="shared" si="3"/>
        <v>16</v>
      </c>
      <c r="M9" s="503" t="s">
        <v>93</v>
      </c>
      <c r="N9" s="505">
        <v>16.91</v>
      </c>
    </row>
    <row r="10" spans="1:14" s="375" customFormat="1" ht="18.75" customHeight="1" x14ac:dyDescent="0.25">
      <c r="B10" s="211">
        <v>44172</v>
      </c>
      <c r="C10" s="212">
        <v>6</v>
      </c>
      <c r="D10" s="213">
        <f t="shared" si="0"/>
        <v>16</v>
      </c>
      <c r="E10" s="214">
        <v>0</v>
      </c>
      <c r="F10" s="214">
        <v>6</v>
      </c>
      <c r="G10" s="213">
        <f t="shared" si="1"/>
        <v>16</v>
      </c>
      <c r="H10" s="213">
        <f t="shared" si="2"/>
        <v>16</v>
      </c>
      <c r="I10" s="213">
        <f t="shared" si="3"/>
        <v>16</v>
      </c>
      <c r="M10" s="503" t="s">
        <v>110</v>
      </c>
      <c r="N10" s="505">
        <v>6.29</v>
      </c>
    </row>
    <row r="11" spans="1:14" s="375" customFormat="1" ht="15" customHeight="1" x14ac:dyDescent="0.25">
      <c r="B11" s="211">
        <v>44173</v>
      </c>
      <c r="C11" s="212">
        <v>6</v>
      </c>
      <c r="D11" s="213">
        <f t="shared" si="0"/>
        <v>16</v>
      </c>
      <c r="E11" s="214">
        <v>0</v>
      </c>
      <c r="F11" s="214"/>
      <c r="G11" s="213">
        <f t="shared" si="1"/>
        <v>16</v>
      </c>
      <c r="H11" s="214">
        <f t="shared" si="2"/>
        <v>16</v>
      </c>
      <c r="I11" s="213">
        <f t="shared" si="3"/>
        <v>16</v>
      </c>
      <c r="M11" s="503" t="s">
        <v>97</v>
      </c>
      <c r="N11" s="505">
        <v>0.11</v>
      </c>
    </row>
    <row r="12" spans="1:14" s="375" customFormat="1" ht="16.5" customHeight="1" x14ac:dyDescent="0.25">
      <c r="B12" s="211">
        <v>44174</v>
      </c>
      <c r="C12" s="212">
        <v>6</v>
      </c>
      <c r="D12" s="213">
        <f t="shared" si="0"/>
        <v>16</v>
      </c>
      <c r="E12" s="214">
        <v>0</v>
      </c>
      <c r="F12" s="214"/>
      <c r="G12" s="213">
        <f t="shared" si="1"/>
        <v>16</v>
      </c>
      <c r="H12" s="214">
        <f t="shared" si="2"/>
        <v>16</v>
      </c>
      <c r="I12" s="213">
        <f t="shared" si="3"/>
        <v>16</v>
      </c>
      <c r="M12" s="503" t="s">
        <v>111</v>
      </c>
      <c r="N12" s="505">
        <v>2.4900000000000002</v>
      </c>
    </row>
    <row r="13" spans="1:14" s="375" customFormat="1" x14ac:dyDescent="0.25">
      <c r="B13" s="211">
        <v>44175</v>
      </c>
      <c r="C13" s="212">
        <v>6</v>
      </c>
      <c r="D13" s="213">
        <f t="shared" si="0"/>
        <v>16</v>
      </c>
      <c r="E13" s="214">
        <v>0</v>
      </c>
      <c r="F13" s="214"/>
      <c r="G13" s="213">
        <f t="shared" si="1"/>
        <v>16</v>
      </c>
      <c r="H13" s="214">
        <f t="shared" si="2"/>
        <v>16</v>
      </c>
      <c r="I13" s="213">
        <f t="shared" si="3"/>
        <v>16</v>
      </c>
    </row>
    <row r="14" spans="1:14" s="375" customFormat="1" x14ac:dyDescent="0.25">
      <c r="B14" s="211">
        <v>44176</v>
      </c>
      <c r="C14" s="212">
        <v>6</v>
      </c>
      <c r="D14" s="213">
        <f t="shared" si="0"/>
        <v>16</v>
      </c>
      <c r="E14" s="214">
        <v>0</v>
      </c>
      <c r="F14" s="295"/>
      <c r="G14" s="213">
        <f t="shared" si="1"/>
        <v>16</v>
      </c>
      <c r="H14" s="214">
        <f t="shared" si="2"/>
        <v>16</v>
      </c>
      <c r="I14" s="213">
        <f t="shared" si="3"/>
        <v>16</v>
      </c>
    </row>
    <row r="15" spans="1:14" s="375" customFormat="1" x14ac:dyDescent="0.25">
      <c r="B15" s="211">
        <v>44177</v>
      </c>
      <c r="C15" s="212">
        <v>6</v>
      </c>
      <c r="D15" s="213">
        <f t="shared" si="0"/>
        <v>16</v>
      </c>
      <c r="E15" s="214">
        <v>0</v>
      </c>
      <c r="F15" s="295"/>
      <c r="G15" s="213">
        <f t="shared" si="1"/>
        <v>16</v>
      </c>
      <c r="H15" s="214">
        <f t="shared" si="2"/>
        <v>16</v>
      </c>
      <c r="I15" s="213">
        <f t="shared" si="3"/>
        <v>16</v>
      </c>
    </row>
    <row r="16" spans="1:14" s="375" customFormat="1" x14ac:dyDescent="0.25">
      <c r="B16" s="211">
        <v>44178</v>
      </c>
      <c r="C16" s="212">
        <v>6</v>
      </c>
      <c r="D16" s="213">
        <f t="shared" si="0"/>
        <v>16</v>
      </c>
      <c r="E16" s="214">
        <v>0</v>
      </c>
      <c r="F16" s="295"/>
      <c r="G16" s="213">
        <f t="shared" si="1"/>
        <v>16</v>
      </c>
      <c r="H16" s="214">
        <f t="shared" si="2"/>
        <v>16</v>
      </c>
      <c r="I16" s="213">
        <f t="shared" si="3"/>
        <v>16</v>
      </c>
    </row>
    <row r="17" spans="2:13" s="375" customFormat="1" x14ac:dyDescent="0.25">
      <c r="B17" s="211">
        <v>44179</v>
      </c>
      <c r="C17" s="212">
        <v>6</v>
      </c>
      <c r="D17" s="213">
        <f t="shared" si="0"/>
        <v>16</v>
      </c>
      <c r="E17" s="214">
        <v>0</v>
      </c>
      <c r="F17" s="295">
        <v>6</v>
      </c>
      <c r="G17" s="213">
        <f t="shared" si="1"/>
        <v>16</v>
      </c>
      <c r="H17" s="266">
        <f t="shared" si="2"/>
        <v>16</v>
      </c>
      <c r="I17" s="213">
        <f t="shared" si="3"/>
        <v>16</v>
      </c>
    </row>
    <row r="18" spans="2:13" s="375" customFormat="1" x14ac:dyDescent="0.25">
      <c r="B18" s="211">
        <v>44180</v>
      </c>
      <c r="C18" s="212">
        <v>6</v>
      </c>
      <c r="D18" s="213">
        <f t="shared" si="0"/>
        <v>16</v>
      </c>
      <c r="E18" s="214">
        <v>0</v>
      </c>
      <c r="F18" s="295"/>
      <c r="G18" s="213">
        <f t="shared" si="1"/>
        <v>16</v>
      </c>
      <c r="H18" s="214">
        <f t="shared" si="2"/>
        <v>16</v>
      </c>
      <c r="I18" s="214">
        <f t="shared" si="3"/>
        <v>16</v>
      </c>
    </row>
    <row r="19" spans="2:13" s="375" customFormat="1" x14ac:dyDescent="0.25">
      <c r="B19" s="211">
        <v>44181</v>
      </c>
      <c r="C19" s="212">
        <v>6</v>
      </c>
      <c r="D19" s="213">
        <f t="shared" si="0"/>
        <v>16</v>
      </c>
      <c r="E19" s="214">
        <v>0</v>
      </c>
      <c r="F19" s="295"/>
      <c r="G19" s="213">
        <f t="shared" si="1"/>
        <v>16</v>
      </c>
      <c r="H19" s="214">
        <f t="shared" si="2"/>
        <v>16</v>
      </c>
      <c r="I19" s="214">
        <f t="shared" si="3"/>
        <v>16</v>
      </c>
    </row>
    <row r="20" spans="2:13" s="375" customFormat="1" x14ac:dyDescent="0.25">
      <c r="B20" s="211">
        <v>44182</v>
      </c>
      <c r="C20" s="212">
        <v>6</v>
      </c>
      <c r="D20" s="213">
        <f t="shared" si="0"/>
        <v>16</v>
      </c>
      <c r="E20" s="214">
        <v>0</v>
      </c>
      <c r="F20" s="295"/>
      <c r="G20" s="213">
        <f t="shared" si="1"/>
        <v>16</v>
      </c>
      <c r="H20" s="214">
        <f t="shared" si="2"/>
        <v>16</v>
      </c>
      <c r="I20" s="214">
        <f t="shared" si="3"/>
        <v>16</v>
      </c>
    </row>
    <row r="21" spans="2:13" s="375" customFormat="1" x14ac:dyDescent="0.25">
      <c r="B21" s="211">
        <v>44183</v>
      </c>
      <c r="C21" s="212">
        <v>6</v>
      </c>
      <c r="D21" s="213">
        <f t="shared" si="0"/>
        <v>16</v>
      </c>
      <c r="E21" s="214">
        <v>0</v>
      </c>
      <c r="F21" s="295"/>
      <c r="G21" s="213">
        <f t="shared" si="1"/>
        <v>16</v>
      </c>
      <c r="H21" s="214">
        <f t="shared" si="2"/>
        <v>16</v>
      </c>
      <c r="I21" s="214">
        <f t="shared" si="3"/>
        <v>16</v>
      </c>
    </row>
    <row r="22" spans="2:13" s="375" customFormat="1" x14ac:dyDescent="0.25">
      <c r="B22" s="211">
        <v>44184</v>
      </c>
      <c r="C22" s="212">
        <v>6</v>
      </c>
      <c r="D22" s="213">
        <f t="shared" si="0"/>
        <v>16</v>
      </c>
      <c r="E22" s="214">
        <v>0</v>
      </c>
      <c r="F22" s="295"/>
      <c r="G22" s="213">
        <f t="shared" si="1"/>
        <v>16</v>
      </c>
      <c r="H22" s="214">
        <f t="shared" si="2"/>
        <v>16</v>
      </c>
      <c r="I22" s="214">
        <f t="shared" si="3"/>
        <v>16</v>
      </c>
    </row>
    <row r="23" spans="2:13" s="375" customFormat="1" x14ac:dyDescent="0.25">
      <c r="B23" s="211">
        <v>44185</v>
      </c>
      <c r="C23" s="212">
        <v>6</v>
      </c>
      <c r="D23" s="213">
        <f t="shared" si="0"/>
        <v>16</v>
      </c>
      <c r="E23" s="214">
        <v>0</v>
      </c>
      <c r="F23" s="295"/>
      <c r="G23" s="213">
        <f t="shared" si="1"/>
        <v>16</v>
      </c>
      <c r="H23" s="214">
        <f t="shared" si="2"/>
        <v>16</v>
      </c>
      <c r="I23" s="214">
        <f t="shared" si="3"/>
        <v>16</v>
      </c>
    </row>
    <row r="24" spans="2:13" s="375" customFormat="1" x14ac:dyDescent="0.25">
      <c r="B24" s="211">
        <v>44186</v>
      </c>
      <c r="C24" s="212">
        <v>6</v>
      </c>
      <c r="D24" s="213">
        <f t="shared" si="0"/>
        <v>16</v>
      </c>
      <c r="E24" s="214">
        <v>0</v>
      </c>
      <c r="F24" s="295">
        <v>6</v>
      </c>
      <c r="G24" s="213">
        <f t="shared" si="1"/>
        <v>16</v>
      </c>
      <c r="H24" s="214">
        <f t="shared" si="2"/>
        <v>16</v>
      </c>
      <c r="I24" s="214">
        <f t="shared" si="3"/>
        <v>16</v>
      </c>
    </row>
    <row r="25" spans="2:13" s="375" customFormat="1" x14ac:dyDescent="0.25">
      <c r="B25" s="211">
        <v>44187</v>
      </c>
      <c r="C25" s="212">
        <v>6</v>
      </c>
      <c r="D25" s="213">
        <f t="shared" si="0"/>
        <v>16</v>
      </c>
      <c r="E25" s="214">
        <v>0</v>
      </c>
      <c r="F25" s="295"/>
      <c r="G25" s="213">
        <f t="shared" si="1"/>
        <v>16</v>
      </c>
      <c r="H25" s="214">
        <f t="shared" si="2"/>
        <v>16</v>
      </c>
      <c r="I25" s="214">
        <f t="shared" si="3"/>
        <v>16</v>
      </c>
    </row>
    <row r="26" spans="2:13" s="375" customFormat="1" x14ac:dyDescent="0.25">
      <c r="B26" s="211">
        <v>44188</v>
      </c>
      <c r="C26" s="212">
        <v>6</v>
      </c>
      <c r="D26" s="213">
        <f t="shared" si="0"/>
        <v>16</v>
      </c>
      <c r="E26" s="214">
        <v>0</v>
      </c>
      <c r="F26" s="295"/>
      <c r="G26" s="213">
        <f t="shared" si="1"/>
        <v>16</v>
      </c>
      <c r="H26" s="214">
        <f t="shared" si="2"/>
        <v>16</v>
      </c>
      <c r="I26" s="214">
        <f t="shared" si="3"/>
        <v>16</v>
      </c>
    </row>
    <row r="27" spans="2:13" s="375" customFormat="1" x14ac:dyDescent="0.25">
      <c r="B27" s="211">
        <v>44189</v>
      </c>
      <c r="C27" s="212"/>
      <c r="D27" s="213">
        <f t="shared" si="0"/>
        <v>0</v>
      </c>
      <c r="E27" s="214">
        <v>0</v>
      </c>
      <c r="F27" s="295"/>
      <c r="G27" s="213">
        <f t="shared" si="1"/>
        <v>0</v>
      </c>
      <c r="H27" s="214">
        <f t="shared" si="2"/>
        <v>0</v>
      </c>
      <c r="I27" s="214">
        <f t="shared" si="3"/>
        <v>0</v>
      </c>
    </row>
    <row r="28" spans="2:13" s="375" customFormat="1" x14ac:dyDescent="0.25">
      <c r="B28" s="211">
        <v>44190</v>
      </c>
      <c r="C28" s="212">
        <v>6</v>
      </c>
      <c r="D28" s="213">
        <f t="shared" si="0"/>
        <v>16</v>
      </c>
      <c r="E28" s="214">
        <v>0</v>
      </c>
      <c r="F28" s="295"/>
      <c r="G28" s="213">
        <f t="shared" si="1"/>
        <v>16</v>
      </c>
      <c r="H28" s="214">
        <f t="shared" si="2"/>
        <v>16</v>
      </c>
      <c r="I28" s="214">
        <f t="shared" si="3"/>
        <v>16</v>
      </c>
      <c r="K28" s="506" t="s">
        <v>20</v>
      </c>
      <c r="L28" s="506" t="s">
        <v>21</v>
      </c>
      <c r="M28" s="506" t="s">
        <v>22</v>
      </c>
    </row>
    <row r="29" spans="2:13" s="375" customFormat="1" x14ac:dyDescent="0.25">
      <c r="B29" s="211">
        <v>44191</v>
      </c>
      <c r="C29" s="212">
        <v>6</v>
      </c>
      <c r="D29" s="213">
        <f t="shared" si="0"/>
        <v>16</v>
      </c>
      <c r="E29" s="214">
        <v>0</v>
      </c>
      <c r="F29" s="295"/>
      <c r="G29" s="213">
        <f t="shared" si="1"/>
        <v>16</v>
      </c>
      <c r="H29" s="214">
        <f t="shared" si="2"/>
        <v>16</v>
      </c>
      <c r="I29" s="214">
        <f t="shared" si="3"/>
        <v>16</v>
      </c>
      <c r="K29" s="507" t="s">
        <v>23</v>
      </c>
      <c r="L29" s="508">
        <v>5085</v>
      </c>
      <c r="M29" s="509">
        <f>L29/L31</f>
        <v>6.0858117407695533E-2</v>
      </c>
    </row>
    <row r="30" spans="2:13" s="375" customFormat="1" x14ac:dyDescent="0.25">
      <c r="B30" s="211">
        <v>44192</v>
      </c>
      <c r="C30" s="212">
        <v>6</v>
      </c>
      <c r="D30" s="213">
        <f t="shared" si="0"/>
        <v>16</v>
      </c>
      <c r="E30" s="214">
        <v>0</v>
      </c>
      <c r="F30" s="295"/>
      <c r="G30" s="213">
        <f t="shared" si="1"/>
        <v>16</v>
      </c>
      <c r="H30" s="214">
        <f t="shared" si="2"/>
        <v>16</v>
      </c>
      <c r="I30" s="214">
        <f t="shared" si="3"/>
        <v>16</v>
      </c>
      <c r="K30" s="507" t="s">
        <v>24</v>
      </c>
      <c r="L30" s="510">
        <v>78470</v>
      </c>
      <c r="M30" s="509">
        <f>L30/L31</f>
        <v>0.93914188259230447</v>
      </c>
    </row>
    <row r="31" spans="2:13" s="375" customFormat="1" x14ac:dyDescent="0.25">
      <c r="B31" s="211">
        <v>44193</v>
      </c>
      <c r="C31" s="212">
        <v>6</v>
      </c>
      <c r="D31" s="213">
        <f t="shared" si="0"/>
        <v>16</v>
      </c>
      <c r="E31" s="214">
        <v>0</v>
      </c>
      <c r="F31" s="295">
        <v>6</v>
      </c>
      <c r="G31" s="213">
        <f t="shared" si="1"/>
        <v>16</v>
      </c>
      <c r="H31" s="214">
        <f t="shared" si="2"/>
        <v>16</v>
      </c>
      <c r="I31" s="214">
        <f t="shared" si="3"/>
        <v>16</v>
      </c>
      <c r="K31" s="507" t="s">
        <v>4</v>
      </c>
      <c r="L31" s="510">
        <v>83555</v>
      </c>
      <c r="M31" s="511">
        <v>1</v>
      </c>
    </row>
    <row r="32" spans="2:13" s="375" customFormat="1" x14ac:dyDescent="0.25">
      <c r="B32" s="211">
        <v>44194</v>
      </c>
      <c r="C32" s="212">
        <v>6</v>
      </c>
      <c r="D32" s="213">
        <f t="shared" si="0"/>
        <v>16</v>
      </c>
      <c r="E32" s="214">
        <v>0</v>
      </c>
      <c r="F32" s="295"/>
      <c r="G32" s="213">
        <f t="shared" si="1"/>
        <v>16</v>
      </c>
      <c r="H32" s="214">
        <f t="shared" si="2"/>
        <v>16</v>
      </c>
      <c r="I32" s="214">
        <f t="shared" si="3"/>
        <v>16</v>
      </c>
    </row>
    <row r="33" spans="1:13" s="375" customFormat="1" x14ac:dyDescent="0.25">
      <c r="B33" s="211">
        <v>44195</v>
      </c>
      <c r="C33" s="212">
        <v>6</v>
      </c>
      <c r="D33" s="213">
        <f t="shared" si="0"/>
        <v>16</v>
      </c>
      <c r="E33" s="214">
        <v>0</v>
      </c>
      <c r="F33" s="295"/>
      <c r="G33" s="213">
        <f t="shared" si="1"/>
        <v>16</v>
      </c>
      <c r="H33" s="214">
        <f t="shared" si="2"/>
        <v>16</v>
      </c>
      <c r="I33" s="214">
        <f t="shared" si="3"/>
        <v>16</v>
      </c>
    </row>
    <row r="34" spans="1:13" s="375" customFormat="1" x14ac:dyDescent="0.25">
      <c r="B34" s="211">
        <v>44196</v>
      </c>
      <c r="C34" s="212"/>
      <c r="D34" s="213">
        <f t="shared" si="0"/>
        <v>0</v>
      </c>
      <c r="E34" s="214">
        <v>0</v>
      </c>
      <c r="F34" s="295"/>
      <c r="G34" s="213">
        <f t="shared" si="1"/>
        <v>0</v>
      </c>
      <c r="H34" s="214">
        <f t="shared" si="2"/>
        <v>0</v>
      </c>
      <c r="I34" s="214">
        <f t="shared" si="3"/>
        <v>0</v>
      </c>
    </row>
    <row r="35" spans="1:13" x14ac:dyDescent="0.25">
      <c r="B35" s="147"/>
      <c r="C35" s="512"/>
      <c r="D35" s="227">
        <f>SUM(D4:D34)</f>
        <v>464</v>
      </c>
      <c r="E35" s="226"/>
      <c r="F35" s="227">
        <f>SUM(F4:F34)</f>
        <v>24</v>
      </c>
      <c r="G35" s="227">
        <f>SUM(G4:G34)</f>
        <v>464</v>
      </c>
      <c r="H35" s="227">
        <f>SUM(H4:H34)</f>
        <v>464</v>
      </c>
      <c r="I35" s="227">
        <f>SUM(I4:I34)</f>
        <v>464</v>
      </c>
    </row>
    <row r="36" spans="1:13" x14ac:dyDescent="0.25">
      <c r="A36" s="229"/>
      <c r="B36" s="230" t="s">
        <v>45</v>
      </c>
      <c r="C36" s="231">
        <f>D36+F36+G36+H36+I36</f>
        <v>9254.64</v>
      </c>
      <c r="D36" s="513">
        <f>D35*N9</f>
        <v>7846.24</v>
      </c>
      <c r="E36" s="514"/>
      <c r="F36" s="515">
        <f>F35*N10</f>
        <v>150.96</v>
      </c>
      <c r="G36" s="514">
        <f>G35*N11</f>
        <v>51.04</v>
      </c>
      <c r="H36" s="515">
        <f>H35*N11</f>
        <v>51.04</v>
      </c>
      <c r="I36" s="514">
        <f>I35*N12</f>
        <v>1155.3600000000001</v>
      </c>
      <c r="J36" s="234"/>
      <c r="K36" s="235"/>
      <c r="L36" s="199"/>
    </row>
    <row r="38" spans="1:13" x14ac:dyDescent="0.25">
      <c r="D38" s="329" t="s">
        <v>46</v>
      </c>
      <c r="E38" s="148" t="s">
        <v>47</v>
      </c>
      <c r="H38" s="250" t="s">
        <v>48</v>
      </c>
      <c r="I38" s="249">
        <f>C36*M30</f>
        <v>8691.4200323140449</v>
      </c>
    </row>
    <row r="39" spans="1:13" ht="15.75" x14ac:dyDescent="0.25">
      <c r="C39" s="3" t="s">
        <v>77</v>
      </c>
      <c r="D39" s="330">
        <v>0</v>
      </c>
      <c r="E39" s="914">
        <f>((D39*0.21)+D39)</f>
        <v>0</v>
      </c>
      <c r="I39" s="500">
        <f>ROUNDUP(I38,0)</f>
        <v>8692</v>
      </c>
      <c r="J39" s="206"/>
      <c r="K39" s="206"/>
      <c r="L39" s="206"/>
      <c r="M39" s="206"/>
    </row>
    <row r="40" spans="1:13" x14ac:dyDescent="0.25">
      <c r="C40" s="473" t="s">
        <v>78</v>
      </c>
      <c r="D40" s="330">
        <v>5.2</v>
      </c>
      <c r="E40" s="914">
        <f t="shared" ref="E40" si="4">((D40*0.21)+D40)</f>
        <v>6.2919999999999998</v>
      </c>
      <c r="J40" s="206"/>
      <c r="K40" s="206"/>
      <c r="L40" s="206"/>
      <c r="M40" s="206"/>
    </row>
    <row r="41" spans="1:13" ht="15.75" x14ac:dyDescent="0.25">
      <c r="C41" s="3" t="s">
        <v>51</v>
      </c>
      <c r="D41" s="330">
        <v>2.06</v>
      </c>
      <c r="E41" s="914">
        <v>2.4900000000000002</v>
      </c>
      <c r="J41" s="244"/>
      <c r="K41" s="244"/>
      <c r="L41" s="244"/>
      <c r="M41" s="206"/>
    </row>
    <row r="42" spans="1:13" x14ac:dyDescent="0.25">
      <c r="C42" s="473" t="s">
        <v>52</v>
      </c>
      <c r="D42" s="330">
        <v>13.98</v>
      </c>
      <c r="E42" s="914">
        <v>16.91</v>
      </c>
      <c r="J42" s="236"/>
      <c r="K42" s="241"/>
      <c r="L42" s="237"/>
      <c r="M42" s="206"/>
    </row>
    <row r="43" spans="1:13" x14ac:dyDescent="0.25">
      <c r="C43" s="473" t="s">
        <v>54</v>
      </c>
      <c r="D43" s="330">
        <v>0.1</v>
      </c>
      <c r="E43" s="330">
        <v>0.11</v>
      </c>
      <c r="J43" s="236"/>
      <c r="K43" s="241"/>
      <c r="L43" s="237"/>
      <c r="M43" s="206"/>
    </row>
    <row r="44" spans="1:13" x14ac:dyDescent="0.25">
      <c r="C44" s="516" t="s">
        <v>55</v>
      </c>
      <c r="D44" s="517"/>
      <c r="E44" s="518">
        <f>SUM(E39:E43)</f>
        <v>25.802</v>
      </c>
      <c r="J44" s="236"/>
      <c r="K44" s="241"/>
      <c r="L44" s="243"/>
      <c r="M44" s="206"/>
    </row>
    <row r="45" spans="1:13" x14ac:dyDescent="0.25">
      <c r="C45" s="519"/>
      <c r="D45" s="248"/>
      <c r="E45" s="249"/>
      <c r="J45" s="206"/>
      <c r="K45" s="206"/>
      <c r="L45" s="206"/>
      <c r="M45" s="206"/>
    </row>
    <row r="46" spans="1:13" ht="18.75" x14ac:dyDescent="0.3">
      <c r="B46" s="201" t="s">
        <v>2333</v>
      </c>
      <c r="C46" s="202"/>
      <c r="D46" s="203"/>
      <c r="E46" s="202"/>
      <c r="F46" s="258"/>
      <c r="G46" s="205"/>
    </row>
    <row r="47" spans="1:13" ht="135" x14ac:dyDescent="0.25">
      <c r="B47" s="997" t="s">
        <v>40</v>
      </c>
      <c r="C47" s="521" t="s">
        <v>92</v>
      </c>
      <c r="D47" s="263" t="s">
        <v>93</v>
      </c>
      <c r="E47" s="262" t="s">
        <v>94</v>
      </c>
      <c r="F47" s="262" t="s">
        <v>95</v>
      </c>
      <c r="G47" s="262" t="s">
        <v>97</v>
      </c>
      <c r="H47" s="262" t="s">
        <v>98</v>
      </c>
      <c r="I47" s="262" t="s">
        <v>99</v>
      </c>
      <c r="J47" s="250"/>
      <c r="K47" s="979"/>
    </row>
    <row r="48" spans="1:13" x14ac:dyDescent="0.25">
      <c r="B48" s="211">
        <v>44136</v>
      </c>
      <c r="C48" s="212">
        <v>6</v>
      </c>
      <c r="D48" s="213">
        <f>((8/3)*C48)</f>
        <v>16</v>
      </c>
      <c r="E48" s="214">
        <v>0</v>
      </c>
      <c r="F48" s="214"/>
      <c r="G48" s="213">
        <f>((C48*8)/3)</f>
        <v>16</v>
      </c>
      <c r="H48" s="214">
        <f>((C48*8)/3)</f>
        <v>16</v>
      </c>
      <c r="I48" s="213">
        <f>((C48*8)/3)</f>
        <v>16</v>
      </c>
    </row>
    <row r="49" spans="2:14" x14ac:dyDescent="0.25">
      <c r="B49" s="211">
        <v>44137</v>
      </c>
      <c r="C49" s="212">
        <v>6</v>
      </c>
      <c r="D49" s="213">
        <f t="shared" ref="D49:D77" si="5">((8/3)*C49)</f>
        <v>16</v>
      </c>
      <c r="E49" s="214">
        <v>0</v>
      </c>
      <c r="F49" s="214">
        <v>6</v>
      </c>
      <c r="G49" s="213">
        <f t="shared" ref="G49:G77" si="6">((C49*8)/3)</f>
        <v>16</v>
      </c>
      <c r="H49" s="214">
        <f t="shared" ref="H49:H77" si="7">((C49*8)/3)</f>
        <v>16</v>
      </c>
      <c r="I49" s="213">
        <f t="shared" ref="I49:I77" si="8">((C49*8)/3)</f>
        <v>16</v>
      </c>
      <c r="K49" s="215"/>
      <c r="L49" s="215"/>
      <c r="M49" s="215"/>
    </row>
    <row r="50" spans="2:14" x14ac:dyDescent="0.25">
      <c r="B50" s="211">
        <v>44138</v>
      </c>
      <c r="C50" s="212">
        <v>6</v>
      </c>
      <c r="D50" s="213">
        <f t="shared" si="5"/>
        <v>16</v>
      </c>
      <c r="E50" s="214">
        <v>0</v>
      </c>
      <c r="F50" s="214"/>
      <c r="G50" s="213">
        <f t="shared" si="6"/>
        <v>16</v>
      </c>
      <c r="H50" s="214">
        <f t="shared" si="7"/>
        <v>16</v>
      </c>
      <c r="I50" s="213">
        <f t="shared" si="8"/>
        <v>16</v>
      </c>
    </row>
    <row r="51" spans="2:14" x14ac:dyDescent="0.25">
      <c r="B51" s="211">
        <v>44139</v>
      </c>
      <c r="C51" s="212">
        <v>6</v>
      </c>
      <c r="D51" s="213">
        <f t="shared" si="5"/>
        <v>16</v>
      </c>
      <c r="E51" s="214">
        <v>0</v>
      </c>
      <c r="F51" s="214"/>
      <c r="G51" s="213">
        <f t="shared" si="6"/>
        <v>16</v>
      </c>
      <c r="H51" s="214">
        <f t="shared" si="7"/>
        <v>16</v>
      </c>
      <c r="I51" s="213">
        <f t="shared" si="8"/>
        <v>16</v>
      </c>
    </row>
    <row r="52" spans="2:14" x14ac:dyDescent="0.25">
      <c r="B52" s="211">
        <v>44140</v>
      </c>
      <c r="C52" s="212">
        <v>6</v>
      </c>
      <c r="D52" s="213">
        <f t="shared" si="5"/>
        <v>16</v>
      </c>
      <c r="E52" s="214">
        <v>0</v>
      </c>
      <c r="F52" s="214"/>
      <c r="G52" s="213">
        <f t="shared" si="6"/>
        <v>16</v>
      </c>
      <c r="H52" s="214">
        <f t="shared" si="7"/>
        <v>16</v>
      </c>
      <c r="I52" s="213">
        <f t="shared" si="8"/>
        <v>16</v>
      </c>
      <c r="M52" s="981"/>
      <c r="N52" s="982"/>
    </row>
    <row r="53" spans="2:14" x14ac:dyDescent="0.25">
      <c r="B53" s="211">
        <v>44141</v>
      </c>
      <c r="C53" s="212">
        <v>6</v>
      </c>
      <c r="D53" s="213">
        <f t="shared" si="5"/>
        <v>16</v>
      </c>
      <c r="E53" s="214">
        <v>0</v>
      </c>
      <c r="F53" s="214"/>
      <c r="G53" s="213">
        <f t="shared" si="6"/>
        <v>16</v>
      </c>
      <c r="H53" s="213">
        <f t="shared" si="7"/>
        <v>16</v>
      </c>
      <c r="I53" s="213">
        <f t="shared" si="8"/>
        <v>16</v>
      </c>
      <c r="M53" s="981"/>
      <c r="N53" s="983"/>
    </row>
    <row r="54" spans="2:14" x14ac:dyDescent="0.25">
      <c r="B54" s="211">
        <v>44142</v>
      </c>
      <c r="C54" s="212">
        <v>6</v>
      </c>
      <c r="D54" s="213">
        <f t="shared" si="5"/>
        <v>16</v>
      </c>
      <c r="E54" s="214">
        <v>0</v>
      </c>
      <c r="F54" s="214"/>
      <c r="G54" s="213">
        <f t="shared" si="6"/>
        <v>16</v>
      </c>
      <c r="H54" s="213">
        <f t="shared" si="7"/>
        <v>16</v>
      </c>
      <c r="I54" s="213">
        <f t="shared" si="8"/>
        <v>16</v>
      </c>
      <c r="M54" s="981"/>
      <c r="N54" s="983"/>
    </row>
    <row r="55" spans="2:14" x14ac:dyDescent="0.25">
      <c r="B55" s="211">
        <v>44143</v>
      </c>
      <c r="C55" s="212">
        <v>6</v>
      </c>
      <c r="D55" s="213">
        <f t="shared" si="5"/>
        <v>16</v>
      </c>
      <c r="E55" s="214">
        <v>0</v>
      </c>
      <c r="F55" s="214"/>
      <c r="G55" s="213">
        <f t="shared" si="6"/>
        <v>16</v>
      </c>
      <c r="H55" s="214">
        <f t="shared" si="7"/>
        <v>16</v>
      </c>
      <c r="I55" s="213">
        <f t="shared" si="8"/>
        <v>16</v>
      </c>
      <c r="M55" s="981"/>
      <c r="N55" s="983"/>
    </row>
    <row r="56" spans="2:14" x14ac:dyDescent="0.25">
      <c r="B56" s="211">
        <v>44144</v>
      </c>
      <c r="C56" s="212">
        <v>6</v>
      </c>
      <c r="D56" s="213">
        <f t="shared" si="5"/>
        <v>16</v>
      </c>
      <c r="E56" s="214">
        <v>0</v>
      </c>
      <c r="F56" s="214">
        <v>6</v>
      </c>
      <c r="G56" s="213">
        <f t="shared" si="6"/>
        <v>16</v>
      </c>
      <c r="H56" s="214">
        <f t="shared" si="7"/>
        <v>16</v>
      </c>
      <c r="I56" s="213">
        <f t="shared" si="8"/>
        <v>16</v>
      </c>
      <c r="M56" s="981"/>
      <c r="N56" s="983"/>
    </row>
    <row r="57" spans="2:14" x14ac:dyDescent="0.25">
      <c r="B57" s="211">
        <v>44145</v>
      </c>
      <c r="C57" s="212">
        <v>6</v>
      </c>
      <c r="D57" s="213">
        <f t="shared" si="5"/>
        <v>16</v>
      </c>
      <c r="E57" s="214">
        <v>0</v>
      </c>
      <c r="F57" s="214"/>
      <c r="G57" s="213">
        <f t="shared" si="6"/>
        <v>16</v>
      </c>
      <c r="H57" s="214">
        <f t="shared" si="7"/>
        <v>16</v>
      </c>
      <c r="I57" s="213">
        <f t="shared" si="8"/>
        <v>16</v>
      </c>
    </row>
    <row r="58" spans="2:14" x14ac:dyDescent="0.25">
      <c r="B58" s="211">
        <v>44146</v>
      </c>
      <c r="C58" s="212">
        <v>6</v>
      </c>
      <c r="D58" s="213">
        <f t="shared" si="5"/>
        <v>16</v>
      </c>
      <c r="E58" s="214">
        <v>0</v>
      </c>
      <c r="F58" s="295"/>
      <c r="G58" s="213">
        <f t="shared" si="6"/>
        <v>16</v>
      </c>
      <c r="H58" s="214">
        <f t="shared" si="7"/>
        <v>16</v>
      </c>
      <c r="I58" s="213">
        <f t="shared" si="8"/>
        <v>16</v>
      </c>
    </row>
    <row r="59" spans="2:14" x14ac:dyDescent="0.25">
      <c r="B59" s="211">
        <v>44147</v>
      </c>
      <c r="C59" s="212">
        <v>6</v>
      </c>
      <c r="D59" s="213">
        <f t="shared" si="5"/>
        <v>16</v>
      </c>
      <c r="E59" s="214">
        <v>0</v>
      </c>
      <c r="F59" s="295"/>
      <c r="G59" s="213">
        <f t="shared" si="6"/>
        <v>16</v>
      </c>
      <c r="H59" s="214">
        <f t="shared" si="7"/>
        <v>16</v>
      </c>
      <c r="I59" s="213">
        <f t="shared" si="8"/>
        <v>16</v>
      </c>
    </row>
    <row r="60" spans="2:14" x14ac:dyDescent="0.25">
      <c r="B60" s="211">
        <v>44148</v>
      </c>
      <c r="C60" s="212">
        <v>6</v>
      </c>
      <c r="D60" s="213">
        <f t="shared" si="5"/>
        <v>16</v>
      </c>
      <c r="E60" s="214">
        <v>0</v>
      </c>
      <c r="F60" s="295"/>
      <c r="G60" s="213">
        <f t="shared" si="6"/>
        <v>16</v>
      </c>
      <c r="H60" s="214">
        <f t="shared" si="7"/>
        <v>16</v>
      </c>
      <c r="I60" s="213">
        <f t="shared" si="8"/>
        <v>16</v>
      </c>
    </row>
    <row r="61" spans="2:14" x14ac:dyDescent="0.25">
      <c r="B61" s="211">
        <v>44149</v>
      </c>
      <c r="C61" s="212">
        <v>6</v>
      </c>
      <c r="D61" s="213">
        <f t="shared" si="5"/>
        <v>16</v>
      </c>
      <c r="E61" s="214">
        <v>0</v>
      </c>
      <c r="F61" s="295"/>
      <c r="G61" s="213">
        <f t="shared" si="6"/>
        <v>16</v>
      </c>
      <c r="H61" s="266">
        <f t="shared" si="7"/>
        <v>16</v>
      </c>
      <c r="I61" s="213">
        <f t="shared" si="8"/>
        <v>16</v>
      </c>
    </row>
    <row r="62" spans="2:14" x14ac:dyDescent="0.25">
      <c r="B62" s="211">
        <v>44150</v>
      </c>
      <c r="C62" s="212">
        <v>6</v>
      </c>
      <c r="D62" s="213">
        <f t="shared" si="5"/>
        <v>16</v>
      </c>
      <c r="E62" s="214">
        <v>0</v>
      </c>
      <c r="F62" s="295"/>
      <c r="G62" s="213">
        <f t="shared" si="6"/>
        <v>16</v>
      </c>
      <c r="H62" s="214">
        <f t="shared" si="7"/>
        <v>16</v>
      </c>
      <c r="I62" s="214">
        <f t="shared" si="8"/>
        <v>16</v>
      </c>
    </row>
    <row r="63" spans="2:14" x14ac:dyDescent="0.25">
      <c r="B63" s="211">
        <v>44151</v>
      </c>
      <c r="C63" s="212">
        <v>6</v>
      </c>
      <c r="D63" s="213">
        <f t="shared" si="5"/>
        <v>16</v>
      </c>
      <c r="E63" s="214">
        <v>0</v>
      </c>
      <c r="F63" s="295">
        <v>6</v>
      </c>
      <c r="G63" s="213">
        <f t="shared" si="6"/>
        <v>16</v>
      </c>
      <c r="H63" s="214">
        <f t="shared" si="7"/>
        <v>16</v>
      </c>
      <c r="I63" s="214">
        <f t="shared" si="8"/>
        <v>16</v>
      </c>
    </row>
    <row r="64" spans="2:14" x14ac:dyDescent="0.25">
      <c r="B64" s="211">
        <v>44152</v>
      </c>
      <c r="C64" s="212">
        <v>6</v>
      </c>
      <c r="D64" s="213">
        <f t="shared" si="5"/>
        <v>16</v>
      </c>
      <c r="E64" s="214">
        <v>0</v>
      </c>
      <c r="F64" s="295"/>
      <c r="G64" s="213">
        <f t="shared" si="6"/>
        <v>16</v>
      </c>
      <c r="H64" s="214">
        <f t="shared" si="7"/>
        <v>16</v>
      </c>
      <c r="I64" s="214">
        <f t="shared" si="8"/>
        <v>16</v>
      </c>
    </row>
    <row r="65" spans="2:13" x14ac:dyDescent="0.25">
      <c r="B65" s="211">
        <v>44153</v>
      </c>
      <c r="C65" s="212">
        <v>6</v>
      </c>
      <c r="D65" s="213">
        <f t="shared" si="5"/>
        <v>16</v>
      </c>
      <c r="E65" s="214">
        <v>0</v>
      </c>
      <c r="F65" s="295"/>
      <c r="G65" s="213">
        <f t="shared" si="6"/>
        <v>16</v>
      </c>
      <c r="H65" s="214">
        <f t="shared" si="7"/>
        <v>16</v>
      </c>
      <c r="I65" s="214">
        <f t="shared" si="8"/>
        <v>16</v>
      </c>
    </row>
    <row r="66" spans="2:13" x14ac:dyDescent="0.25">
      <c r="B66" s="211">
        <v>44154</v>
      </c>
      <c r="C66" s="212">
        <v>6</v>
      </c>
      <c r="D66" s="213">
        <f t="shared" si="5"/>
        <v>16</v>
      </c>
      <c r="E66" s="214">
        <v>0</v>
      </c>
      <c r="F66" s="295"/>
      <c r="G66" s="213">
        <f t="shared" si="6"/>
        <v>16</v>
      </c>
      <c r="H66" s="214">
        <f t="shared" si="7"/>
        <v>16</v>
      </c>
      <c r="I66" s="214">
        <f t="shared" si="8"/>
        <v>16</v>
      </c>
    </row>
    <row r="67" spans="2:13" x14ac:dyDescent="0.25">
      <c r="B67" s="211">
        <v>44155</v>
      </c>
      <c r="C67" s="212">
        <v>6</v>
      </c>
      <c r="D67" s="213">
        <f t="shared" si="5"/>
        <v>16</v>
      </c>
      <c r="E67" s="214">
        <v>0</v>
      </c>
      <c r="F67" s="295"/>
      <c r="G67" s="213">
        <f t="shared" si="6"/>
        <v>16</v>
      </c>
      <c r="H67" s="214">
        <f t="shared" si="7"/>
        <v>16</v>
      </c>
      <c r="I67" s="214">
        <f t="shared" si="8"/>
        <v>16</v>
      </c>
    </row>
    <row r="68" spans="2:13" x14ac:dyDescent="0.25">
      <c r="B68" s="211">
        <v>44156</v>
      </c>
      <c r="C68" s="212">
        <v>6</v>
      </c>
      <c r="D68" s="213">
        <f t="shared" si="5"/>
        <v>16</v>
      </c>
      <c r="E68" s="214">
        <v>0</v>
      </c>
      <c r="F68" s="295"/>
      <c r="G68" s="213">
        <f t="shared" si="6"/>
        <v>16</v>
      </c>
      <c r="H68" s="214">
        <f t="shared" si="7"/>
        <v>16</v>
      </c>
      <c r="I68" s="214">
        <f t="shared" si="8"/>
        <v>16</v>
      </c>
    </row>
    <row r="69" spans="2:13" x14ac:dyDescent="0.25">
      <c r="B69" s="211">
        <v>44157</v>
      </c>
      <c r="C69" s="212">
        <v>6</v>
      </c>
      <c r="D69" s="213">
        <f t="shared" si="5"/>
        <v>16</v>
      </c>
      <c r="E69" s="214">
        <v>0</v>
      </c>
      <c r="F69" s="295"/>
      <c r="G69" s="213">
        <f t="shared" si="6"/>
        <v>16</v>
      </c>
      <c r="H69" s="214">
        <f t="shared" si="7"/>
        <v>16</v>
      </c>
      <c r="I69" s="214">
        <f t="shared" si="8"/>
        <v>16</v>
      </c>
    </row>
    <row r="70" spans="2:13" x14ac:dyDescent="0.25">
      <c r="B70" s="211">
        <v>44158</v>
      </c>
      <c r="C70" s="212">
        <v>6</v>
      </c>
      <c r="D70" s="213">
        <f t="shared" si="5"/>
        <v>16</v>
      </c>
      <c r="E70" s="214">
        <v>0</v>
      </c>
      <c r="F70" s="295">
        <v>6</v>
      </c>
      <c r="G70" s="213">
        <f t="shared" si="6"/>
        <v>16</v>
      </c>
      <c r="H70" s="214">
        <f t="shared" si="7"/>
        <v>16</v>
      </c>
      <c r="I70" s="214">
        <f t="shared" si="8"/>
        <v>16</v>
      </c>
    </row>
    <row r="71" spans="2:13" x14ac:dyDescent="0.25">
      <c r="B71" s="211">
        <v>44159</v>
      </c>
      <c r="C71" s="212">
        <v>6</v>
      </c>
      <c r="D71" s="213">
        <f t="shared" si="5"/>
        <v>16</v>
      </c>
      <c r="E71" s="214">
        <v>0</v>
      </c>
      <c r="F71" s="295"/>
      <c r="G71" s="213">
        <f t="shared" si="6"/>
        <v>16</v>
      </c>
      <c r="H71" s="214">
        <f t="shared" si="7"/>
        <v>16</v>
      </c>
      <c r="I71" s="214">
        <f t="shared" si="8"/>
        <v>16</v>
      </c>
    </row>
    <row r="72" spans="2:13" x14ac:dyDescent="0.25">
      <c r="B72" s="211">
        <v>44160</v>
      </c>
      <c r="C72" s="212">
        <v>6</v>
      </c>
      <c r="D72" s="213">
        <f t="shared" si="5"/>
        <v>16</v>
      </c>
      <c r="E72" s="214">
        <v>0</v>
      </c>
      <c r="F72" s="295"/>
      <c r="G72" s="213">
        <f t="shared" si="6"/>
        <v>16</v>
      </c>
      <c r="H72" s="214">
        <f t="shared" si="7"/>
        <v>16</v>
      </c>
      <c r="I72" s="214">
        <f t="shared" si="8"/>
        <v>16</v>
      </c>
      <c r="K72" s="984" t="s">
        <v>20</v>
      </c>
      <c r="L72" s="984" t="s">
        <v>21</v>
      </c>
      <c r="M72" s="984" t="s">
        <v>22</v>
      </c>
    </row>
    <row r="73" spans="2:13" x14ac:dyDescent="0.25">
      <c r="B73" s="211">
        <v>44161</v>
      </c>
      <c r="C73" s="212">
        <v>6</v>
      </c>
      <c r="D73" s="213">
        <f t="shared" si="5"/>
        <v>16</v>
      </c>
      <c r="E73" s="214">
        <v>0</v>
      </c>
      <c r="F73" s="295"/>
      <c r="G73" s="213">
        <f t="shared" si="6"/>
        <v>16</v>
      </c>
      <c r="H73" s="214">
        <f t="shared" si="7"/>
        <v>16</v>
      </c>
      <c r="I73" s="214">
        <f t="shared" si="8"/>
        <v>16</v>
      </c>
      <c r="K73" s="985" t="s">
        <v>23</v>
      </c>
      <c r="L73" s="986">
        <v>6690</v>
      </c>
      <c r="M73" s="987">
        <f>L73/L75</f>
        <v>0.11347830511924552</v>
      </c>
    </row>
    <row r="74" spans="2:13" x14ac:dyDescent="0.25">
      <c r="B74" s="211">
        <v>44162</v>
      </c>
      <c r="C74" s="212">
        <v>6</v>
      </c>
      <c r="D74" s="213">
        <f t="shared" si="5"/>
        <v>16</v>
      </c>
      <c r="E74" s="214">
        <v>0</v>
      </c>
      <c r="F74" s="295"/>
      <c r="G74" s="213">
        <f t="shared" si="6"/>
        <v>16</v>
      </c>
      <c r="H74" s="214">
        <f t="shared" si="7"/>
        <v>16</v>
      </c>
      <c r="I74" s="214">
        <f t="shared" si="8"/>
        <v>16</v>
      </c>
      <c r="K74" s="985" t="s">
        <v>24</v>
      </c>
      <c r="L74" s="988">
        <v>52264</v>
      </c>
      <c r="M74" s="998">
        <f>L74/L75</f>
        <v>0.8865216948807545</v>
      </c>
    </row>
    <row r="75" spans="2:13" x14ac:dyDescent="0.25">
      <c r="B75" s="211">
        <v>44163</v>
      </c>
      <c r="C75" s="212">
        <v>6</v>
      </c>
      <c r="D75" s="213">
        <f t="shared" si="5"/>
        <v>16</v>
      </c>
      <c r="E75" s="214">
        <v>0</v>
      </c>
      <c r="F75" s="295"/>
      <c r="G75" s="213">
        <f t="shared" si="6"/>
        <v>16</v>
      </c>
      <c r="H75" s="214">
        <f t="shared" si="7"/>
        <v>16</v>
      </c>
      <c r="I75" s="214">
        <f t="shared" si="8"/>
        <v>16</v>
      </c>
      <c r="K75" s="985" t="s">
        <v>4</v>
      </c>
      <c r="L75" s="988">
        <v>58954</v>
      </c>
      <c r="M75" s="989">
        <v>1</v>
      </c>
    </row>
    <row r="76" spans="2:13" x14ac:dyDescent="0.25">
      <c r="B76" s="211">
        <v>44164</v>
      </c>
      <c r="C76" s="212">
        <v>6</v>
      </c>
      <c r="D76" s="213">
        <f t="shared" si="5"/>
        <v>16</v>
      </c>
      <c r="E76" s="214">
        <v>0</v>
      </c>
      <c r="F76" s="295"/>
      <c r="G76" s="213">
        <f t="shared" si="6"/>
        <v>16</v>
      </c>
      <c r="H76" s="214">
        <f t="shared" si="7"/>
        <v>16</v>
      </c>
      <c r="I76" s="214">
        <f t="shared" si="8"/>
        <v>16</v>
      </c>
    </row>
    <row r="77" spans="2:13" x14ac:dyDescent="0.25">
      <c r="B77" s="211">
        <v>44165</v>
      </c>
      <c r="C77" s="212">
        <v>6</v>
      </c>
      <c r="D77" s="213">
        <f t="shared" si="5"/>
        <v>16</v>
      </c>
      <c r="E77" s="214">
        <v>0</v>
      </c>
      <c r="F77" s="295">
        <v>6</v>
      </c>
      <c r="G77" s="213">
        <f t="shared" si="6"/>
        <v>16</v>
      </c>
      <c r="H77" s="214">
        <f t="shared" si="7"/>
        <v>16</v>
      </c>
      <c r="I77" s="214">
        <f t="shared" si="8"/>
        <v>16</v>
      </c>
    </row>
    <row r="78" spans="2:13" x14ac:dyDescent="0.25">
      <c r="B78" s="147"/>
      <c r="C78" s="147"/>
      <c r="D78" s="227">
        <f>SUM(D48:D77)</f>
        <v>480</v>
      </c>
      <c r="E78" s="226"/>
      <c r="F78" s="343">
        <f>SUM(F48:F77)</f>
        <v>30</v>
      </c>
      <c r="G78" s="227">
        <f>SUM(G48:G77)</f>
        <v>480</v>
      </c>
      <c r="H78" s="226">
        <f>SUM(H48:H77)</f>
        <v>480</v>
      </c>
      <c r="I78" s="227">
        <f>SUM(I48:I77)</f>
        <v>480</v>
      </c>
    </row>
    <row r="79" spans="2:13" x14ac:dyDescent="0.25">
      <c r="B79" s="230" t="s">
        <v>45</v>
      </c>
      <c r="C79" s="231">
        <f>D79+F79+G79+H79+I79</f>
        <v>9606.3599999999988</v>
      </c>
      <c r="D79" s="513">
        <f>D78*E85</f>
        <v>8116.8</v>
      </c>
      <c r="E79" s="514"/>
      <c r="F79" s="515">
        <f>F78*E83</f>
        <v>188.76</v>
      </c>
      <c r="G79" s="514">
        <f>G78*E86</f>
        <v>52.8</v>
      </c>
      <c r="H79" s="515">
        <f>H78*E86</f>
        <v>52.8</v>
      </c>
      <c r="I79" s="514">
        <f>I78*E84</f>
        <v>1195.2</v>
      </c>
      <c r="J79" s="234"/>
      <c r="K79" s="235"/>
      <c r="L79" s="199"/>
      <c r="M79" s="199"/>
    </row>
    <row r="80" spans="2:13" x14ac:dyDescent="0.25">
      <c r="C80" s="198"/>
      <c r="F80" s="215"/>
    </row>
    <row r="81" spans="3:13" x14ac:dyDescent="0.25">
      <c r="C81" s="238"/>
      <c r="D81" s="239" t="s">
        <v>46</v>
      </c>
      <c r="E81" s="240" t="s">
        <v>47</v>
      </c>
      <c r="F81" s="215"/>
      <c r="H81" s="250" t="s">
        <v>48</v>
      </c>
      <c r="I81" s="249">
        <f>C79*M74</f>
        <v>8516.2465488346843</v>
      </c>
    </row>
    <row r="82" spans="3:13" ht="15.75" x14ac:dyDescent="0.25">
      <c r="C82" s="978" t="s">
        <v>77</v>
      </c>
      <c r="D82" s="245">
        <v>0</v>
      </c>
      <c r="E82" s="245">
        <f>((D82*0.21)+D82)</f>
        <v>0</v>
      </c>
      <c r="F82" s="215"/>
      <c r="I82" s="500">
        <f>ROUNDUP(I81,0)</f>
        <v>8517</v>
      </c>
      <c r="J82" s="250"/>
      <c r="K82" s="250"/>
      <c r="L82" s="250"/>
      <c r="M82" s="250"/>
    </row>
    <row r="83" spans="3:13" x14ac:dyDescent="0.25">
      <c r="C83" s="238" t="s">
        <v>78</v>
      </c>
      <c r="D83" s="245">
        <v>5.2</v>
      </c>
      <c r="E83" s="245">
        <f t="shared" ref="E83" si="9">((D83*0.21)+D83)</f>
        <v>6.2919999999999998</v>
      </c>
      <c r="F83" s="215"/>
      <c r="J83" s="250"/>
      <c r="K83" s="250"/>
      <c r="L83" s="250"/>
      <c r="M83" s="250"/>
    </row>
    <row r="84" spans="3:13" ht="15.75" x14ac:dyDescent="0.25">
      <c r="C84" s="978" t="s">
        <v>2334</v>
      </c>
      <c r="D84" s="245">
        <v>2.06</v>
      </c>
      <c r="E84" s="245">
        <v>2.4900000000000002</v>
      </c>
      <c r="F84" s="215"/>
      <c r="J84" s="990"/>
      <c r="K84" s="990"/>
      <c r="L84" s="990"/>
      <c r="M84" s="250"/>
    </row>
    <row r="85" spans="3:13" x14ac:dyDescent="0.25">
      <c r="C85" s="238" t="s">
        <v>52</v>
      </c>
      <c r="D85" s="245">
        <v>13.98</v>
      </c>
      <c r="E85" s="245">
        <v>16.91</v>
      </c>
      <c r="F85" s="215"/>
      <c r="J85" s="991"/>
      <c r="K85" s="992"/>
      <c r="L85" s="993"/>
      <c r="M85" s="250"/>
    </row>
    <row r="86" spans="3:13" x14ac:dyDescent="0.25">
      <c r="C86" s="238" t="s">
        <v>54</v>
      </c>
      <c r="D86" s="245">
        <v>0.1</v>
      </c>
      <c r="E86" s="245">
        <v>0.11</v>
      </c>
      <c r="F86" s="215"/>
      <c r="J86" s="991"/>
      <c r="K86" s="992"/>
      <c r="L86" s="993"/>
      <c r="M86" s="250"/>
    </row>
    <row r="87" spans="3:13" x14ac:dyDescent="0.25">
      <c r="C87" s="238" t="s">
        <v>55</v>
      </c>
      <c r="D87" s="247"/>
      <c r="E87" s="994">
        <f>SUM(E82:E86)</f>
        <v>25.802</v>
      </c>
      <c r="F87" s="215"/>
      <c r="J87" s="991"/>
      <c r="K87" s="992"/>
      <c r="L87" s="995"/>
      <c r="M87" s="250"/>
    </row>
    <row r="88" spans="3:13" x14ac:dyDescent="0.25">
      <c r="C88" s="996"/>
      <c r="D88" s="248"/>
      <c r="E88" s="249"/>
      <c r="F88" s="215"/>
      <c r="J88" s="250"/>
      <c r="K88" s="250"/>
      <c r="L88" s="250"/>
      <c r="M88" s="250"/>
    </row>
    <row r="89" spans="3:13" x14ac:dyDescent="0.25">
      <c r="C89" s="198"/>
      <c r="F89" s="215"/>
      <c r="G89" s="250"/>
      <c r="H89" s="250"/>
      <c r="I89" s="250"/>
      <c r="J89" s="250"/>
      <c r="K89" s="250"/>
      <c r="L89" s="250"/>
      <c r="M89" s="250"/>
    </row>
    <row r="90" spans="3:13" ht="15.75" x14ac:dyDescent="0.25">
      <c r="C90" s="198"/>
      <c r="F90" s="215"/>
      <c r="G90" s="251"/>
      <c r="H90" s="252"/>
      <c r="I90" s="250"/>
      <c r="J90" s="250"/>
      <c r="K90" s="253"/>
      <c r="L90" s="254"/>
      <c r="M90" s="250"/>
    </row>
  </sheetData>
  <mergeCells count="1">
    <mergeCell ref="G1:I1"/>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sheetPr>
  <dimension ref="B1:U114"/>
  <sheetViews>
    <sheetView showGridLines="0" zoomScale="80" zoomScaleNormal="80" workbookViewId="0">
      <selection activeCell="N73" sqref="N73"/>
    </sheetView>
  </sheetViews>
  <sheetFormatPr defaultColWidth="9.140625" defaultRowHeight="15" x14ac:dyDescent="0.25"/>
  <cols>
    <col min="1" max="1" width="5.28515625" style="198" customWidth="1"/>
    <col min="2" max="2" width="36.28515625" style="198" customWidth="1"/>
    <col min="3" max="3" width="15.7109375" style="198" customWidth="1"/>
    <col min="4" max="4" width="17.42578125" style="198" customWidth="1"/>
    <col min="5" max="5" width="13.42578125" style="198" customWidth="1"/>
    <col min="6" max="6" width="19.5703125" style="198" customWidth="1"/>
    <col min="7" max="7" width="16" style="199" customWidth="1"/>
    <col min="8" max="8" width="15.28515625" style="198" customWidth="1"/>
    <col min="9" max="9" width="13.7109375" style="198" customWidth="1"/>
    <col min="10" max="11" width="23.28515625" style="198" customWidth="1"/>
    <col min="12" max="16384" width="9.140625" style="198"/>
  </cols>
  <sheetData>
    <row r="1" spans="2:17" ht="61.5" customHeight="1" x14ac:dyDescent="0.25">
      <c r="G1" s="1504" t="s">
        <v>2593</v>
      </c>
      <c r="H1" s="1504"/>
      <c r="I1" s="1504"/>
    </row>
    <row r="2" spans="2:17" ht="18.75" x14ac:dyDescent="0.3">
      <c r="B2" s="201" t="s">
        <v>2136</v>
      </c>
      <c r="C2" s="202"/>
      <c r="D2" s="202"/>
      <c r="E2" s="202"/>
      <c r="F2" s="202"/>
      <c r="G2" s="203"/>
    </row>
    <row r="4" spans="2:17" ht="75" x14ac:dyDescent="0.25">
      <c r="B4" s="320" t="s">
        <v>2124</v>
      </c>
      <c r="C4" s="262" t="s">
        <v>56</v>
      </c>
      <c r="D4" s="262" t="s">
        <v>93</v>
      </c>
      <c r="E4" s="262" t="s">
        <v>94</v>
      </c>
      <c r="F4" s="262" t="s">
        <v>95</v>
      </c>
      <c r="G4" s="263" t="s">
        <v>97</v>
      </c>
      <c r="H4" s="262" t="s">
        <v>100</v>
      </c>
      <c r="I4" s="262" t="s">
        <v>99</v>
      </c>
      <c r="J4" s="375"/>
    </row>
    <row r="5" spans="2:17" x14ac:dyDescent="0.25">
      <c r="B5" s="376" t="s">
        <v>112</v>
      </c>
      <c r="C5" s="377">
        <v>616</v>
      </c>
      <c r="D5" s="207">
        <f>C5/3</f>
        <v>205.33333333333334</v>
      </c>
      <c r="E5" s="207">
        <f>C5/3</f>
        <v>205.33333333333334</v>
      </c>
      <c r="F5" s="208">
        <v>8</v>
      </c>
      <c r="G5" s="378">
        <f>C5/3</f>
        <v>205.33333333333334</v>
      </c>
      <c r="H5" s="209">
        <v>2360</v>
      </c>
      <c r="I5" s="378">
        <f>C5/3</f>
        <v>205.33333333333334</v>
      </c>
      <c r="J5" s="379"/>
    </row>
    <row r="6" spans="2:17" x14ac:dyDescent="0.25">
      <c r="B6" s="376" t="s">
        <v>113</v>
      </c>
      <c r="C6" s="377">
        <v>616</v>
      </c>
      <c r="D6" s="207">
        <f t="shared" ref="D6:D41" si="0">C6/3</f>
        <v>205.33333333333334</v>
      </c>
      <c r="E6" s="207">
        <f t="shared" ref="E6:E41" si="1">C6/3</f>
        <v>205.33333333333334</v>
      </c>
      <c r="F6" s="208">
        <v>8</v>
      </c>
      <c r="G6" s="378">
        <f t="shared" ref="G6:G41" si="2">C6/3</f>
        <v>205.33333333333334</v>
      </c>
      <c r="H6" s="209">
        <v>2202</v>
      </c>
      <c r="I6" s="378">
        <f t="shared" ref="I6:I41" si="3">C6/3</f>
        <v>205.33333333333334</v>
      </c>
      <c r="J6" s="379"/>
      <c r="K6" s="250"/>
      <c r="L6" s="250"/>
      <c r="M6" s="250"/>
      <c r="N6" s="250"/>
      <c r="O6" s="250"/>
      <c r="P6" s="250"/>
      <c r="Q6" s="250"/>
    </row>
    <row r="7" spans="2:17" x14ac:dyDescent="0.25">
      <c r="B7" s="376" t="s">
        <v>114</v>
      </c>
      <c r="C7" s="377">
        <v>616</v>
      </c>
      <c r="D7" s="207">
        <f t="shared" si="0"/>
        <v>205.33333333333334</v>
      </c>
      <c r="E7" s="207">
        <f t="shared" si="1"/>
        <v>205.33333333333334</v>
      </c>
      <c r="F7" s="208">
        <v>8</v>
      </c>
      <c r="G7" s="378">
        <f t="shared" si="2"/>
        <v>205.33333333333334</v>
      </c>
      <c r="H7" s="209">
        <v>1810</v>
      </c>
      <c r="I7" s="378">
        <f t="shared" si="3"/>
        <v>205.33333333333334</v>
      </c>
      <c r="J7" s="379"/>
      <c r="K7" s="250"/>
      <c r="L7" s="250"/>
      <c r="M7" s="250"/>
      <c r="N7" s="250"/>
      <c r="O7" s="250"/>
      <c r="P7" s="250"/>
      <c r="Q7" s="250"/>
    </row>
    <row r="8" spans="2:17" x14ac:dyDescent="0.25">
      <c r="B8" s="376" t="s">
        <v>115</v>
      </c>
      <c r="C8" s="377">
        <v>616</v>
      </c>
      <c r="D8" s="207">
        <f t="shared" si="0"/>
        <v>205.33333333333334</v>
      </c>
      <c r="E8" s="207">
        <f t="shared" si="1"/>
        <v>205.33333333333334</v>
      </c>
      <c r="F8" s="208">
        <v>8</v>
      </c>
      <c r="G8" s="378">
        <f t="shared" si="2"/>
        <v>205.33333333333334</v>
      </c>
      <c r="H8" s="209">
        <v>1407</v>
      </c>
      <c r="I8" s="378">
        <f t="shared" si="3"/>
        <v>205.33333333333334</v>
      </c>
      <c r="J8" s="379"/>
      <c r="K8" s="250"/>
      <c r="L8" s="250"/>
      <c r="M8" s="250"/>
      <c r="N8" s="250"/>
      <c r="O8" s="250"/>
      <c r="P8" s="250"/>
      <c r="Q8" s="250"/>
    </row>
    <row r="9" spans="2:17" ht="15.75" x14ac:dyDescent="0.25">
      <c r="B9" s="376" t="s">
        <v>116</v>
      </c>
      <c r="C9" s="377">
        <v>616</v>
      </c>
      <c r="D9" s="207">
        <f t="shared" si="0"/>
        <v>205.33333333333334</v>
      </c>
      <c r="E9" s="207">
        <f t="shared" si="1"/>
        <v>205.33333333333334</v>
      </c>
      <c r="F9" s="208">
        <v>8</v>
      </c>
      <c r="G9" s="378">
        <f t="shared" si="2"/>
        <v>205.33333333333334</v>
      </c>
      <c r="H9" s="209">
        <v>2025</v>
      </c>
      <c r="I9" s="378">
        <f t="shared" si="3"/>
        <v>205.33333333333334</v>
      </c>
      <c r="J9" s="379"/>
      <c r="K9" s="250"/>
      <c r="L9" s="522"/>
      <c r="M9" s="250"/>
      <c r="N9" s="250"/>
      <c r="O9" s="250"/>
      <c r="P9" s="250"/>
      <c r="Q9" s="250"/>
    </row>
    <row r="10" spans="2:17" ht="15.75" x14ac:dyDescent="0.25">
      <c r="B10" s="376" t="s">
        <v>117</v>
      </c>
      <c r="C10" s="377">
        <v>616</v>
      </c>
      <c r="D10" s="207">
        <f t="shared" si="0"/>
        <v>205.33333333333334</v>
      </c>
      <c r="E10" s="207">
        <f t="shared" si="1"/>
        <v>205.33333333333334</v>
      </c>
      <c r="F10" s="208">
        <v>8</v>
      </c>
      <c r="G10" s="378">
        <f t="shared" si="2"/>
        <v>205.33333333333334</v>
      </c>
      <c r="H10" s="209">
        <v>1751</v>
      </c>
      <c r="I10" s="378">
        <f t="shared" si="3"/>
        <v>205.33333333333334</v>
      </c>
      <c r="J10" s="379"/>
      <c r="K10" s="250"/>
      <c r="L10" s="522"/>
      <c r="M10" s="250"/>
      <c r="N10" s="250"/>
      <c r="O10" s="250"/>
      <c r="P10" s="250"/>
      <c r="Q10" s="250"/>
    </row>
    <row r="11" spans="2:17" x14ac:dyDescent="0.25">
      <c r="B11" s="376" t="s">
        <v>118</v>
      </c>
      <c r="C11" s="377">
        <v>572</v>
      </c>
      <c r="D11" s="207">
        <f t="shared" si="0"/>
        <v>190.66666666666666</v>
      </c>
      <c r="E11" s="207">
        <f t="shared" si="1"/>
        <v>190.66666666666666</v>
      </c>
      <c r="F11" s="208">
        <v>8</v>
      </c>
      <c r="G11" s="378">
        <f t="shared" si="2"/>
        <v>190.66666666666666</v>
      </c>
      <c r="H11" s="209">
        <v>2299</v>
      </c>
      <c r="I11" s="378">
        <f t="shared" si="3"/>
        <v>190.66666666666666</v>
      </c>
      <c r="J11" s="379"/>
      <c r="K11" s="250"/>
      <c r="L11" s="250"/>
      <c r="M11" s="250"/>
      <c r="N11" s="250"/>
      <c r="O11" s="250"/>
      <c r="P11" s="250"/>
      <c r="Q11" s="250"/>
    </row>
    <row r="12" spans="2:17" x14ac:dyDescent="0.25">
      <c r="B12" s="376" t="s">
        <v>119</v>
      </c>
      <c r="C12" s="377">
        <v>240</v>
      </c>
      <c r="D12" s="207">
        <f t="shared" si="0"/>
        <v>80</v>
      </c>
      <c r="E12" s="207">
        <f t="shared" si="1"/>
        <v>80</v>
      </c>
      <c r="F12" s="208">
        <v>8</v>
      </c>
      <c r="G12" s="378">
        <f t="shared" si="2"/>
        <v>80</v>
      </c>
      <c r="H12" s="209">
        <v>836</v>
      </c>
      <c r="I12" s="378">
        <f t="shared" si="3"/>
        <v>80</v>
      </c>
      <c r="J12" s="379"/>
      <c r="K12" s="250"/>
      <c r="L12" s="250"/>
      <c r="M12" s="250"/>
      <c r="N12" s="250"/>
      <c r="O12" s="250"/>
      <c r="P12" s="250"/>
      <c r="Q12" s="250"/>
    </row>
    <row r="13" spans="2:17" x14ac:dyDescent="0.25">
      <c r="B13" s="331" t="s">
        <v>120</v>
      </c>
      <c r="C13" s="401">
        <v>388</v>
      </c>
      <c r="D13" s="207">
        <f t="shared" si="0"/>
        <v>129.33333333333334</v>
      </c>
      <c r="E13" s="207">
        <f t="shared" si="1"/>
        <v>129.33333333333334</v>
      </c>
      <c r="F13" s="208">
        <v>8</v>
      </c>
      <c r="G13" s="378">
        <f t="shared" si="2"/>
        <v>129.33333333333334</v>
      </c>
      <c r="H13" s="209">
        <v>1857</v>
      </c>
      <c r="I13" s="378">
        <f t="shared" si="3"/>
        <v>129.33333333333334</v>
      </c>
      <c r="J13" s="379"/>
      <c r="K13" s="250"/>
      <c r="L13" s="250"/>
      <c r="M13" s="250"/>
      <c r="N13" s="250"/>
      <c r="O13" s="250"/>
      <c r="P13" s="250"/>
      <c r="Q13" s="250"/>
    </row>
    <row r="14" spans="2:17" x14ac:dyDescent="0.25">
      <c r="B14" s="331" t="s">
        <v>121</v>
      </c>
      <c r="C14" s="401">
        <v>606</v>
      </c>
      <c r="D14" s="207">
        <f t="shared" si="0"/>
        <v>202</v>
      </c>
      <c r="E14" s="207">
        <f t="shared" si="1"/>
        <v>202</v>
      </c>
      <c r="F14" s="208">
        <v>8</v>
      </c>
      <c r="G14" s="378">
        <f t="shared" si="2"/>
        <v>202</v>
      </c>
      <c r="H14" s="209">
        <v>1874</v>
      </c>
      <c r="I14" s="378">
        <f t="shared" si="3"/>
        <v>202</v>
      </c>
      <c r="J14" s="379"/>
      <c r="K14" s="250"/>
      <c r="L14" s="250"/>
      <c r="M14" s="250"/>
      <c r="N14" s="250"/>
      <c r="O14" s="250"/>
      <c r="P14" s="250"/>
      <c r="Q14" s="250"/>
    </row>
    <row r="15" spans="2:17" x14ac:dyDescent="0.25">
      <c r="B15" s="331" t="s">
        <v>122</v>
      </c>
      <c r="C15" s="401">
        <v>606</v>
      </c>
      <c r="D15" s="207">
        <f t="shared" si="0"/>
        <v>202</v>
      </c>
      <c r="E15" s="207">
        <f t="shared" si="1"/>
        <v>202</v>
      </c>
      <c r="F15" s="208">
        <v>8</v>
      </c>
      <c r="G15" s="378">
        <f t="shared" si="2"/>
        <v>202</v>
      </c>
      <c r="H15" s="209">
        <v>1907</v>
      </c>
      <c r="I15" s="378">
        <f t="shared" si="3"/>
        <v>202</v>
      </c>
      <c r="J15" s="379"/>
      <c r="K15" s="250"/>
      <c r="L15" s="250"/>
      <c r="M15" s="250"/>
      <c r="N15" s="250"/>
      <c r="O15" s="250"/>
      <c r="P15" s="250"/>
      <c r="Q15" s="250"/>
    </row>
    <row r="16" spans="2:17" x14ac:dyDescent="0.25">
      <c r="B16" s="331" t="s">
        <v>123</v>
      </c>
      <c r="C16" s="377">
        <v>440</v>
      </c>
      <c r="D16" s="207">
        <f t="shared" si="0"/>
        <v>146.66666666666666</v>
      </c>
      <c r="E16" s="207">
        <f t="shared" si="1"/>
        <v>146.66666666666666</v>
      </c>
      <c r="F16" s="208">
        <v>8</v>
      </c>
      <c r="G16" s="378">
        <f t="shared" si="2"/>
        <v>146.66666666666666</v>
      </c>
      <c r="H16" s="209">
        <v>1780</v>
      </c>
      <c r="I16" s="378">
        <f t="shared" si="3"/>
        <v>146.66666666666666</v>
      </c>
      <c r="J16" s="379"/>
    </row>
    <row r="17" spans="2:10" x14ac:dyDescent="0.25">
      <c r="B17" s="331" t="s">
        <v>124</v>
      </c>
      <c r="C17" s="377">
        <v>436</v>
      </c>
      <c r="D17" s="207">
        <f t="shared" si="0"/>
        <v>145.33333333333334</v>
      </c>
      <c r="E17" s="207">
        <f t="shared" si="1"/>
        <v>145.33333333333334</v>
      </c>
      <c r="F17" s="208">
        <v>8</v>
      </c>
      <c r="G17" s="378">
        <f t="shared" si="2"/>
        <v>145.33333333333334</v>
      </c>
      <c r="H17" s="209">
        <v>1842</v>
      </c>
      <c r="I17" s="378">
        <f t="shared" si="3"/>
        <v>145.33333333333334</v>
      </c>
      <c r="J17" s="379"/>
    </row>
    <row r="18" spans="2:10" x14ac:dyDescent="0.25">
      <c r="B18" s="356" t="s">
        <v>125</v>
      </c>
      <c r="C18" s="377">
        <v>193</v>
      </c>
      <c r="D18" s="207">
        <f t="shared" si="0"/>
        <v>64.333333333333329</v>
      </c>
      <c r="E18" s="207">
        <f t="shared" si="1"/>
        <v>64.333333333333329</v>
      </c>
      <c r="F18" s="208">
        <v>8</v>
      </c>
      <c r="G18" s="378">
        <f t="shared" si="2"/>
        <v>64.333333333333329</v>
      </c>
      <c r="H18" s="209">
        <v>497</v>
      </c>
      <c r="I18" s="378">
        <f t="shared" si="3"/>
        <v>64.333333333333329</v>
      </c>
      <c r="J18" s="379"/>
    </row>
    <row r="19" spans="2:10" ht="12.75" customHeight="1" x14ac:dyDescent="0.25">
      <c r="B19" s="331" t="s">
        <v>126</v>
      </c>
      <c r="C19" s="377">
        <v>376</v>
      </c>
      <c r="D19" s="207">
        <f t="shared" si="0"/>
        <v>125.33333333333333</v>
      </c>
      <c r="E19" s="207">
        <f t="shared" si="1"/>
        <v>125.33333333333333</v>
      </c>
      <c r="F19" s="208">
        <v>8</v>
      </c>
      <c r="G19" s="378">
        <f t="shared" si="2"/>
        <v>125.33333333333333</v>
      </c>
      <c r="H19" s="148">
        <v>1066</v>
      </c>
      <c r="I19" s="378">
        <f t="shared" si="3"/>
        <v>125.33333333333333</v>
      </c>
      <c r="J19" s="379"/>
    </row>
    <row r="20" spans="2:10" x14ac:dyDescent="0.25">
      <c r="B20" s="331" t="s">
        <v>127</v>
      </c>
      <c r="C20" s="377">
        <v>126</v>
      </c>
      <c r="D20" s="207">
        <f t="shared" si="0"/>
        <v>42</v>
      </c>
      <c r="E20" s="207">
        <f t="shared" si="1"/>
        <v>42</v>
      </c>
      <c r="F20" s="208">
        <v>8</v>
      </c>
      <c r="G20" s="378">
        <f t="shared" si="2"/>
        <v>42</v>
      </c>
      <c r="H20" s="326">
        <v>531</v>
      </c>
      <c r="I20" s="378">
        <f t="shared" si="3"/>
        <v>42</v>
      </c>
      <c r="J20" s="379"/>
    </row>
    <row r="21" spans="2:10" x14ac:dyDescent="0.25">
      <c r="B21" s="331" t="s">
        <v>128</v>
      </c>
      <c r="C21" s="377">
        <v>395</v>
      </c>
      <c r="D21" s="207">
        <f t="shared" si="0"/>
        <v>131.66666666666666</v>
      </c>
      <c r="E21" s="207">
        <f t="shared" si="1"/>
        <v>131.66666666666666</v>
      </c>
      <c r="F21" s="208">
        <v>8</v>
      </c>
      <c r="G21" s="378">
        <f t="shared" si="2"/>
        <v>131.66666666666666</v>
      </c>
      <c r="H21" s="269">
        <v>1590</v>
      </c>
      <c r="I21" s="378">
        <f t="shared" si="3"/>
        <v>131.66666666666666</v>
      </c>
      <c r="J21" s="523"/>
    </row>
    <row r="22" spans="2:10" x14ac:dyDescent="0.25">
      <c r="B22" s="331" t="s">
        <v>129</v>
      </c>
      <c r="C22" s="377">
        <v>191</v>
      </c>
      <c r="D22" s="207">
        <f t="shared" si="0"/>
        <v>63.666666666666664</v>
      </c>
      <c r="E22" s="207">
        <f t="shared" si="1"/>
        <v>63.666666666666664</v>
      </c>
      <c r="F22" s="208">
        <v>8</v>
      </c>
      <c r="G22" s="378">
        <f t="shared" si="2"/>
        <v>63.666666666666664</v>
      </c>
      <c r="H22" s="269">
        <v>566</v>
      </c>
      <c r="I22" s="378">
        <f t="shared" si="3"/>
        <v>63.666666666666664</v>
      </c>
      <c r="J22" s="523"/>
    </row>
    <row r="23" spans="2:10" x14ac:dyDescent="0.25">
      <c r="B23" s="331" t="s">
        <v>130</v>
      </c>
      <c r="C23" s="377">
        <v>169</v>
      </c>
      <c r="D23" s="207">
        <f t="shared" si="0"/>
        <v>56.333333333333336</v>
      </c>
      <c r="E23" s="207">
        <f t="shared" si="1"/>
        <v>56.333333333333336</v>
      </c>
      <c r="F23" s="208">
        <v>8</v>
      </c>
      <c r="G23" s="378">
        <f t="shared" si="2"/>
        <v>56.333333333333336</v>
      </c>
      <c r="H23" s="269">
        <v>547</v>
      </c>
      <c r="I23" s="378">
        <f t="shared" si="3"/>
        <v>56.333333333333336</v>
      </c>
      <c r="J23" s="523"/>
    </row>
    <row r="24" spans="2:10" x14ac:dyDescent="0.25">
      <c r="B24" s="331" t="s">
        <v>131</v>
      </c>
      <c r="C24" s="377">
        <v>429</v>
      </c>
      <c r="D24" s="207">
        <f t="shared" si="0"/>
        <v>143</v>
      </c>
      <c r="E24" s="207">
        <f t="shared" si="1"/>
        <v>143</v>
      </c>
      <c r="F24" s="208">
        <v>8</v>
      </c>
      <c r="G24" s="378">
        <f t="shared" si="2"/>
        <v>143</v>
      </c>
      <c r="H24" s="269">
        <v>1504</v>
      </c>
      <c r="I24" s="378">
        <f t="shared" si="3"/>
        <v>143</v>
      </c>
      <c r="J24" s="523"/>
    </row>
    <row r="25" spans="2:10" x14ac:dyDescent="0.25">
      <c r="B25" s="331" t="s">
        <v>132</v>
      </c>
      <c r="C25" s="377">
        <v>503</v>
      </c>
      <c r="D25" s="207">
        <f t="shared" si="0"/>
        <v>167.66666666666666</v>
      </c>
      <c r="E25" s="207">
        <f t="shared" si="1"/>
        <v>167.66666666666666</v>
      </c>
      <c r="F25" s="208">
        <v>8</v>
      </c>
      <c r="G25" s="378">
        <f t="shared" si="2"/>
        <v>167.66666666666666</v>
      </c>
      <c r="H25" s="269">
        <v>1965</v>
      </c>
      <c r="I25" s="378">
        <f t="shared" si="3"/>
        <v>167.66666666666666</v>
      </c>
      <c r="J25" s="523"/>
    </row>
    <row r="26" spans="2:10" x14ac:dyDescent="0.25">
      <c r="B26" s="331" t="s">
        <v>133</v>
      </c>
      <c r="C26" s="434">
        <v>489</v>
      </c>
      <c r="D26" s="207">
        <f t="shared" si="0"/>
        <v>163</v>
      </c>
      <c r="E26" s="207">
        <f t="shared" si="1"/>
        <v>163</v>
      </c>
      <c r="F26" s="208">
        <v>8</v>
      </c>
      <c r="G26" s="378">
        <f t="shared" si="2"/>
        <v>163</v>
      </c>
      <c r="H26" s="269">
        <v>2042</v>
      </c>
      <c r="I26" s="378">
        <f t="shared" si="3"/>
        <v>163</v>
      </c>
      <c r="J26" s="523"/>
    </row>
    <row r="27" spans="2:10" x14ac:dyDescent="0.25">
      <c r="B27" s="331" t="s">
        <v>134</v>
      </c>
      <c r="C27" s="436">
        <v>362</v>
      </c>
      <c r="D27" s="207">
        <f t="shared" si="0"/>
        <v>120.66666666666667</v>
      </c>
      <c r="E27" s="207">
        <f t="shared" si="1"/>
        <v>120.66666666666667</v>
      </c>
      <c r="F27" s="208">
        <v>8</v>
      </c>
      <c r="G27" s="378">
        <f t="shared" si="2"/>
        <v>120.66666666666667</v>
      </c>
      <c r="H27" s="269">
        <v>1135</v>
      </c>
      <c r="I27" s="378">
        <f t="shared" si="3"/>
        <v>120.66666666666667</v>
      </c>
      <c r="J27" s="523"/>
    </row>
    <row r="28" spans="2:10" x14ac:dyDescent="0.25">
      <c r="B28" s="331" t="s">
        <v>135</v>
      </c>
      <c r="C28" s="436">
        <v>125</v>
      </c>
      <c r="D28" s="207">
        <f t="shared" si="0"/>
        <v>41.666666666666664</v>
      </c>
      <c r="E28" s="207">
        <f t="shared" si="1"/>
        <v>41.666666666666664</v>
      </c>
      <c r="F28" s="208">
        <v>8</v>
      </c>
      <c r="G28" s="378">
        <f t="shared" si="2"/>
        <v>41.666666666666664</v>
      </c>
      <c r="H28" s="269">
        <v>248</v>
      </c>
      <c r="I28" s="378">
        <f t="shared" si="3"/>
        <v>41.666666666666664</v>
      </c>
      <c r="J28" s="523"/>
    </row>
    <row r="29" spans="2:10" x14ac:dyDescent="0.25">
      <c r="B29" s="331" t="s">
        <v>136</v>
      </c>
      <c r="C29" s="436">
        <v>295</v>
      </c>
      <c r="D29" s="207">
        <f t="shared" si="0"/>
        <v>98.333333333333329</v>
      </c>
      <c r="E29" s="207">
        <f t="shared" si="1"/>
        <v>98.333333333333329</v>
      </c>
      <c r="F29" s="208">
        <v>8</v>
      </c>
      <c r="G29" s="378">
        <f t="shared" si="2"/>
        <v>98.333333333333329</v>
      </c>
      <c r="H29" s="269">
        <v>828</v>
      </c>
      <c r="I29" s="378">
        <f t="shared" si="3"/>
        <v>98.333333333333329</v>
      </c>
      <c r="J29" s="523"/>
    </row>
    <row r="30" spans="2:10" x14ac:dyDescent="0.25">
      <c r="B30" s="473" t="s">
        <v>137</v>
      </c>
      <c r="C30" s="436">
        <v>430</v>
      </c>
      <c r="D30" s="207">
        <f t="shared" si="0"/>
        <v>143.33333333333334</v>
      </c>
      <c r="E30" s="207">
        <f t="shared" si="1"/>
        <v>143.33333333333334</v>
      </c>
      <c r="F30" s="208">
        <v>8</v>
      </c>
      <c r="G30" s="378">
        <f t="shared" si="2"/>
        <v>143.33333333333334</v>
      </c>
      <c r="H30" s="269">
        <v>1759</v>
      </c>
      <c r="I30" s="378">
        <f t="shared" si="3"/>
        <v>143.33333333333334</v>
      </c>
      <c r="J30" s="523"/>
    </row>
    <row r="31" spans="2:10" x14ac:dyDescent="0.25">
      <c r="B31" s="524" t="s">
        <v>138</v>
      </c>
      <c r="C31" s="525">
        <v>520</v>
      </c>
      <c r="D31" s="207">
        <f t="shared" si="0"/>
        <v>173.33333333333334</v>
      </c>
      <c r="E31" s="207">
        <f t="shared" si="1"/>
        <v>173.33333333333334</v>
      </c>
      <c r="F31" s="208">
        <v>8</v>
      </c>
      <c r="G31" s="378">
        <f t="shared" si="2"/>
        <v>173.33333333333334</v>
      </c>
      <c r="H31" s="269">
        <v>1933</v>
      </c>
      <c r="I31" s="378">
        <f t="shared" si="3"/>
        <v>173.33333333333334</v>
      </c>
      <c r="J31" s="523"/>
    </row>
    <row r="32" spans="2:10" x14ac:dyDescent="0.25">
      <c r="B32" s="376" t="s">
        <v>139</v>
      </c>
      <c r="C32" s="436">
        <v>480</v>
      </c>
      <c r="D32" s="207">
        <f t="shared" si="0"/>
        <v>160</v>
      </c>
      <c r="E32" s="207">
        <f t="shared" si="1"/>
        <v>160</v>
      </c>
      <c r="F32" s="208">
        <v>8</v>
      </c>
      <c r="G32" s="378">
        <f t="shared" si="2"/>
        <v>160</v>
      </c>
      <c r="H32" s="269">
        <v>1345</v>
      </c>
      <c r="I32" s="378">
        <f t="shared" si="3"/>
        <v>160</v>
      </c>
      <c r="J32" s="523"/>
    </row>
    <row r="33" spans="2:21" ht="15.75" x14ac:dyDescent="0.25">
      <c r="B33" s="4" t="s">
        <v>140</v>
      </c>
      <c r="C33" s="525">
        <v>30</v>
      </c>
      <c r="D33" s="207">
        <f t="shared" si="0"/>
        <v>10</v>
      </c>
      <c r="E33" s="207">
        <f t="shared" si="1"/>
        <v>10</v>
      </c>
      <c r="F33" s="208">
        <v>8</v>
      </c>
      <c r="G33" s="378">
        <f t="shared" si="2"/>
        <v>10</v>
      </c>
      <c r="H33" s="269">
        <v>93</v>
      </c>
      <c r="I33" s="378">
        <f t="shared" si="3"/>
        <v>10</v>
      </c>
      <c r="J33" s="523"/>
    </row>
    <row r="34" spans="2:21" ht="15.75" x14ac:dyDescent="0.25">
      <c r="B34" s="4" t="s">
        <v>141</v>
      </c>
      <c r="C34" s="525">
        <v>358</v>
      </c>
      <c r="D34" s="207">
        <f t="shared" si="0"/>
        <v>119.33333333333333</v>
      </c>
      <c r="E34" s="207">
        <f t="shared" si="1"/>
        <v>119.33333333333333</v>
      </c>
      <c r="F34" s="208">
        <v>8</v>
      </c>
      <c r="G34" s="378">
        <f t="shared" si="2"/>
        <v>119.33333333333333</v>
      </c>
      <c r="H34" s="269">
        <v>1035</v>
      </c>
      <c r="I34" s="378">
        <f t="shared" si="3"/>
        <v>119.33333333333333</v>
      </c>
      <c r="J34" s="523"/>
    </row>
    <row r="35" spans="2:21" ht="15.75" x14ac:dyDescent="0.25">
      <c r="B35" s="5" t="s">
        <v>142</v>
      </c>
      <c r="C35" s="525">
        <v>39</v>
      </c>
      <c r="D35" s="207">
        <f t="shared" si="0"/>
        <v>13</v>
      </c>
      <c r="E35" s="207">
        <f t="shared" si="1"/>
        <v>13</v>
      </c>
      <c r="F35" s="208">
        <v>8</v>
      </c>
      <c r="G35" s="378">
        <f t="shared" si="2"/>
        <v>13</v>
      </c>
      <c r="H35" s="269">
        <v>101</v>
      </c>
      <c r="I35" s="378">
        <f t="shared" si="3"/>
        <v>13</v>
      </c>
      <c r="J35" s="523"/>
    </row>
    <row r="36" spans="2:21" ht="15.75" x14ac:dyDescent="0.25">
      <c r="B36" s="4" t="s">
        <v>143</v>
      </c>
      <c r="C36" s="525">
        <v>430</v>
      </c>
      <c r="D36" s="207">
        <f t="shared" si="0"/>
        <v>143.33333333333334</v>
      </c>
      <c r="E36" s="207">
        <f t="shared" si="1"/>
        <v>143.33333333333334</v>
      </c>
      <c r="F36" s="208">
        <v>8</v>
      </c>
      <c r="G36" s="378">
        <f t="shared" si="2"/>
        <v>143.33333333333334</v>
      </c>
      <c r="H36" s="295">
        <v>1544</v>
      </c>
      <c r="I36" s="378">
        <f t="shared" si="3"/>
        <v>143.33333333333334</v>
      </c>
      <c r="J36" s="523"/>
    </row>
    <row r="37" spans="2:21" ht="15.75" x14ac:dyDescent="0.25">
      <c r="B37" s="4" t="s">
        <v>144</v>
      </c>
      <c r="C37" s="525">
        <v>175</v>
      </c>
      <c r="D37" s="207">
        <f t="shared" si="0"/>
        <v>58.333333333333336</v>
      </c>
      <c r="E37" s="207">
        <f t="shared" si="1"/>
        <v>58.333333333333336</v>
      </c>
      <c r="F37" s="208">
        <v>8</v>
      </c>
      <c r="G37" s="378">
        <f t="shared" si="2"/>
        <v>58.333333333333336</v>
      </c>
      <c r="H37" s="269">
        <v>252</v>
      </c>
      <c r="I37" s="378">
        <f t="shared" si="3"/>
        <v>58.333333333333336</v>
      </c>
      <c r="J37" s="523"/>
    </row>
    <row r="38" spans="2:21" ht="15.75" x14ac:dyDescent="0.25">
      <c r="B38" s="4" t="s">
        <v>145</v>
      </c>
      <c r="C38" s="525">
        <v>76</v>
      </c>
      <c r="D38" s="207">
        <f t="shared" si="0"/>
        <v>25.333333333333332</v>
      </c>
      <c r="E38" s="207">
        <f t="shared" si="1"/>
        <v>25.333333333333332</v>
      </c>
      <c r="F38" s="208">
        <v>8</v>
      </c>
      <c r="G38" s="378">
        <f t="shared" si="2"/>
        <v>25.333333333333332</v>
      </c>
      <c r="H38" s="269">
        <v>210</v>
      </c>
      <c r="I38" s="378">
        <f t="shared" si="3"/>
        <v>25.333333333333332</v>
      </c>
      <c r="J38" s="523"/>
    </row>
    <row r="39" spans="2:21" x14ac:dyDescent="0.25">
      <c r="B39" s="331" t="s">
        <v>146</v>
      </c>
      <c r="C39" s="436">
        <v>362</v>
      </c>
      <c r="D39" s="207">
        <f t="shared" si="0"/>
        <v>120.66666666666667</v>
      </c>
      <c r="E39" s="207">
        <f t="shared" si="1"/>
        <v>120.66666666666667</v>
      </c>
      <c r="F39" s="208">
        <v>8</v>
      </c>
      <c r="G39" s="378">
        <f t="shared" si="2"/>
        <v>120.66666666666667</v>
      </c>
      <c r="H39" s="269">
        <v>166</v>
      </c>
      <c r="I39" s="378">
        <f t="shared" si="3"/>
        <v>120.66666666666667</v>
      </c>
      <c r="J39" s="523"/>
    </row>
    <row r="40" spans="2:21" x14ac:dyDescent="0.25">
      <c r="B40" s="331" t="s">
        <v>147</v>
      </c>
      <c r="C40" s="436">
        <v>133</v>
      </c>
      <c r="D40" s="207">
        <f t="shared" si="0"/>
        <v>44.333333333333336</v>
      </c>
      <c r="E40" s="207">
        <f t="shared" si="1"/>
        <v>44.333333333333336</v>
      </c>
      <c r="F40" s="208">
        <v>8</v>
      </c>
      <c r="G40" s="378">
        <f t="shared" si="2"/>
        <v>44.333333333333336</v>
      </c>
      <c r="H40" s="269">
        <v>450</v>
      </c>
      <c r="I40" s="378">
        <f t="shared" si="3"/>
        <v>44.333333333333336</v>
      </c>
      <c r="J40" s="523"/>
    </row>
    <row r="41" spans="2:21" x14ac:dyDescent="0.25">
      <c r="B41" s="331" t="s">
        <v>148</v>
      </c>
      <c r="C41" s="436">
        <v>156</v>
      </c>
      <c r="D41" s="207">
        <f t="shared" si="0"/>
        <v>52</v>
      </c>
      <c r="E41" s="207">
        <f t="shared" si="1"/>
        <v>52</v>
      </c>
      <c r="F41" s="208">
        <v>8</v>
      </c>
      <c r="G41" s="378">
        <f t="shared" si="2"/>
        <v>52</v>
      </c>
      <c r="H41" s="269">
        <v>457</v>
      </c>
      <c r="I41" s="378">
        <f t="shared" si="3"/>
        <v>52</v>
      </c>
      <c r="J41" s="523"/>
    </row>
    <row r="42" spans="2:21" x14ac:dyDescent="0.25">
      <c r="B42" s="381" t="s">
        <v>75</v>
      </c>
      <c r="C42" s="526">
        <f>SUM(C5:C41)</f>
        <v>13826</v>
      </c>
      <c r="D42" s="526">
        <f>SUM(D5:D41)</f>
        <v>4608.6666666666661</v>
      </c>
      <c r="E42" s="526">
        <f t="shared" ref="E42:I42" si="4">SUM(E5:E41)</f>
        <v>4608.6666666666661</v>
      </c>
      <c r="F42" s="526">
        <f t="shared" si="4"/>
        <v>296</v>
      </c>
      <c r="G42" s="526">
        <f t="shared" si="4"/>
        <v>4608.6666666666661</v>
      </c>
      <c r="H42" s="526">
        <f>SUM(H5:H41)</f>
        <v>45814</v>
      </c>
      <c r="I42" s="526">
        <f t="shared" si="4"/>
        <v>4608.6666666666661</v>
      </c>
      <c r="K42" s="250"/>
      <c r="L42" s="250"/>
      <c r="M42" s="250"/>
      <c r="N42" s="250"/>
      <c r="O42" s="250"/>
      <c r="P42" s="250"/>
      <c r="Q42" s="250"/>
      <c r="R42" s="250"/>
      <c r="S42" s="250"/>
      <c r="T42" s="250"/>
      <c r="U42" s="250"/>
    </row>
    <row r="43" spans="2:21" x14ac:dyDescent="0.25">
      <c r="B43" s="382" t="s">
        <v>66</v>
      </c>
      <c r="C43" s="527">
        <v>0</v>
      </c>
      <c r="D43" s="528">
        <v>16.91</v>
      </c>
      <c r="E43" s="529">
        <v>0</v>
      </c>
      <c r="F43" s="529">
        <v>6.29</v>
      </c>
      <c r="G43" s="530">
        <v>0.11</v>
      </c>
      <c r="H43" s="529">
        <v>0.11</v>
      </c>
      <c r="I43" s="529">
        <v>2.4900000000000002</v>
      </c>
      <c r="J43" s="531"/>
    </row>
    <row r="44" spans="2:21" x14ac:dyDescent="0.25">
      <c r="B44" s="532" t="s">
        <v>67</v>
      </c>
      <c r="C44" s="533">
        <f>C42*C43</f>
        <v>0</v>
      </c>
      <c r="D44" s="534">
        <f>D42*D43</f>
        <v>77932.55333333333</v>
      </c>
      <c r="E44" s="535">
        <v>0</v>
      </c>
      <c r="F44" s="534">
        <f>F42*F43</f>
        <v>1861.84</v>
      </c>
      <c r="G44" s="536">
        <f>G42*G43</f>
        <v>506.95333333333326</v>
      </c>
      <c r="H44" s="536">
        <f>H43*H42</f>
        <v>5039.54</v>
      </c>
      <c r="I44" s="534">
        <f>I42*I43</f>
        <v>11475.58</v>
      </c>
      <c r="K44" s="250"/>
      <c r="L44" s="250"/>
      <c r="M44" s="250"/>
      <c r="N44" s="276"/>
      <c r="O44" s="250"/>
    </row>
    <row r="45" spans="2:21" x14ac:dyDescent="0.25">
      <c r="B45" s="251"/>
      <c r="C45" s="277"/>
      <c r="D45" s="277"/>
      <c r="E45" s="277"/>
      <c r="F45" s="277"/>
      <c r="G45" s="277"/>
      <c r="H45" s="277"/>
      <c r="I45" s="277"/>
    </row>
    <row r="46" spans="2:21" ht="15.75" x14ac:dyDescent="0.25">
      <c r="E46" s="250"/>
      <c r="F46" s="250"/>
      <c r="G46" s="248"/>
      <c r="H46" s="278" t="s">
        <v>149</v>
      </c>
      <c r="I46" s="454">
        <f>SUM(D44:I44)</f>
        <v>96816.46666666666</v>
      </c>
      <c r="M46" s="395" t="s">
        <v>20</v>
      </c>
      <c r="N46" s="395" t="s">
        <v>21</v>
      </c>
      <c r="O46" s="395" t="s">
        <v>22</v>
      </c>
    </row>
    <row r="47" spans="2:21" x14ac:dyDescent="0.25">
      <c r="E47" s="250"/>
      <c r="F47" s="250"/>
      <c r="G47" s="248"/>
      <c r="H47" s="278"/>
      <c r="I47" s="279"/>
      <c r="J47" s="250"/>
      <c r="K47" s="250"/>
      <c r="M47" s="219" t="s">
        <v>23</v>
      </c>
      <c r="N47" s="338">
        <v>5085</v>
      </c>
      <c r="O47" s="221">
        <f>N47/N49</f>
        <v>6.0858117407695533E-2</v>
      </c>
    </row>
    <row r="48" spans="2:21" ht="15.75" x14ac:dyDescent="0.25">
      <c r="E48" s="250"/>
      <c r="F48" s="250"/>
      <c r="G48" s="248"/>
      <c r="H48" s="278"/>
      <c r="I48" s="279"/>
      <c r="J48" s="388">
        <f>O48</f>
        <v>0.93914188259230447</v>
      </c>
      <c r="K48" s="254">
        <f>I46*O48</f>
        <v>90924.398771268417</v>
      </c>
      <c r="M48" s="222" t="s">
        <v>24</v>
      </c>
      <c r="N48" s="223">
        <v>78470</v>
      </c>
      <c r="O48" s="224">
        <f>N48/N49</f>
        <v>0.93914188259230447</v>
      </c>
      <c r="P48" s="397" t="s">
        <v>69</v>
      </c>
    </row>
    <row r="49" spans="2:17" x14ac:dyDescent="0.25">
      <c r="E49" s="537" t="s">
        <v>86</v>
      </c>
      <c r="F49" s="389" t="s">
        <v>70</v>
      </c>
      <c r="G49" s="390" t="s">
        <v>87</v>
      </c>
      <c r="K49" s="500">
        <f>ROUNDUP(K48,0)</f>
        <v>90925</v>
      </c>
      <c r="M49" s="219" t="s">
        <v>4</v>
      </c>
      <c r="N49" s="223">
        <f>SUM(N47:N48)</f>
        <v>83555</v>
      </c>
      <c r="O49" s="225">
        <v>1</v>
      </c>
    </row>
    <row r="50" spans="2:17" x14ac:dyDescent="0.25">
      <c r="D50" s="391"/>
      <c r="E50" s="392" t="s">
        <v>77</v>
      </c>
      <c r="F50" s="393">
        <v>0</v>
      </c>
      <c r="G50" s="394">
        <v>0</v>
      </c>
    </row>
    <row r="51" spans="2:17" x14ac:dyDescent="0.25">
      <c r="D51" s="391"/>
      <c r="E51" s="392" t="s">
        <v>78</v>
      </c>
      <c r="F51" s="393">
        <v>5.2</v>
      </c>
      <c r="G51" s="332">
        <v>6.2919999999999998</v>
      </c>
    </row>
    <row r="52" spans="2:17" x14ac:dyDescent="0.25">
      <c r="D52" s="391"/>
      <c r="E52" s="392" t="s">
        <v>51</v>
      </c>
      <c r="F52" s="393">
        <v>2.06</v>
      </c>
      <c r="G52" s="332">
        <v>2.4900000000000002</v>
      </c>
    </row>
    <row r="53" spans="2:17" x14ac:dyDescent="0.25">
      <c r="D53" s="391"/>
      <c r="E53" s="392" t="s">
        <v>52</v>
      </c>
      <c r="F53" s="396">
        <v>13.98</v>
      </c>
      <c r="G53" s="398">
        <v>16.91</v>
      </c>
    </row>
    <row r="54" spans="2:17" x14ac:dyDescent="0.25">
      <c r="D54" s="391"/>
      <c r="E54" s="392" t="s">
        <v>54</v>
      </c>
      <c r="F54" s="393">
        <v>0.1</v>
      </c>
      <c r="G54" s="538">
        <v>0.112</v>
      </c>
    </row>
    <row r="55" spans="2:17" x14ac:dyDescent="0.25">
      <c r="B55" s="250"/>
      <c r="F55" s="198" t="s">
        <v>74</v>
      </c>
      <c r="G55" s="539">
        <f>SUM(G50:G54)</f>
        <v>25.803999999999998</v>
      </c>
    </row>
    <row r="56" spans="2:17" x14ac:dyDescent="0.25">
      <c r="B56" s="250"/>
    </row>
    <row r="57" spans="2:17" ht="18.75" x14ac:dyDescent="0.3">
      <c r="B57" s="201" t="s">
        <v>2335</v>
      </c>
      <c r="C57" s="202"/>
      <c r="D57" s="202"/>
      <c r="E57" s="202"/>
      <c r="F57" s="202"/>
      <c r="G57" s="203"/>
    </row>
    <row r="59" spans="2:17" ht="75" x14ac:dyDescent="0.25">
      <c r="B59" s="1020" t="s">
        <v>2124</v>
      </c>
      <c r="C59" s="1021" t="s">
        <v>56</v>
      </c>
      <c r="D59" s="1021" t="s">
        <v>93</v>
      </c>
      <c r="E59" s="1021" t="s">
        <v>94</v>
      </c>
      <c r="F59" s="1021" t="s">
        <v>95</v>
      </c>
      <c r="G59" s="1022" t="s">
        <v>97</v>
      </c>
      <c r="H59" s="1021" t="s">
        <v>100</v>
      </c>
      <c r="I59" s="1021" t="s">
        <v>99</v>
      </c>
    </row>
    <row r="60" spans="2:17" x14ac:dyDescent="0.25">
      <c r="B60" s="376" t="s">
        <v>112</v>
      </c>
      <c r="C60" s="1000">
        <v>660</v>
      </c>
      <c r="D60" s="378">
        <f>C60/3</f>
        <v>220</v>
      </c>
      <c r="E60" s="378">
        <f>C60/3</f>
        <v>220</v>
      </c>
      <c r="F60" s="209">
        <v>8</v>
      </c>
      <c r="G60" s="378">
        <f>C60/3</f>
        <v>220</v>
      </c>
      <c r="H60" s="209">
        <v>2412</v>
      </c>
      <c r="I60" s="378">
        <f>C60/3</f>
        <v>220</v>
      </c>
      <c r="J60" s="523"/>
    </row>
    <row r="61" spans="2:17" x14ac:dyDescent="0.25">
      <c r="B61" s="376" t="s">
        <v>113</v>
      </c>
      <c r="C61" s="1000">
        <v>660</v>
      </c>
      <c r="D61" s="378">
        <f t="shared" ref="D61:D92" si="5">C61/3</f>
        <v>220</v>
      </c>
      <c r="E61" s="378">
        <f t="shared" ref="E61:E92" si="6">C61/3</f>
        <v>220</v>
      </c>
      <c r="F61" s="209">
        <v>8</v>
      </c>
      <c r="G61" s="378">
        <f t="shared" ref="G61:G92" si="7">C61/3</f>
        <v>220</v>
      </c>
      <c r="H61" s="209">
        <v>2414</v>
      </c>
      <c r="I61" s="378">
        <f t="shared" ref="I61:I92" si="8">C61/3</f>
        <v>220</v>
      </c>
      <c r="J61" s="523"/>
      <c r="K61" s="250"/>
      <c r="L61" s="250"/>
      <c r="M61" s="250"/>
      <c r="N61" s="250"/>
      <c r="O61" s="250"/>
      <c r="P61" s="250"/>
      <c r="Q61" s="250"/>
    </row>
    <row r="62" spans="2:17" x14ac:dyDescent="0.25">
      <c r="B62" s="376" t="s">
        <v>114</v>
      </c>
      <c r="C62" s="1000">
        <v>660</v>
      </c>
      <c r="D62" s="378">
        <f t="shared" si="5"/>
        <v>220</v>
      </c>
      <c r="E62" s="378">
        <f t="shared" si="6"/>
        <v>220</v>
      </c>
      <c r="F62" s="209">
        <v>8</v>
      </c>
      <c r="G62" s="378">
        <f t="shared" si="7"/>
        <v>220</v>
      </c>
      <c r="H62" s="209">
        <v>1199</v>
      </c>
      <c r="I62" s="378">
        <f t="shared" si="8"/>
        <v>220</v>
      </c>
      <c r="J62" s="523"/>
      <c r="K62" s="250"/>
      <c r="L62" s="250"/>
      <c r="M62" s="250"/>
      <c r="N62" s="250"/>
      <c r="O62" s="250"/>
      <c r="P62" s="250"/>
      <c r="Q62" s="250"/>
    </row>
    <row r="63" spans="2:17" x14ac:dyDescent="0.25">
      <c r="B63" s="376" t="s">
        <v>115</v>
      </c>
      <c r="C63" s="1000">
        <v>660</v>
      </c>
      <c r="D63" s="378">
        <f t="shared" si="5"/>
        <v>220</v>
      </c>
      <c r="E63" s="378">
        <f t="shared" si="6"/>
        <v>220</v>
      </c>
      <c r="F63" s="209">
        <v>8</v>
      </c>
      <c r="G63" s="378">
        <f t="shared" si="7"/>
        <v>220</v>
      </c>
      <c r="H63" s="209">
        <v>1955</v>
      </c>
      <c r="I63" s="378">
        <f t="shared" si="8"/>
        <v>220</v>
      </c>
      <c r="J63" s="523"/>
      <c r="K63" s="250"/>
      <c r="L63" s="250"/>
      <c r="M63" s="250"/>
      <c r="N63" s="250"/>
      <c r="O63" s="250"/>
      <c r="P63" s="250"/>
      <c r="Q63" s="250"/>
    </row>
    <row r="64" spans="2:17" ht="15.75" x14ac:dyDescent="0.25">
      <c r="B64" s="376" t="s">
        <v>116</v>
      </c>
      <c r="C64" s="1000">
        <v>662</v>
      </c>
      <c r="D64" s="378">
        <f t="shared" si="5"/>
        <v>220.66666666666666</v>
      </c>
      <c r="E64" s="378">
        <f t="shared" si="6"/>
        <v>220.66666666666666</v>
      </c>
      <c r="F64" s="209">
        <v>8</v>
      </c>
      <c r="G64" s="378">
        <f t="shared" si="7"/>
        <v>220.66666666666666</v>
      </c>
      <c r="H64" s="209">
        <v>2221</v>
      </c>
      <c r="I64" s="378">
        <f t="shared" si="8"/>
        <v>220.66666666666666</v>
      </c>
      <c r="J64" s="523"/>
      <c r="K64" s="250"/>
      <c r="L64" s="522"/>
      <c r="M64" s="250"/>
      <c r="N64" s="250"/>
      <c r="O64" s="250"/>
      <c r="P64" s="250"/>
      <c r="Q64" s="250"/>
    </row>
    <row r="65" spans="2:17" ht="15.75" x14ac:dyDescent="0.25">
      <c r="B65" s="376" t="s">
        <v>117</v>
      </c>
      <c r="C65" s="1000">
        <v>660</v>
      </c>
      <c r="D65" s="378">
        <f t="shared" si="5"/>
        <v>220</v>
      </c>
      <c r="E65" s="378">
        <f t="shared" si="6"/>
        <v>220</v>
      </c>
      <c r="F65" s="209">
        <v>8</v>
      </c>
      <c r="G65" s="378">
        <f t="shared" si="7"/>
        <v>220</v>
      </c>
      <c r="H65" s="209">
        <v>726</v>
      </c>
      <c r="I65" s="378">
        <f t="shared" si="8"/>
        <v>220</v>
      </c>
      <c r="J65" s="523"/>
      <c r="K65" s="250"/>
      <c r="L65" s="522"/>
      <c r="M65" s="250"/>
      <c r="N65" s="250"/>
      <c r="O65" s="250"/>
      <c r="P65" s="250"/>
      <c r="Q65" s="250"/>
    </row>
    <row r="66" spans="2:17" x14ac:dyDescent="0.25">
      <c r="B66" s="376" t="s">
        <v>2336</v>
      </c>
      <c r="C66" s="1000">
        <v>602</v>
      </c>
      <c r="D66" s="378">
        <f t="shared" si="5"/>
        <v>200.66666666666666</v>
      </c>
      <c r="E66" s="378">
        <f t="shared" si="6"/>
        <v>200.66666666666666</v>
      </c>
      <c r="F66" s="209">
        <v>8</v>
      </c>
      <c r="G66" s="378">
        <f t="shared" si="7"/>
        <v>200.66666666666666</v>
      </c>
      <c r="H66" s="209">
        <v>2616</v>
      </c>
      <c r="I66" s="378">
        <f t="shared" si="8"/>
        <v>200.66666666666666</v>
      </c>
      <c r="J66" s="523"/>
      <c r="K66" s="250"/>
      <c r="L66" s="250"/>
      <c r="M66" s="250"/>
      <c r="N66" s="250"/>
      <c r="O66" s="250"/>
      <c r="P66" s="250"/>
      <c r="Q66" s="250"/>
    </row>
    <row r="67" spans="2:17" x14ac:dyDescent="0.25">
      <c r="B67" s="331" t="s">
        <v>120</v>
      </c>
      <c r="C67" s="1001">
        <v>405</v>
      </c>
      <c r="D67" s="378">
        <f t="shared" si="5"/>
        <v>135</v>
      </c>
      <c r="E67" s="378">
        <f t="shared" si="6"/>
        <v>135</v>
      </c>
      <c r="F67" s="209">
        <v>8</v>
      </c>
      <c r="G67" s="378">
        <f t="shared" si="7"/>
        <v>135</v>
      </c>
      <c r="H67" s="209">
        <v>1589</v>
      </c>
      <c r="I67" s="378">
        <f t="shared" si="8"/>
        <v>135</v>
      </c>
      <c r="J67" s="523"/>
      <c r="K67" s="250"/>
      <c r="L67" s="250"/>
      <c r="M67" s="250"/>
      <c r="N67" s="250"/>
      <c r="O67" s="250"/>
      <c r="P67" s="250"/>
      <c r="Q67" s="250"/>
    </row>
    <row r="68" spans="2:17" x14ac:dyDescent="0.25">
      <c r="B68" s="331" t="s">
        <v>121</v>
      </c>
      <c r="C68" s="1001">
        <v>495</v>
      </c>
      <c r="D68" s="378">
        <f t="shared" si="5"/>
        <v>165</v>
      </c>
      <c r="E68" s="378">
        <f t="shared" si="6"/>
        <v>165</v>
      </c>
      <c r="F68" s="209">
        <v>8</v>
      </c>
      <c r="G68" s="378">
        <f t="shared" si="7"/>
        <v>165</v>
      </c>
      <c r="H68" s="209">
        <v>2353</v>
      </c>
      <c r="I68" s="378">
        <f t="shared" si="8"/>
        <v>165</v>
      </c>
      <c r="J68" s="523"/>
      <c r="K68" s="250"/>
      <c r="L68" s="250"/>
      <c r="M68" s="250"/>
      <c r="N68" s="250"/>
      <c r="O68" s="250"/>
      <c r="P68" s="250"/>
      <c r="Q68" s="250"/>
    </row>
    <row r="69" spans="2:17" x14ac:dyDescent="0.25">
      <c r="B69" s="331" t="s">
        <v>122</v>
      </c>
      <c r="C69" s="1001">
        <v>626</v>
      </c>
      <c r="D69" s="378">
        <f t="shared" si="5"/>
        <v>208.66666666666666</v>
      </c>
      <c r="E69" s="378">
        <f t="shared" si="6"/>
        <v>208.66666666666666</v>
      </c>
      <c r="F69" s="209">
        <v>8</v>
      </c>
      <c r="G69" s="378">
        <f t="shared" si="7"/>
        <v>208.66666666666666</v>
      </c>
      <c r="H69" s="209">
        <v>2693</v>
      </c>
      <c r="I69" s="378">
        <f t="shared" si="8"/>
        <v>208.66666666666666</v>
      </c>
      <c r="J69" s="523"/>
      <c r="K69" s="250"/>
      <c r="L69" s="250"/>
      <c r="M69" s="250"/>
      <c r="N69" s="250"/>
      <c r="O69" s="250"/>
      <c r="P69" s="250"/>
      <c r="Q69" s="250"/>
    </row>
    <row r="70" spans="2:17" x14ac:dyDescent="0.25">
      <c r="B70" s="331" t="s">
        <v>123</v>
      </c>
      <c r="C70" s="1000">
        <v>433</v>
      </c>
      <c r="D70" s="378">
        <f t="shared" si="5"/>
        <v>144.33333333333334</v>
      </c>
      <c r="E70" s="378">
        <f t="shared" si="6"/>
        <v>144.33333333333334</v>
      </c>
      <c r="F70" s="209">
        <v>8</v>
      </c>
      <c r="G70" s="378">
        <f t="shared" si="7"/>
        <v>144.33333333333334</v>
      </c>
      <c r="H70" s="209">
        <v>1565</v>
      </c>
      <c r="I70" s="378">
        <f t="shared" si="8"/>
        <v>144.33333333333334</v>
      </c>
      <c r="J70" s="523"/>
    </row>
    <row r="71" spans="2:17" x14ac:dyDescent="0.25">
      <c r="B71" s="331" t="s">
        <v>124</v>
      </c>
      <c r="C71" s="1000">
        <v>411</v>
      </c>
      <c r="D71" s="378">
        <f t="shared" si="5"/>
        <v>137</v>
      </c>
      <c r="E71" s="378">
        <f t="shared" si="6"/>
        <v>137</v>
      </c>
      <c r="F71" s="209">
        <v>8</v>
      </c>
      <c r="G71" s="378">
        <f t="shared" si="7"/>
        <v>137</v>
      </c>
      <c r="H71" s="209">
        <v>1420</v>
      </c>
      <c r="I71" s="378">
        <f t="shared" si="8"/>
        <v>137</v>
      </c>
      <c r="J71" s="523"/>
    </row>
    <row r="72" spans="2:17" x14ac:dyDescent="0.25">
      <c r="B72" s="356" t="s">
        <v>125</v>
      </c>
      <c r="C72" s="1000">
        <v>220</v>
      </c>
      <c r="D72" s="378">
        <f t="shared" si="5"/>
        <v>73.333333333333329</v>
      </c>
      <c r="E72" s="378">
        <f t="shared" si="6"/>
        <v>73.333333333333329</v>
      </c>
      <c r="F72" s="209">
        <v>8</v>
      </c>
      <c r="G72" s="378">
        <f t="shared" si="7"/>
        <v>73.333333333333329</v>
      </c>
      <c r="H72" s="209">
        <v>447</v>
      </c>
      <c r="I72" s="378">
        <f t="shared" si="8"/>
        <v>73.333333333333329</v>
      </c>
      <c r="J72" s="523"/>
    </row>
    <row r="73" spans="2:17" x14ac:dyDescent="0.25">
      <c r="B73" s="331" t="s">
        <v>126</v>
      </c>
      <c r="C73" s="1000">
        <v>315</v>
      </c>
      <c r="D73" s="378">
        <f t="shared" si="5"/>
        <v>105</v>
      </c>
      <c r="E73" s="378">
        <f t="shared" si="6"/>
        <v>105</v>
      </c>
      <c r="F73" s="209">
        <v>8</v>
      </c>
      <c r="G73" s="378">
        <f t="shared" si="7"/>
        <v>105</v>
      </c>
      <c r="H73" s="148">
        <v>1044</v>
      </c>
      <c r="I73" s="378">
        <f t="shared" si="8"/>
        <v>105</v>
      </c>
      <c r="J73" s="523"/>
    </row>
    <row r="74" spans="2:17" x14ac:dyDescent="0.25">
      <c r="B74" s="331" t="s">
        <v>127</v>
      </c>
      <c r="C74" s="1000">
        <v>143</v>
      </c>
      <c r="D74" s="378">
        <f t="shared" si="5"/>
        <v>47.666666666666664</v>
      </c>
      <c r="E74" s="378">
        <f t="shared" si="6"/>
        <v>47.666666666666664</v>
      </c>
      <c r="F74" s="209">
        <v>8</v>
      </c>
      <c r="G74" s="378">
        <f t="shared" si="7"/>
        <v>47.666666666666664</v>
      </c>
      <c r="H74" s="326">
        <v>496</v>
      </c>
      <c r="I74" s="378">
        <f t="shared" si="8"/>
        <v>47.666666666666664</v>
      </c>
      <c r="J74" s="523"/>
    </row>
    <row r="75" spans="2:17" x14ac:dyDescent="0.25">
      <c r="B75" s="331" t="s">
        <v>128</v>
      </c>
      <c r="C75" s="1000">
        <v>366</v>
      </c>
      <c r="D75" s="378">
        <f t="shared" si="5"/>
        <v>122</v>
      </c>
      <c r="E75" s="378">
        <f t="shared" si="6"/>
        <v>122</v>
      </c>
      <c r="F75" s="209">
        <v>8</v>
      </c>
      <c r="G75" s="378">
        <f t="shared" si="7"/>
        <v>122</v>
      </c>
      <c r="H75" s="269">
        <v>1459</v>
      </c>
      <c r="I75" s="378">
        <f t="shared" si="8"/>
        <v>122</v>
      </c>
      <c r="J75" s="523"/>
    </row>
    <row r="76" spans="2:17" x14ac:dyDescent="0.25">
      <c r="B76" s="331" t="s">
        <v>129</v>
      </c>
      <c r="C76" s="1000">
        <v>208</v>
      </c>
      <c r="D76" s="378">
        <f t="shared" si="5"/>
        <v>69.333333333333329</v>
      </c>
      <c r="E76" s="378">
        <f t="shared" si="6"/>
        <v>69.333333333333329</v>
      </c>
      <c r="F76" s="209">
        <v>8</v>
      </c>
      <c r="G76" s="378">
        <f t="shared" si="7"/>
        <v>69.333333333333329</v>
      </c>
      <c r="H76" s="269">
        <v>724</v>
      </c>
      <c r="I76" s="378">
        <f t="shared" si="8"/>
        <v>69.333333333333329</v>
      </c>
      <c r="J76" s="523"/>
    </row>
    <row r="77" spans="2:17" x14ac:dyDescent="0.25">
      <c r="B77" s="331" t="s">
        <v>130</v>
      </c>
      <c r="C77" s="1000">
        <v>186</v>
      </c>
      <c r="D77" s="378">
        <f t="shared" si="5"/>
        <v>62</v>
      </c>
      <c r="E77" s="378">
        <f t="shared" si="6"/>
        <v>62</v>
      </c>
      <c r="F77" s="209">
        <v>8</v>
      </c>
      <c r="G77" s="378">
        <f t="shared" si="7"/>
        <v>62</v>
      </c>
      <c r="H77" s="269">
        <v>384</v>
      </c>
      <c r="I77" s="378">
        <f t="shared" si="8"/>
        <v>62</v>
      </c>
      <c r="J77" s="523"/>
    </row>
    <row r="78" spans="2:17" x14ac:dyDescent="0.25">
      <c r="B78" s="331" t="s">
        <v>131</v>
      </c>
      <c r="C78" s="1000">
        <v>415</v>
      </c>
      <c r="D78" s="378">
        <f t="shared" si="5"/>
        <v>138.33333333333334</v>
      </c>
      <c r="E78" s="378">
        <f t="shared" si="6"/>
        <v>138.33333333333334</v>
      </c>
      <c r="F78" s="209">
        <v>8</v>
      </c>
      <c r="G78" s="378">
        <f t="shared" si="7"/>
        <v>138.33333333333334</v>
      </c>
      <c r="H78" s="269">
        <v>1255</v>
      </c>
      <c r="I78" s="378">
        <f t="shared" si="8"/>
        <v>138.33333333333334</v>
      </c>
      <c r="J78" s="523"/>
    </row>
    <row r="79" spans="2:17" x14ac:dyDescent="0.25">
      <c r="B79" s="331" t="s">
        <v>132</v>
      </c>
      <c r="C79" s="1000">
        <v>525</v>
      </c>
      <c r="D79" s="378">
        <f t="shared" si="5"/>
        <v>175</v>
      </c>
      <c r="E79" s="378">
        <f t="shared" si="6"/>
        <v>175</v>
      </c>
      <c r="F79" s="209">
        <v>8</v>
      </c>
      <c r="G79" s="378">
        <f t="shared" si="7"/>
        <v>175</v>
      </c>
      <c r="H79" s="269">
        <v>2047</v>
      </c>
      <c r="I79" s="378">
        <f t="shared" si="8"/>
        <v>175</v>
      </c>
      <c r="J79" s="523"/>
    </row>
    <row r="80" spans="2:17" x14ac:dyDescent="0.25">
      <c r="B80" s="331" t="s">
        <v>133</v>
      </c>
      <c r="C80" s="1002">
        <v>489</v>
      </c>
      <c r="D80" s="378">
        <f t="shared" si="5"/>
        <v>163</v>
      </c>
      <c r="E80" s="378">
        <f t="shared" si="6"/>
        <v>163</v>
      </c>
      <c r="F80" s="209">
        <v>8</v>
      </c>
      <c r="G80" s="378">
        <f t="shared" si="7"/>
        <v>163</v>
      </c>
      <c r="H80" s="269">
        <v>1764</v>
      </c>
      <c r="I80" s="378">
        <f t="shared" si="8"/>
        <v>163</v>
      </c>
      <c r="J80" s="523"/>
    </row>
    <row r="81" spans="2:17" x14ac:dyDescent="0.25">
      <c r="B81" s="331" t="s">
        <v>134</v>
      </c>
      <c r="C81" s="1003">
        <v>172</v>
      </c>
      <c r="D81" s="378">
        <f t="shared" si="5"/>
        <v>57.333333333333336</v>
      </c>
      <c r="E81" s="378">
        <f t="shared" si="6"/>
        <v>57.333333333333336</v>
      </c>
      <c r="F81" s="209">
        <v>8</v>
      </c>
      <c r="G81" s="378">
        <f t="shared" si="7"/>
        <v>57.333333333333336</v>
      </c>
      <c r="H81" s="269">
        <v>1037</v>
      </c>
      <c r="I81" s="378">
        <f t="shared" si="8"/>
        <v>57.333333333333336</v>
      </c>
      <c r="J81" s="523"/>
    </row>
    <row r="82" spans="2:17" x14ac:dyDescent="0.25">
      <c r="B82" s="331" t="s">
        <v>135</v>
      </c>
      <c r="C82" s="1003">
        <v>169</v>
      </c>
      <c r="D82" s="378">
        <f t="shared" si="5"/>
        <v>56.333333333333336</v>
      </c>
      <c r="E82" s="378">
        <f t="shared" si="6"/>
        <v>56.333333333333336</v>
      </c>
      <c r="F82" s="209">
        <v>8</v>
      </c>
      <c r="G82" s="378">
        <f t="shared" si="7"/>
        <v>56.333333333333336</v>
      </c>
      <c r="H82" s="269">
        <v>361</v>
      </c>
      <c r="I82" s="378">
        <f t="shared" si="8"/>
        <v>56.333333333333336</v>
      </c>
      <c r="J82" s="523"/>
    </row>
    <row r="83" spans="2:17" x14ac:dyDescent="0.25">
      <c r="B83" s="331" t="s">
        <v>136</v>
      </c>
      <c r="C83" s="1003">
        <v>262</v>
      </c>
      <c r="D83" s="1004">
        <f t="shared" si="5"/>
        <v>87.333333333333329</v>
      </c>
      <c r="E83" s="378">
        <f t="shared" si="6"/>
        <v>87.333333333333329</v>
      </c>
      <c r="F83" s="209">
        <v>8</v>
      </c>
      <c r="G83" s="378">
        <f t="shared" si="7"/>
        <v>87.333333333333329</v>
      </c>
      <c r="H83" s="269">
        <v>719</v>
      </c>
      <c r="I83" s="378">
        <f t="shared" si="8"/>
        <v>87.333333333333329</v>
      </c>
      <c r="J83" s="523"/>
    </row>
    <row r="84" spans="2:17" x14ac:dyDescent="0.25">
      <c r="B84" s="331" t="s">
        <v>137</v>
      </c>
      <c r="C84" s="1003">
        <v>393</v>
      </c>
      <c r="D84" s="1004">
        <f t="shared" si="5"/>
        <v>131</v>
      </c>
      <c r="E84" s="378">
        <f t="shared" si="6"/>
        <v>131</v>
      </c>
      <c r="F84" s="209">
        <v>8</v>
      </c>
      <c r="G84" s="378">
        <f t="shared" si="7"/>
        <v>131</v>
      </c>
      <c r="H84" s="269">
        <v>1269</v>
      </c>
      <c r="I84" s="378">
        <f t="shared" si="8"/>
        <v>131</v>
      </c>
      <c r="J84" s="523"/>
    </row>
    <row r="85" spans="2:17" x14ac:dyDescent="0.25">
      <c r="B85" s="524" t="s">
        <v>138</v>
      </c>
      <c r="C85" s="1005">
        <v>534</v>
      </c>
      <c r="D85" s="1004">
        <f t="shared" si="5"/>
        <v>178</v>
      </c>
      <c r="E85" s="1004">
        <f t="shared" si="6"/>
        <v>178</v>
      </c>
      <c r="F85" s="1006">
        <v>8</v>
      </c>
      <c r="G85" s="1004">
        <f t="shared" si="7"/>
        <v>178</v>
      </c>
      <c r="H85" s="269">
        <v>1738</v>
      </c>
      <c r="I85" s="378">
        <f>C85/3</f>
        <v>178</v>
      </c>
      <c r="J85" s="523"/>
    </row>
    <row r="86" spans="2:17" ht="15.75" x14ac:dyDescent="0.25">
      <c r="B86" s="4" t="s">
        <v>140</v>
      </c>
      <c r="C86" s="1005">
        <v>55</v>
      </c>
      <c r="D86" s="1004">
        <f t="shared" si="5"/>
        <v>18.333333333333332</v>
      </c>
      <c r="E86" s="1004">
        <f t="shared" si="6"/>
        <v>18.333333333333332</v>
      </c>
      <c r="F86" s="1006">
        <v>8</v>
      </c>
      <c r="G86" s="1004">
        <f t="shared" si="7"/>
        <v>18.333333333333332</v>
      </c>
      <c r="H86" s="269">
        <v>124</v>
      </c>
      <c r="I86" s="378">
        <f t="shared" ref="I86:I91" si="9">C86/3</f>
        <v>18.333333333333332</v>
      </c>
      <c r="J86" s="523"/>
    </row>
    <row r="87" spans="2:17" ht="15.75" x14ac:dyDescent="0.25">
      <c r="B87" s="4" t="s">
        <v>141</v>
      </c>
      <c r="C87" s="1005">
        <v>268</v>
      </c>
      <c r="D87" s="1004">
        <f t="shared" si="5"/>
        <v>89.333333333333329</v>
      </c>
      <c r="E87" s="1004">
        <f t="shared" si="6"/>
        <v>89.333333333333329</v>
      </c>
      <c r="F87" s="1006">
        <v>8</v>
      </c>
      <c r="G87" s="1004">
        <f t="shared" si="7"/>
        <v>89.333333333333329</v>
      </c>
      <c r="H87" s="269">
        <v>648</v>
      </c>
      <c r="I87" s="378">
        <f t="shared" si="9"/>
        <v>89.333333333333329</v>
      </c>
      <c r="J87" s="523"/>
    </row>
    <row r="88" spans="2:17" ht="15.75" x14ac:dyDescent="0.25">
      <c r="B88" s="999" t="s">
        <v>142</v>
      </c>
      <c r="C88" s="1005">
        <v>16</v>
      </c>
      <c r="D88" s="1004">
        <f t="shared" si="5"/>
        <v>5.333333333333333</v>
      </c>
      <c r="E88" s="1004">
        <f t="shared" si="6"/>
        <v>5.333333333333333</v>
      </c>
      <c r="F88" s="1006">
        <v>8</v>
      </c>
      <c r="G88" s="1004">
        <f t="shared" si="7"/>
        <v>5.333333333333333</v>
      </c>
      <c r="H88" s="269">
        <v>83</v>
      </c>
      <c r="I88" s="378">
        <f t="shared" si="9"/>
        <v>5.333333333333333</v>
      </c>
      <c r="J88" s="523"/>
    </row>
    <row r="89" spans="2:17" ht="15.75" x14ac:dyDescent="0.25">
      <c r="B89" s="4" t="s">
        <v>143</v>
      </c>
      <c r="C89" s="1005">
        <v>22</v>
      </c>
      <c r="D89" s="1004">
        <f t="shared" si="5"/>
        <v>7.333333333333333</v>
      </c>
      <c r="E89" s="1004">
        <f t="shared" si="6"/>
        <v>7.333333333333333</v>
      </c>
      <c r="F89" s="1006">
        <v>8</v>
      </c>
      <c r="G89" s="1004">
        <f t="shared" si="7"/>
        <v>7.333333333333333</v>
      </c>
      <c r="H89" s="295">
        <v>62</v>
      </c>
      <c r="I89" s="378">
        <f t="shared" si="9"/>
        <v>7.333333333333333</v>
      </c>
      <c r="J89" s="523"/>
    </row>
    <row r="90" spans="2:17" ht="15.75" x14ac:dyDescent="0.25">
      <c r="B90" s="4" t="s">
        <v>144</v>
      </c>
      <c r="C90" s="1005">
        <v>14</v>
      </c>
      <c r="D90" s="1004">
        <f t="shared" si="5"/>
        <v>4.666666666666667</v>
      </c>
      <c r="E90" s="1004">
        <f t="shared" si="6"/>
        <v>4.666666666666667</v>
      </c>
      <c r="F90" s="1006">
        <v>8</v>
      </c>
      <c r="G90" s="1004">
        <f t="shared" si="7"/>
        <v>4.666666666666667</v>
      </c>
      <c r="H90" s="269">
        <v>34</v>
      </c>
      <c r="I90" s="378">
        <f t="shared" si="9"/>
        <v>4.666666666666667</v>
      </c>
      <c r="J90" s="523"/>
    </row>
    <row r="91" spans="2:17" ht="15.75" x14ac:dyDescent="0.25">
      <c r="B91" s="4" t="s">
        <v>145</v>
      </c>
      <c r="C91" s="1005">
        <v>2</v>
      </c>
      <c r="D91" s="1004">
        <f t="shared" si="5"/>
        <v>0.66666666666666663</v>
      </c>
      <c r="E91" s="1004">
        <f t="shared" si="6"/>
        <v>0.66666666666666663</v>
      </c>
      <c r="F91" s="1006">
        <v>8</v>
      </c>
      <c r="G91" s="1004">
        <f t="shared" si="7"/>
        <v>0.66666666666666663</v>
      </c>
      <c r="H91" s="269">
        <v>7</v>
      </c>
      <c r="I91" s="378">
        <f t="shared" si="9"/>
        <v>0.66666666666666663</v>
      </c>
      <c r="J91" s="523"/>
    </row>
    <row r="92" spans="2:17" x14ac:dyDescent="0.25">
      <c r="B92" s="331" t="s">
        <v>146</v>
      </c>
      <c r="C92" s="1003">
        <v>370</v>
      </c>
      <c r="D92" s="1004">
        <f t="shared" si="5"/>
        <v>123.33333333333333</v>
      </c>
      <c r="E92" s="378">
        <f t="shared" si="6"/>
        <v>123.33333333333333</v>
      </c>
      <c r="F92" s="209">
        <v>8</v>
      </c>
      <c r="G92" s="1004">
        <f t="shared" si="7"/>
        <v>123.33333333333333</v>
      </c>
      <c r="H92" s="269">
        <v>1025</v>
      </c>
      <c r="I92" s="213">
        <f t="shared" si="8"/>
        <v>123.33333333333333</v>
      </c>
      <c r="J92" s="523"/>
    </row>
    <row r="93" spans="2:17" x14ac:dyDescent="0.25">
      <c r="B93" s="381" t="s">
        <v>298</v>
      </c>
      <c r="C93" s="1007">
        <f t="shared" ref="C93:I93" si="10">SUM(C60:C92)</f>
        <v>12078</v>
      </c>
      <c r="D93" s="1008">
        <f t="shared" si="10"/>
        <v>4026.0000000000014</v>
      </c>
      <c r="E93" s="1009">
        <f t="shared" si="10"/>
        <v>4026.0000000000014</v>
      </c>
      <c r="F93" s="1009">
        <f t="shared" si="10"/>
        <v>264</v>
      </c>
      <c r="G93" s="1010">
        <f t="shared" si="10"/>
        <v>4026.0000000000014</v>
      </c>
      <c r="H93" s="1009">
        <f t="shared" si="10"/>
        <v>39890</v>
      </c>
      <c r="I93" s="1009">
        <f t="shared" si="10"/>
        <v>4026.0000000000014</v>
      </c>
      <c r="K93" s="250"/>
      <c r="L93" s="250"/>
      <c r="M93" s="250"/>
      <c r="N93" s="250"/>
      <c r="O93" s="250"/>
      <c r="P93" s="250"/>
      <c r="Q93" s="250"/>
    </row>
    <row r="94" spans="2:17" x14ac:dyDescent="0.25">
      <c r="B94" s="382" t="s">
        <v>66</v>
      </c>
      <c r="C94" s="148">
        <v>0</v>
      </c>
      <c r="D94" s="1011">
        <v>16.91</v>
      </c>
      <c r="E94" s="1012">
        <v>0</v>
      </c>
      <c r="F94" s="1012">
        <v>6.29</v>
      </c>
      <c r="G94" s="1013">
        <v>0.11</v>
      </c>
      <c r="H94" s="1012">
        <v>0.11</v>
      </c>
      <c r="I94" s="1014">
        <v>2.4900000000000002</v>
      </c>
      <c r="J94" s="531"/>
    </row>
    <row r="95" spans="2:17" x14ac:dyDescent="0.25">
      <c r="B95" s="385" t="s">
        <v>67</v>
      </c>
      <c r="C95" s="1023">
        <f>C93*C94</f>
        <v>0</v>
      </c>
      <c r="D95" s="1015">
        <f>D93*D94</f>
        <v>68079.660000000018</v>
      </c>
      <c r="E95" s="1015">
        <v>0</v>
      </c>
      <c r="F95" s="1015">
        <f>F93*F94</f>
        <v>1660.56</v>
      </c>
      <c r="G95" s="1016">
        <f>G93*G94</f>
        <v>442.86000000000013</v>
      </c>
      <c r="H95" s="1016">
        <f>H94*H93</f>
        <v>4387.8999999999996</v>
      </c>
      <c r="I95" s="1015">
        <f>I93*I94</f>
        <v>10024.740000000003</v>
      </c>
      <c r="K95" s="250"/>
      <c r="L95" s="250"/>
      <c r="M95" s="250"/>
      <c r="N95" s="276"/>
      <c r="O95" s="250"/>
    </row>
    <row r="96" spans="2:17" x14ac:dyDescent="0.25">
      <c r="B96" s="251"/>
      <c r="C96" s="277"/>
      <c r="D96" s="277"/>
      <c r="E96" s="277"/>
      <c r="F96" s="277"/>
      <c r="G96" s="277"/>
      <c r="H96" s="277"/>
      <c r="I96" s="277"/>
    </row>
    <row r="97" spans="2:16" ht="15.75" x14ac:dyDescent="0.25">
      <c r="E97" s="250"/>
      <c r="F97" s="250"/>
      <c r="G97" s="248"/>
      <c r="H97" s="278" t="s">
        <v>2337</v>
      </c>
      <c r="I97" s="454">
        <f>SUM(C95:I95)</f>
        <v>84595.720000000016</v>
      </c>
      <c r="M97" s="395" t="s">
        <v>20</v>
      </c>
      <c r="N97" s="395" t="s">
        <v>21</v>
      </c>
      <c r="O97" s="395" t="s">
        <v>22</v>
      </c>
    </row>
    <row r="98" spans="2:16" x14ac:dyDescent="0.25">
      <c r="E98" s="250"/>
      <c r="F98" s="250"/>
      <c r="G98" s="248"/>
      <c r="H98" s="278"/>
      <c r="I98" s="279"/>
      <c r="J98" s="250"/>
      <c r="K98" s="250"/>
      <c r="M98" s="219" t="s">
        <v>23</v>
      </c>
      <c r="N98" s="338">
        <v>6690</v>
      </c>
      <c r="O98" s="221">
        <f>N98/N100</f>
        <v>0.11347830511924552</v>
      </c>
    </row>
    <row r="99" spans="2:16" ht="15.75" x14ac:dyDescent="0.25">
      <c r="E99" s="250"/>
      <c r="F99" s="250"/>
      <c r="G99" s="248"/>
      <c r="H99" s="278"/>
      <c r="I99" s="279"/>
      <c r="J99" s="388">
        <f>O99</f>
        <v>0.8865216948807545</v>
      </c>
      <c r="K99" s="1024">
        <f>I97*O99</f>
        <v>74995.941074057759</v>
      </c>
      <c r="M99" s="222" t="s">
        <v>24</v>
      </c>
      <c r="N99" s="223">
        <v>52264</v>
      </c>
      <c r="O99" s="224">
        <f>N99/N100</f>
        <v>0.8865216948807545</v>
      </c>
      <c r="P99" s="397" t="s">
        <v>69</v>
      </c>
    </row>
    <row r="100" spans="2:16" x14ac:dyDescent="0.25">
      <c r="D100" s="238"/>
      <c r="E100" s="446" t="s">
        <v>86</v>
      </c>
      <c r="F100" s="446" t="s">
        <v>70</v>
      </c>
      <c r="G100" s="447" t="s">
        <v>87</v>
      </c>
      <c r="K100" s="198" t="s">
        <v>24</v>
      </c>
      <c r="M100" s="219" t="s">
        <v>4</v>
      </c>
      <c r="N100" s="223">
        <v>58954</v>
      </c>
      <c r="O100" s="225">
        <v>1</v>
      </c>
    </row>
    <row r="101" spans="2:16" x14ac:dyDescent="0.25">
      <c r="D101" s="238"/>
      <c r="E101" s="242" t="s">
        <v>77</v>
      </c>
      <c r="F101" s="449">
        <v>0</v>
      </c>
      <c r="G101" s="449">
        <v>0</v>
      </c>
    </row>
    <row r="102" spans="2:16" x14ac:dyDescent="0.25">
      <c r="D102" s="238"/>
      <c r="E102" s="242" t="s">
        <v>78</v>
      </c>
      <c r="F102" s="449">
        <v>5.2</v>
      </c>
      <c r="G102" s="449">
        <v>6.2919999999999998</v>
      </c>
    </row>
    <row r="103" spans="2:16" x14ac:dyDescent="0.25">
      <c r="D103" s="238"/>
      <c r="E103" s="242" t="s">
        <v>51</v>
      </c>
      <c r="F103" s="449">
        <v>2.06</v>
      </c>
      <c r="G103" s="449">
        <v>2.4900000000000002</v>
      </c>
    </row>
    <row r="104" spans="2:16" x14ac:dyDescent="0.25">
      <c r="D104" s="238"/>
      <c r="E104" s="242" t="s">
        <v>52</v>
      </c>
      <c r="F104" s="451">
        <v>13.98</v>
      </c>
      <c r="G104" s="1018">
        <v>16.91</v>
      </c>
    </row>
    <row r="105" spans="2:16" x14ac:dyDescent="0.25">
      <c r="D105" s="238"/>
      <c r="E105" s="242" t="s">
        <v>54</v>
      </c>
      <c r="F105" s="449">
        <v>0.1</v>
      </c>
      <c r="G105" s="1019">
        <v>0.112</v>
      </c>
    </row>
    <row r="106" spans="2:16" x14ac:dyDescent="0.25">
      <c r="B106" s="250"/>
      <c r="F106" s="198" t="s">
        <v>74</v>
      </c>
      <c r="G106" s="235">
        <f>SUM(G101:G105)</f>
        <v>25.803999999999998</v>
      </c>
    </row>
    <row r="107" spans="2:16" x14ac:dyDescent="0.25">
      <c r="B107" s="250"/>
    </row>
    <row r="108" spans="2:16" x14ac:dyDescent="0.25">
      <c r="G108" s="198"/>
    </row>
    <row r="109" spans="2:16" x14ac:dyDescent="0.25">
      <c r="G109" s="198"/>
    </row>
    <row r="110" spans="2:16" x14ac:dyDescent="0.25">
      <c r="G110" s="198"/>
    </row>
    <row r="111" spans="2:16" x14ac:dyDescent="0.25">
      <c r="G111" s="198"/>
    </row>
    <row r="112" spans="2:16" x14ac:dyDescent="0.25">
      <c r="G112" s="198"/>
      <c r="I112" s="250"/>
    </row>
    <row r="113" spans="4:7" x14ac:dyDescent="0.25">
      <c r="G113" s="198"/>
    </row>
    <row r="114" spans="4:7" x14ac:dyDescent="0.25">
      <c r="D114" s="235"/>
      <c r="G114" s="198"/>
    </row>
  </sheetData>
  <mergeCells count="1">
    <mergeCell ref="G1:I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J43"/>
  <sheetViews>
    <sheetView zoomScale="80" zoomScaleNormal="80" workbookViewId="0">
      <selection activeCell="G1" sqref="G1:I1"/>
    </sheetView>
  </sheetViews>
  <sheetFormatPr defaultColWidth="9.140625" defaultRowHeight="15" x14ac:dyDescent="0.25"/>
  <cols>
    <col min="1" max="1" width="3.42578125" style="59" customWidth="1"/>
    <col min="2" max="3" width="54.28515625" style="59" customWidth="1"/>
    <col min="4" max="9" width="15.140625" style="70" customWidth="1"/>
    <col min="10" max="16384" width="9.140625" style="59"/>
  </cols>
  <sheetData>
    <row r="1" spans="1:10" ht="63.75" customHeight="1" x14ac:dyDescent="0.25">
      <c r="A1" s="56"/>
      <c r="B1" s="57"/>
      <c r="C1" s="57"/>
      <c r="D1" s="58"/>
      <c r="E1" s="58"/>
      <c r="F1" s="58"/>
      <c r="G1" s="1385" t="s">
        <v>2612</v>
      </c>
      <c r="H1" s="1385"/>
      <c r="I1" s="1386"/>
    </row>
    <row r="2" spans="1:10" s="60" customFormat="1" ht="36.75" customHeight="1" x14ac:dyDescent="0.25">
      <c r="A2" s="1382" t="s">
        <v>2330</v>
      </c>
      <c r="B2" s="1383"/>
      <c r="C2" s="1383"/>
      <c r="D2" s="1383"/>
      <c r="E2" s="1383"/>
      <c r="F2" s="1383"/>
      <c r="G2" s="1383"/>
      <c r="H2" s="1383"/>
      <c r="I2" s="1384"/>
    </row>
    <row r="3" spans="1:10" ht="75.75" customHeight="1" x14ac:dyDescent="0.25">
      <c r="A3" s="61"/>
      <c r="B3" s="939" t="s">
        <v>303</v>
      </c>
      <c r="C3" s="939" t="s">
        <v>780</v>
      </c>
      <c r="D3" s="939" t="s">
        <v>781</v>
      </c>
      <c r="E3" s="939" t="s">
        <v>782</v>
      </c>
      <c r="F3" s="939" t="s">
        <v>783</v>
      </c>
      <c r="G3" s="940" t="s">
        <v>784</v>
      </c>
      <c r="H3" s="941" t="s">
        <v>785</v>
      </c>
      <c r="I3" s="939" t="s">
        <v>786</v>
      </c>
      <c r="J3" s="62"/>
    </row>
    <row r="4" spans="1:10" x14ac:dyDescent="0.25">
      <c r="A4" s="61"/>
      <c r="B4" s="942" t="s">
        <v>215</v>
      </c>
      <c r="C4" s="942"/>
      <c r="D4" s="943">
        <f t="shared" ref="D4:I4" si="0">SUM(D5:D27)</f>
        <v>1509.98</v>
      </c>
      <c r="E4" s="943">
        <f t="shared" si="0"/>
        <v>103</v>
      </c>
      <c r="F4" s="943">
        <f t="shared" si="0"/>
        <v>1408.44</v>
      </c>
      <c r="G4" s="944">
        <f t="shared" si="0"/>
        <v>242</v>
      </c>
      <c r="H4" s="946">
        <f>ROUNDUP(SUM(H5:H27),0)</f>
        <v>2919</v>
      </c>
      <c r="I4" s="943">
        <f t="shared" si="0"/>
        <v>345</v>
      </c>
      <c r="J4" s="62"/>
    </row>
    <row r="5" spans="1:10" x14ac:dyDescent="0.25">
      <c r="A5" s="56"/>
      <c r="B5" s="63" t="s">
        <v>324</v>
      </c>
      <c r="C5" s="63" t="s">
        <v>327</v>
      </c>
      <c r="D5" s="64">
        <f>E5*14.66</f>
        <v>29.32</v>
      </c>
      <c r="E5" s="64">
        <v>2</v>
      </c>
      <c r="F5" s="64">
        <f>G5*5.82</f>
        <v>0</v>
      </c>
      <c r="G5" s="65"/>
      <c r="H5" s="66">
        <f>D5+F5</f>
        <v>29.32</v>
      </c>
      <c r="I5" s="64">
        <f>E5+G5</f>
        <v>2</v>
      </c>
      <c r="J5" s="62"/>
    </row>
    <row r="6" spans="1:10" x14ac:dyDescent="0.25">
      <c r="A6" s="56"/>
      <c r="B6" s="63" t="s">
        <v>451</v>
      </c>
      <c r="C6" s="63" t="s">
        <v>326</v>
      </c>
      <c r="D6" s="64">
        <f t="shared" ref="D6:D27" si="1">E6*14.66</f>
        <v>1128.82</v>
      </c>
      <c r="E6" s="64">
        <v>77</v>
      </c>
      <c r="F6" s="64">
        <f t="shared" ref="F6:F27" si="2">G6*5.82</f>
        <v>0</v>
      </c>
      <c r="G6" s="65"/>
      <c r="H6" s="66">
        <f t="shared" ref="H6:I21" si="3">D6+F6</f>
        <v>1128.82</v>
      </c>
      <c r="I6" s="64">
        <f t="shared" si="3"/>
        <v>77</v>
      </c>
      <c r="J6" s="62"/>
    </row>
    <row r="7" spans="1:10" x14ac:dyDescent="0.25">
      <c r="A7" s="56"/>
      <c r="B7" s="63" t="s">
        <v>471</v>
      </c>
      <c r="C7" s="63" t="s">
        <v>326</v>
      </c>
      <c r="D7" s="64">
        <f t="shared" si="1"/>
        <v>0</v>
      </c>
      <c r="E7" s="64"/>
      <c r="F7" s="64">
        <f t="shared" si="2"/>
        <v>221.16000000000003</v>
      </c>
      <c r="G7" s="65">
        <v>38</v>
      </c>
      <c r="H7" s="66">
        <f t="shared" si="3"/>
        <v>221.16000000000003</v>
      </c>
      <c r="I7" s="64">
        <f t="shared" si="3"/>
        <v>38</v>
      </c>
      <c r="J7" s="62"/>
    </row>
    <row r="8" spans="1:10" x14ac:dyDescent="0.25">
      <c r="A8" s="56"/>
      <c r="B8" s="63" t="s">
        <v>471</v>
      </c>
      <c r="C8" s="63" t="s">
        <v>327</v>
      </c>
      <c r="D8" s="64">
        <f t="shared" si="1"/>
        <v>0</v>
      </c>
      <c r="E8" s="64"/>
      <c r="F8" s="64">
        <f t="shared" si="2"/>
        <v>104.76</v>
      </c>
      <c r="G8" s="65">
        <v>18</v>
      </c>
      <c r="H8" s="66">
        <f t="shared" si="3"/>
        <v>104.76</v>
      </c>
      <c r="I8" s="64">
        <f t="shared" si="3"/>
        <v>18</v>
      </c>
      <c r="J8" s="62"/>
    </row>
    <row r="9" spans="1:10" x14ac:dyDescent="0.25">
      <c r="A9" s="56"/>
      <c r="B9" s="63" t="s">
        <v>533</v>
      </c>
      <c r="C9" s="63" t="s">
        <v>326</v>
      </c>
      <c r="D9" s="64">
        <f t="shared" si="1"/>
        <v>0</v>
      </c>
      <c r="E9" s="64"/>
      <c r="F9" s="64">
        <f t="shared" si="2"/>
        <v>46.56</v>
      </c>
      <c r="G9" s="65">
        <v>8</v>
      </c>
      <c r="H9" s="66">
        <f t="shared" si="3"/>
        <v>46.56</v>
      </c>
      <c r="I9" s="64">
        <f t="shared" si="3"/>
        <v>8</v>
      </c>
      <c r="J9" s="62"/>
    </row>
    <row r="10" spans="1:10" x14ac:dyDescent="0.25">
      <c r="A10" s="56"/>
      <c r="B10" s="63" t="s">
        <v>533</v>
      </c>
      <c r="C10" s="63" t="s">
        <v>327</v>
      </c>
      <c r="D10" s="64">
        <f t="shared" si="1"/>
        <v>0</v>
      </c>
      <c r="E10" s="64"/>
      <c r="F10" s="64">
        <f t="shared" si="2"/>
        <v>203.70000000000002</v>
      </c>
      <c r="G10" s="65">
        <v>35</v>
      </c>
      <c r="H10" s="66">
        <f t="shared" si="3"/>
        <v>203.70000000000002</v>
      </c>
      <c r="I10" s="64">
        <f t="shared" si="3"/>
        <v>35</v>
      </c>
      <c r="J10" s="62"/>
    </row>
    <row r="11" spans="1:10" x14ac:dyDescent="0.25">
      <c r="A11" s="56"/>
      <c r="B11" s="63" t="s">
        <v>536</v>
      </c>
      <c r="C11" s="63" t="s">
        <v>326</v>
      </c>
      <c r="D11" s="64">
        <f t="shared" si="1"/>
        <v>0</v>
      </c>
      <c r="E11" s="64"/>
      <c r="F11" s="64">
        <f t="shared" si="2"/>
        <v>23.28</v>
      </c>
      <c r="G11" s="65">
        <v>4</v>
      </c>
      <c r="H11" s="66">
        <f t="shared" si="3"/>
        <v>23.28</v>
      </c>
      <c r="I11" s="64">
        <f t="shared" si="3"/>
        <v>4</v>
      </c>
      <c r="J11" s="62"/>
    </row>
    <row r="12" spans="1:10" x14ac:dyDescent="0.25">
      <c r="A12" s="56"/>
      <c r="B12" s="67" t="s">
        <v>536</v>
      </c>
      <c r="C12" s="67" t="s">
        <v>321</v>
      </c>
      <c r="D12" s="64">
        <f t="shared" si="1"/>
        <v>14.66</v>
      </c>
      <c r="E12" s="68">
        <v>1</v>
      </c>
      <c r="F12" s="64">
        <f t="shared" si="2"/>
        <v>0</v>
      </c>
      <c r="G12" s="69"/>
      <c r="H12" s="66">
        <f t="shared" si="3"/>
        <v>14.66</v>
      </c>
      <c r="I12" s="64">
        <f t="shared" si="3"/>
        <v>1</v>
      </c>
      <c r="J12" s="62"/>
    </row>
    <row r="13" spans="1:10" x14ac:dyDescent="0.25">
      <c r="A13" s="56"/>
      <c r="B13" s="63" t="s">
        <v>542</v>
      </c>
      <c r="C13" s="63" t="s">
        <v>326</v>
      </c>
      <c r="D13" s="64">
        <f t="shared" si="1"/>
        <v>0</v>
      </c>
      <c r="E13" s="64"/>
      <c r="F13" s="64">
        <f t="shared" si="2"/>
        <v>46.56</v>
      </c>
      <c r="G13" s="65">
        <v>8</v>
      </c>
      <c r="H13" s="66">
        <f t="shared" si="3"/>
        <v>46.56</v>
      </c>
      <c r="I13" s="64">
        <f t="shared" si="3"/>
        <v>8</v>
      </c>
      <c r="J13" s="62"/>
    </row>
    <row r="14" spans="1:10" x14ac:dyDescent="0.25">
      <c r="A14" s="56"/>
      <c r="B14" s="63" t="s">
        <v>542</v>
      </c>
      <c r="C14" s="63" t="s">
        <v>327</v>
      </c>
      <c r="D14" s="64">
        <f t="shared" si="1"/>
        <v>0</v>
      </c>
      <c r="E14" s="64"/>
      <c r="F14" s="64">
        <f t="shared" si="2"/>
        <v>69.84</v>
      </c>
      <c r="G14" s="65">
        <v>12</v>
      </c>
      <c r="H14" s="66">
        <f t="shared" si="3"/>
        <v>69.84</v>
      </c>
      <c r="I14" s="64">
        <f t="shared" si="3"/>
        <v>12</v>
      </c>
      <c r="J14" s="62"/>
    </row>
    <row r="15" spans="1:10" x14ac:dyDescent="0.25">
      <c r="A15" s="56"/>
      <c r="B15" s="63" t="s">
        <v>543</v>
      </c>
      <c r="C15" s="63" t="s">
        <v>326</v>
      </c>
      <c r="D15" s="64">
        <f t="shared" si="1"/>
        <v>14.66</v>
      </c>
      <c r="E15" s="64">
        <v>1</v>
      </c>
      <c r="F15" s="64">
        <f t="shared" si="2"/>
        <v>535.44000000000005</v>
      </c>
      <c r="G15" s="65">
        <v>92</v>
      </c>
      <c r="H15" s="66">
        <f t="shared" si="3"/>
        <v>550.1</v>
      </c>
      <c r="I15" s="64">
        <f t="shared" si="3"/>
        <v>93</v>
      </c>
      <c r="J15" s="62"/>
    </row>
    <row r="16" spans="1:10" x14ac:dyDescent="0.25">
      <c r="A16" s="56"/>
      <c r="B16" s="63" t="s">
        <v>543</v>
      </c>
      <c r="C16" s="63" t="s">
        <v>327</v>
      </c>
      <c r="D16" s="64">
        <f t="shared" si="1"/>
        <v>14.66</v>
      </c>
      <c r="E16" s="64">
        <v>1</v>
      </c>
      <c r="F16" s="64">
        <f t="shared" si="2"/>
        <v>29.1</v>
      </c>
      <c r="G16" s="65">
        <v>5</v>
      </c>
      <c r="H16" s="66">
        <f t="shared" si="3"/>
        <v>43.760000000000005</v>
      </c>
      <c r="I16" s="64">
        <f t="shared" si="3"/>
        <v>6</v>
      </c>
      <c r="J16" s="62"/>
    </row>
    <row r="17" spans="1:10" x14ac:dyDescent="0.25">
      <c r="A17" s="56"/>
      <c r="B17" s="63" t="s">
        <v>543</v>
      </c>
      <c r="C17" s="63" t="s">
        <v>352</v>
      </c>
      <c r="D17" s="64">
        <f t="shared" si="1"/>
        <v>29.32</v>
      </c>
      <c r="E17" s="64">
        <v>2</v>
      </c>
      <c r="F17" s="64">
        <f t="shared" si="2"/>
        <v>0</v>
      </c>
      <c r="G17" s="65"/>
      <c r="H17" s="66">
        <f t="shared" si="3"/>
        <v>29.32</v>
      </c>
      <c r="I17" s="64">
        <f t="shared" si="3"/>
        <v>2</v>
      </c>
      <c r="J17" s="62"/>
    </row>
    <row r="18" spans="1:10" x14ac:dyDescent="0.25">
      <c r="A18" s="56"/>
      <c r="B18" s="63" t="s">
        <v>543</v>
      </c>
      <c r="C18" s="63" t="s">
        <v>357</v>
      </c>
      <c r="D18" s="64">
        <f t="shared" si="1"/>
        <v>29.32</v>
      </c>
      <c r="E18" s="64">
        <v>2</v>
      </c>
      <c r="F18" s="64">
        <f t="shared" si="2"/>
        <v>0</v>
      </c>
      <c r="G18" s="65"/>
      <c r="H18" s="66">
        <f t="shared" si="3"/>
        <v>29.32</v>
      </c>
      <c r="I18" s="64">
        <f t="shared" si="3"/>
        <v>2</v>
      </c>
      <c r="J18" s="62"/>
    </row>
    <row r="19" spans="1:10" x14ac:dyDescent="0.25">
      <c r="A19" s="56"/>
      <c r="B19" s="63" t="s">
        <v>543</v>
      </c>
      <c r="C19" s="63" t="s">
        <v>367</v>
      </c>
      <c r="D19" s="64">
        <f t="shared" si="1"/>
        <v>29.32</v>
      </c>
      <c r="E19" s="64">
        <v>2</v>
      </c>
      <c r="F19" s="64">
        <f t="shared" si="2"/>
        <v>0</v>
      </c>
      <c r="G19" s="65"/>
      <c r="H19" s="66">
        <f t="shared" si="3"/>
        <v>29.32</v>
      </c>
      <c r="I19" s="64">
        <f t="shared" si="3"/>
        <v>2</v>
      </c>
      <c r="J19" s="62"/>
    </row>
    <row r="20" spans="1:10" x14ac:dyDescent="0.25">
      <c r="A20" s="56"/>
      <c r="B20" s="63" t="s">
        <v>544</v>
      </c>
      <c r="C20" s="63" t="s">
        <v>327</v>
      </c>
      <c r="D20" s="64">
        <f t="shared" si="1"/>
        <v>0</v>
      </c>
      <c r="E20" s="64"/>
      <c r="F20" s="64">
        <f t="shared" si="2"/>
        <v>81.48</v>
      </c>
      <c r="G20" s="65">
        <v>14</v>
      </c>
      <c r="H20" s="66">
        <f t="shared" si="3"/>
        <v>81.48</v>
      </c>
      <c r="I20" s="64">
        <f t="shared" si="3"/>
        <v>14</v>
      </c>
      <c r="J20" s="62"/>
    </row>
    <row r="21" spans="1:10" x14ac:dyDescent="0.25">
      <c r="A21" s="56"/>
      <c r="B21" s="63" t="s">
        <v>622</v>
      </c>
      <c r="C21" s="63" t="s">
        <v>326</v>
      </c>
      <c r="D21" s="64">
        <f t="shared" si="1"/>
        <v>29.32</v>
      </c>
      <c r="E21" s="64">
        <v>2</v>
      </c>
      <c r="F21" s="64">
        <f t="shared" si="2"/>
        <v>0</v>
      </c>
      <c r="G21" s="65"/>
      <c r="H21" s="66">
        <f t="shared" si="3"/>
        <v>29.32</v>
      </c>
      <c r="I21" s="64">
        <f t="shared" si="3"/>
        <v>2</v>
      </c>
      <c r="J21" s="62"/>
    </row>
    <row r="22" spans="1:10" x14ac:dyDescent="0.25">
      <c r="A22" s="56"/>
      <c r="B22" s="63" t="s">
        <v>636</v>
      </c>
      <c r="C22" s="63" t="s">
        <v>326</v>
      </c>
      <c r="D22" s="64">
        <f t="shared" si="1"/>
        <v>29.32</v>
      </c>
      <c r="E22" s="64">
        <v>2</v>
      </c>
      <c r="F22" s="64">
        <f t="shared" si="2"/>
        <v>5.82</v>
      </c>
      <c r="G22" s="65">
        <v>1</v>
      </c>
      <c r="H22" s="66">
        <f t="shared" ref="H22:I27" si="4">D22+F22</f>
        <v>35.14</v>
      </c>
      <c r="I22" s="64">
        <f t="shared" si="4"/>
        <v>3</v>
      </c>
      <c r="J22" s="62"/>
    </row>
    <row r="23" spans="1:10" x14ac:dyDescent="0.25">
      <c r="A23" s="56"/>
      <c r="B23" s="63" t="s">
        <v>636</v>
      </c>
      <c r="C23" s="63" t="s">
        <v>327</v>
      </c>
      <c r="D23" s="64">
        <f t="shared" si="1"/>
        <v>43.980000000000004</v>
      </c>
      <c r="E23" s="64">
        <v>3</v>
      </c>
      <c r="F23" s="64">
        <f t="shared" si="2"/>
        <v>17.46</v>
      </c>
      <c r="G23" s="65">
        <v>3</v>
      </c>
      <c r="H23" s="66">
        <f t="shared" si="4"/>
        <v>61.440000000000005</v>
      </c>
      <c r="I23" s="64">
        <f t="shared" si="4"/>
        <v>6</v>
      </c>
      <c r="J23" s="62"/>
    </row>
    <row r="24" spans="1:10" x14ac:dyDescent="0.25">
      <c r="A24" s="56"/>
      <c r="B24" s="63" t="s">
        <v>644</v>
      </c>
      <c r="C24" s="63" t="s">
        <v>326</v>
      </c>
      <c r="D24" s="64">
        <f t="shared" si="1"/>
        <v>14.66</v>
      </c>
      <c r="E24" s="64">
        <v>1</v>
      </c>
      <c r="F24" s="64">
        <f t="shared" si="2"/>
        <v>23.28</v>
      </c>
      <c r="G24" s="65">
        <v>4</v>
      </c>
      <c r="H24" s="66">
        <f t="shared" si="4"/>
        <v>37.94</v>
      </c>
      <c r="I24" s="64">
        <f t="shared" si="4"/>
        <v>5</v>
      </c>
      <c r="J24" s="62"/>
    </row>
    <row r="25" spans="1:10" x14ac:dyDescent="0.25">
      <c r="A25" s="56"/>
      <c r="B25" s="63" t="s">
        <v>648</v>
      </c>
      <c r="C25" s="63" t="s">
        <v>326</v>
      </c>
      <c r="D25" s="64">
        <f t="shared" si="1"/>
        <v>73.3</v>
      </c>
      <c r="E25" s="64">
        <v>5</v>
      </c>
      <c r="F25" s="64">
        <f t="shared" si="2"/>
        <v>0</v>
      </c>
      <c r="G25" s="65"/>
      <c r="H25" s="66">
        <f t="shared" si="4"/>
        <v>73.3</v>
      </c>
      <c r="I25" s="64">
        <f t="shared" si="4"/>
        <v>5</v>
      </c>
      <c r="J25" s="62"/>
    </row>
    <row r="26" spans="1:10" x14ac:dyDescent="0.25">
      <c r="A26" s="56"/>
      <c r="B26" s="63" t="s">
        <v>648</v>
      </c>
      <c r="C26" s="63" t="s">
        <v>349</v>
      </c>
      <c r="D26" s="64">
        <f t="shared" si="1"/>
        <v>14.66</v>
      </c>
      <c r="E26" s="64">
        <v>1</v>
      </c>
      <c r="F26" s="64">
        <f t="shared" si="2"/>
        <v>0</v>
      </c>
      <c r="G26" s="65"/>
      <c r="H26" s="66">
        <f t="shared" si="4"/>
        <v>14.66</v>
      </c>
      <c r="I26" s="64">
        <f t="shared" si="4"/>
        <v>1</v>
      </c>
      <c r="J26" s="62"/>
    </row>
    <row r="27" spans="1:10" x14ac:dyDescent="0.25">
      <c r="A27" s="56"/>
      <c r="B27" s="63" t="s">
        <v>679</v>
      </c>
      <c r="C27" s="63" t="s">
        <v>326</v>
      </c>
      <c r="D27" s="64">
        <f t="shared" si="1"/>
        <v>14.66</v>
      </c>
      <c r="E27" s="64">
        <v>1</v>
      </c>
      <c r="F27" s="64">
        <f t="shared" si="2"/>
        <v>0</v>
      </c>
      <c r="G27" s="65"/>
      <c r="H27" s="66">
        <f t="shared" si="4"/>
        <v>14.66</v>
      </c>
      <c r="I27" s="64">
        <f t="shared" si="4"/>
        <v>1</v>
      </c>
      <c r="J27" s="62"/>
    </row>
    <row r="29" spans="1:10" ht="35.25" customHeight="1" x14ac:dyDescent="0.25">
      <c r="A29" s="1382" t="s">
        <v>2331</v>
      </c>
      <c r="B29" s="1383"/>
      <c r="C29" s="1383"/>
      <c r="D29" s="1383"/>
      <c r="E29" s="1383"/>
      <c r="F29" s="1383"/>
      <c r="G29" s="1383"/>
      <c r="H29" s="1383"/>
      <c r="I29" s="1384"/>
    </row>
    <row r="30" spans="1:10" ht="58.5" x14ac:dyDescent="0.25">
      <c r="A30" s="61"/>
      <c r="B30" s="939" t="s">
        <v>303</v>
      </c>
      <c r="C30" s="939" t="s">
        <v>780</v>
      </c>
      <c r="D30" s="939" t="s">
        <v>781</v>
      </c>
      <c r="E30" s="939" t="s">
        <v>782</v>
      </c>
      <c r="F30" s="939" t="s">
        <v>783</v>
      </c>
      <c r="G30" s="940" t="s">
        <v>784</v>
      </c>
      <c r="H30" s="941" t="s">
        <v>785</v>
      </c>
      <c r="I30" s="939" t="s">
        <v>786</v>
      </c>
    </row>
    <row r="31" spans="1:10" x14ac:dyDescent="0.25">
      <c r="A31" s="61"/>
      <c r="B31" s="942" t="s">
        <v>215</v>
      </c>
      <c r="C31" s="942"/>
      <c r="D31" s="943">
        <f t="shared" ref="D31:I31" si="5">SUM(D32:D43)</f>
        <v>131.94</v>
      </c>
      <c r="E31" s="943">
        <f t="shared" si="5"/>
        <v>9</v>
      </c>
      <c r="F31" s="943">
        <f t="shared" si="5"/>
        <v>291.00000000000006</v>
      </c>
      <c r="G31" s="944">
        <f t="shared" si="5"/>
        <v>50</v>
      </c>
      <c r="H31" s="945">
        <f t="shared" si="5"/>
        <v>422.94000000000005</v>
      </c>
      <c r="I31" s="943">
        <f t="shared" si="5"/>
        <v>59</v>
      </c>
    </row>
    <row r="32" spans="1:10" x14ac:dyDescent="0.25">
      <c r="A32" s="56"/>
      <c r="B32" s="63" t="s">
        <v>531</v>
      </c>
      <c r="C32" s="63" t="s">
        <v>317</v>
      </c>
      <c r="D32" s="64">
        <f>E32*14.66</f>
        <v>29.32</v>
      </c>
      <c r="E32" s="64">
        <v>2</v>
      </c>
      <c r="F32" s="64">
        <f>G32*5.82</f>
        <v>0</v>
      </c>
      <c r="G32" s="65"/>
      <c r="H32" s="66">
        <f>D32+F32</f>
        <v>29.32</v>
      </c>
      <c r="I32" s="64">
        <f>E32+G32</f>
        <v>2</v>
      </c>
    </row>
    <row r="33" spans="1:9" x14ac:dyDescent="0.25">
      <c r="A33" s="56"/>
      <c r="B33" s="63" t="s">
        <v>542</v>
      </c>
      <c r="C33" s="63" t="s">
        <v>326</v>
      </c>
      <c r="D33" s="64">
        <f t="shared" ref="D33:D43" si="6">E33*14.66</f>
        <v>0</v>
      </c>
      <c r="E33" s="64"/>
      <c r="F33" s="64">
        <f t="shared" ref="F33:F43" si="7">G33*5.82</f>
        <v>29.1</v>
      </c>
      <c r="G33" s="65">
        <v>5</v>
      </c>
      <c r="H33" s="66">
        <f t="shared" ref="H33:I43" si="8">D33+F33</f>
        <v>29.1</v>
      </c>
      <c r="I33" s="64">
        <f t="shared" si="8"/>
        <v>5</v>
      </c>
    </row>
    <row r="34" spans="1:9" x14ac:dyDescent="0.25">
      <c r="A34" s="56"/>
      <c r="B34" s="63" t="s">
        <v>542</v>
      </c>
      <c r="C34" s="63" t="s">
        <v>327</v>
      </c>
      <c r="D34" s="64">
        <f t="shared" si="6"/>
        <v>0</v>
      </c>
      <c r="E34" s="64"/>
      <c r="F34" s="64">
        <f t="shared" si="7"/>
        <v>11.64</v>
      </c>
      <c r="G34" s="65">
        <v>2</v>
      </c>
      <c r="H34" s="66">
        <f t="shared" si="8"/>
        <v>11.64</v>
      </c>
      <c r="I34" s="64">
        <f t="shared" si="8"/>
        <v>2</v>
      </c>
    </row>
    <row r="35" spans="1:9" x14ac:dyDescent="0.25">
      <c r="A35" s="56"/>
      <c r="B35" s="63" t="s">
        <v>542</v>
      </c>
      <c r="C35" s="63" t="s">
        <v>367</v>
      </c>
      <c r="D35" s="64">
        <f t="shared" si="6"/>
        <v>14.66</v>
      </c>
      <c r="E35" s="64">
        <v>1</v>
      </c>
      <c r="F35" s="64">
        <f t="shared" si="7"/>
        <v>0</v>
      </c>
      <c r="G35" s="65"/>
      <c r="H35" s="66">
        <f t="shared" si="8"/>
        <v>14.66</v>
      </c>
      <c r="I35" s="64">
        <f t="shared" si="8"/>
        <v>1</v>
      </c>
    </row>
    <row r="36" spans="1:9" x14ac:dyDescent="0.25">
      <c r="A36" s="56"/>
      <c r="B36" s="63" t="s">
        <v>543</v>
      </c>
      <c r="C36" s="63" t="s">
        <v>326</v>
      </c>
      <c r="D36" s="64">
        <f t="shared" si="6"/>
        <v>14.66</v>
      </c>
      <c r="E36" s="64">
        <v>1</v>
      </c>
      <c r="F36" s="64">
        <f t="shared" si="7"/>
        <v>128.04000000000002</v>
      </c>
      <c r="G36" s="65">
        <v>22</v>
      </c>
      <c r="H36" s="66">
        <f t="shared" si="8"/>
        <v>142.70000000000002</v>
      </c>
      <c r="I36" s="64">
        <f t="shared" si="8"/>
        <v>23</v>
      </c>
    </row>
    <row r="37" spans="1:9" x14ac:dyDescent="0.25">
      <c r="A37" s="56"/>
      <c r="B37" s="63" t="s">
        <v>543</v>
      </c>
      <c r="C37" s="63" t="s">
        <v>321</v>
      </c>
      <c r="D37" s="64">
        <f t="shared" si="6"/>
        <v>14.66</v>
      </c>
      <c r="E37" s="64">
        <v>1</v>
      </c>
      <c r="F37" s="64">
        <f t="shared" si="7"/>
        <v>0</v>
      </c>
      <c r="G37" s="65"/>
      <c r="H37" s="66">
        <f t="shared" si="8"/>
        <v>14.66</v>
      </c>
      <c r="I37" s="64">
        <f t="shared" si="8"/>
        <v>1</v>
      </c>
    </row>
    <row r="38" spans="1:9" x14ac:dyDescent="0.25">
      <c r="A38" s="56"/>
      <c r="B38" s="63" t="s">
        <v>543</v>
      </c>
      <c r="C38" s="63" t="s">
        <v>360</v>
      </c>
      <c r="D38" s="64">
        <f t="shared" si="6"/>
        <v>0</v>
      </c>
      <c r="E38" s="64"/>
      <c r="F38" s="64">
        <f t="shared" si="7"/>
        <v>5.82</v>
      </c>
      <c r="G38" s="65">
        <v>1</v>
      </c>
      <c r="H38" s="66">
        <f t="shared" si="8"/>
        <v>5.82</v>
      </c>
      <c r="I38" s="64">
        <f t="shared" si="8"/>
        <v>1</v>
      </c>
    </row>
    <row r="39" spans="1:9" x14ac:dyDescent="0.25">
      <c r="A39" s="56"/>
      <c r="B39" s="63" t="s">
        <v>544</v>
      </c>
      <c r="C39" s="63" t="s">
        <v>327</v>
      </c>
      <c r="D39" s="64">
        <f t="shared" si="6"/>
        <v>0</v>
      </c>
      <c r="E39" s="64"/>
      <c r="F39" s="64">
        <f t="shared" si="7"/>
        <v>75.66</v>
      </c>
      <c r="G39" s="65">
        <v>13</v>
      </c>
      <c r="H39" s="66">
        <f t="shared" si="8"/>
        <v>75.66</v>
      </c>
      <c r="I39" s="64">
        <f t="shared" si="8"/>
        <v>13</v>
      </c>
    </row>
    <row r="40" spans="1:9" x14ac:dyDescent="0.25">
      <c r="A40" s="56"/>
      <c r="B40" s="63" t="s">
        <v>622</v>
      </c>
      <c r="C40" s="63" t="s">
        <v>326</v>
      </c>
      <c r="D40" s="64">
        <f t="shared" si="6"/>
        <v>0</v>
      </c>
      <c r="E40" s="64"/>
      <c r="F40" s="64">
        <f t="shared" si="7"/>
        <v>11.64</v>
      </c>
      <c r="G40" s="65">
        <v>2</v>
      </c>
      <c r="H40" s="66">
        <f t="shared" si="8"/>
        <v>11.64</v>
      </c>
      <c r="I40" s="64">
        <f t="shared" si="8"/>
        <v>2</v>
      </c>
    </row>
    <row r="41" spans="1:9" x14ac:dyDescent="0.25">
      <c r="A41" s="56"/>
      <c r="B41" s="67" t="s">
        <v>389</v>
      </c>
      <c r="C41" s="67" t="s">
        <v>327</v>
      </c>
      <c r="D41" s="64">
        <f t="shared" si="6"/>
        <v>0</v>
      </c>
      <c r="E41" s="68"/>
      <c r="F41" s="64">
        <f t="shared" si="7"/>
        <v>29.1</v>
      </c>
      <c r="G41" s="69">
        <v>5</v>
      </c>
      <c r="H41" s="66">
        <f t="shared" si="8"/>
        <v>29.1</v>
      </c>
      <c r="I41" s="64">
        <f t="shared" si="8"/>
        <v>5</v>
      </c>
    </row>
    <row r="42" spans="1:9" x14ac:dyDescent="0.25">
      <c r="A42" s="56"/>
      <c r="B42" s="63" t="s">
        <v>644</v>
      </c>
      <c r="C42" s="63" t="s">
        <v>327</v>
      </c>
      <c r="D42" s="64">
        <f t="shared" si="6"/>
        <v>14.66</v>
      </c>
      <c r="E42" s="64">
        <v>1</v>
      </c>
      <c r="F42" s="64">
        <f t="shared" si="7"/>
        <v>0</v>
      </c>
      <c r="G42" s="65"/>
      <c r="H42" s="66">
        <f t="shared" si="8"/>
        <v>14.66</v>
      </c>
      <c r="I42" s="64">
        <f t="shared" si="8"/>
        <v>1</v>
      </c>
    </row>
    <row r="43" spans="1:9" x14ac:dyDescent="0.25">
      <c r="A43" s="56"/>
      <c r="B43" s="63" t="s">
        <v>648</v>
      </c>
      <c r="C43" s="63" t="s">
        <v>326</v>
      </c>
      <c r="D43" s="64">
        <f t="shared" si="6"/>
        <v>43.980000000000004</v>
      </c>
      <c r="E43" s="64">
        <v>3</v>
      </c>
      <c r="F43" s="64">
        <f t="shared" si="7"/>
        <v>0</v>
      </c>
      <c r="G43" s="65"/>
      <c r="H43" s="66">
        <f t="shared" si="8"/>
        <v>43.980000000000004</v>
      </c>
      <c r="I43" s="64">
        <f t="shared" si="8"/>
        <v>3</v>
      </c>
    </row>
  </sheetData>
  <autoFilter ref="A4:J27" xr:uid="{00000000-0009-0000-0000-000003000000}"/>
  <mergeCells count="3">
    <mergeCell ref="A2:I2"/>
    <mergeCell ref="G1:I1"/>
    <mergeCell ref="A29:I29"/>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sheetPr>
  <dimension ref="A1:AA88"/>
  <sheetViews>
    <sheetView showGridLines="0" zoomScale="73" zoomScaleNormal="73" workbookViewId="0">
      <selection activeCell="M1" sqref="M1:O1"/>
    </sheetView>
  </sheetViews>
  <sheetFormatPr defaultColWidth="8.7109375" defaultRowHeight="15" x14ac:dyDescent="0.25"/>
  <cols>
    <col min="1" max="1" width="9" style="375" customWidth="1"/>
    <col min="2" max="2" width="15.7109375" style="375" customWidth="1"/>
    <col min="3" max="3" width="13.7109375" style="200" customWidth="1"/>
    <col min="4" max="5" width="13.7109375" style="375" customWidth="1"/>
    <col min="6" max="6" width="14.5703125" style="375" customWidth="1"/>
    <col min="7" max="7" width="16.7109375" style="375" customWidth="1"/>
    <col min="8" max="8" width="12.7109375" style="375" customWidth="1"/>
    <col min="9" max="10" width="15.7109375" style="375" customWidth="1"/>
    <col min="11" max="11" width="17.28515625" style="488" customWidth="1"/>
    <col min="12" max="12" width="14.28515625" style="200" customWidth="1"/>
    <col min="13" max="13" width="25.42578125" style="200" customWidth="1"/>
    <col min="14" max="14" width="16.42578125" style="200" customWidth="1"/>
    <col min="15" max="15" width="18" style="512" customWidth="1"/>
    <col min="16" max="16" width="19" style="375" customWidth="1"/>
    <col min="17" max="17" width="18.28515625" style="375" customWidth="1"/>
    <col min="18" max="18" width="14.140625" style="375" customWidth="1"/>
    <col min="19" max="16384" width="8.7109375" style="375"/>
  </cols>
  <sheetData>
    <row r="1" spans="2:26" s="456" customFormat="1" ht="57" customHeight="1" x14ac:dyDescent="0.25">
      <c r="C1" s="457"/>
      <c r="K1" s="458"/>
      <c r="L1" s="457"/>
      <c r="M1" s="1506" t="s">
        <v>2594</v>
      </c>
      <c r="N1" s="1506"/>
      <c r="O1" s="1506"/>
    </row>
    <row r="2" spans="2:26" s="456" customFormat="1" ht="18.75" x14ac:dyDescent="0.3">
      <c r="B2" s="459" t="s">
        <v>2137</v>
      </c>
      <c r="C2" s="460"/>
      <c r="D2" s="461"/>
      <c r="E2" s="461"/>
      <c r="F2" s="461"/>
      <c r="G2" s="461"/>
      <c r="H2" s="461"/>
      <c r="I2" s="461"/>
      <c r="J2" s="461"/>
      <c r="K2" s="462"/>
      <c r="L2" s="457"/>
      <c r="M2" s="457"/>
      <c r="N2" s="457"/>
      <c r="O2" s="540"/>
    </row>
    <row r="3" spans="2:26" s="456" customFormat="1" x14ac:dyDescent="0.25">
      <c r="C3" s="457"/>
      <c r="K3" s="458"/>
      <c r="L3" s="457"/>
      <c r="M3" s="457"/>
      <c r="N3" s="457"/>
      <c r="O3" s="540"/>
    </row>
    <row r="4" spans="2:26" s="456" customFormat="1" ht="90" x14ac:dyDescent="0.25">
      <c r="B4" s="496"/>
      <c r="C4" s="497" t="s">
        <v>283</v>
      </c>
      <c r="D4" s="497" t="s">
        <v>284</v>
      </c>
      <c r="E4" s="497" t="s">
        <v>285</v>
      </c>
      <c r="F4" s="497" t="s">
        <v>286</v>
      </c>
      <c r="G4" s="497" t="s">
        <v>287</v>
      </c>
      <c r="H4" s="497" t="s">
        <v>288</v>
      </c>
      <c r="I4" s="497" t="s">
        <v>289</v>
      </c>
      <c r="J4" s="497" t="s">
        <v>290</v>
      </c>
      <c r="K4" s="497" t="s">
        <v>291</v>
      </c>
      <c r="L4" s="497" t="s">
        <v>292</v>
      </c>
      <c r="M4" s="498" t="s">
        <v>293</v>
      </c>
      <c r="N4" s="583" t="s">
        <v>294</v>
      </c>
      <c r="O4" s="583" t="s">
        <v>295</v>
      </c>
    </row>
    <row r="5" spans="2:26" s="456" customFormat="1" x14ac:dyDescent="0.25">
      <c r="B5" s="211">
        <v>44166</v>
      </c>
      <c r="C5" s="542">
        <v>75</v>
      </c>
      <c r="D5" s="542">
        <v>353</v>
      </c>
      <c r="E5" s="466">
        <f>((0.11*D5)+19.4)</f>
        <v>58.23</v>
      </c>
      <c r="F5" s="466"/>
      <c r="G5" s="467"/>
      <c r="H5" s="466"/>
      <c r="I5" s="466"/>
      <c r="J5" s="468"/>
      <c r="K5" s="466"/>
      <c r="L5" s="468"/>
      <c r="M5" s="543">
        <f>C5*R16</f>
        <v>1463.2499999999998</v>
      </c>
      <c r="N5" s="544">
        <f>(G5*10.64)/2</f>
        <v>0</v>
      </c>
      <c r="O5" s="214">
        <v>4</v>
      </c>
    </row>
    <row r="6" spans="2:26" s="456" customFormat="1" x14ac:dyDescent="0.25">
      <c r="B6" s="211">
        <v>44167</v>
      </c>
      <c r="C6" s="542">
        <v>75</v>
      </c>
      <c r="D6" s="542">
        <v>182</v>
      </c>
      <c r="E6" s="466">
        <f t="shared" ref="E6:E34" si="0">((0.11*D6)+19.4)</f>
        <v>39.42</v>
      </c>
      <c r="F6" s="466"/>
      <c r="G6" s="467"/>
      <c r="H6" s="466"/>
      <c r="I6" s="466"/>
      <c r="J6" s="468"/>
      <c r="K6" s="466"/>
      <c r="L6" s="468"/>
      <c r="M6" s="543">
        <f>C6*R16</f>
        <v>1463.2499999999998</v>
      </c>
      <c r="N6" s="544">
        <f t="shared" ref="N6:N35" si="1">(G6*10.64)/2</f>
        <v>0</v>
      </c>
      <c r="O6" s="214">
        <v>4</v>
      </c>
    </row>
    <row r="7" spans="2:26" s="456" customFormat="1" x14ac:dyDescent="0.25">
      <c r="B7" s="211">
        <v>44168</v>
      </c>
      <c r="C7" s="542">
        <v>33</v>
      </c>
      <c r="D7" s="542">
        <v>352</v>
      </c>
      <c r="E7" s="466">
        <f t="shared" si="0"/>
        <v>58.12</v>
      </c>
      <c r="F7" s="466"/>
      <c r="G7" s="467"/>
      <c r="H7" s="466"/>
      <c r="I7" s="466"/>
      <c r="J7" s="468"/>
      <c r="K7" s="466"/>
      <c r="L7" s="468"/>
      <c r="M7" s="543">
        <f>C7*R16</f>
        <v>643.82999999999993</v>
      </c>
      <c r="N7" s="544">
        <f t="shared" si="1"/>
        <v>0</v>
      </c>
      <c r="O7" s="214">
        <v>4</v>
      </c>
      <c r="P7" s="471"/>
      <c r="Q7" s="471"/>
      <c r="R7" s="471"/>
      <c r="S7" s="471"/>
      <c r="T7" s="471"/>
      <c r="U7" s="471"/>
      <c r="V7" s="471"/>
      <c r="W7" s="471"/>
      <c r="X7" s="471"/>
      <c r="Y7" s="471"/>
      <c r="Z7" s="471"/>
    </row>
    <row r="8" spans="2:26" s="456" customFormat="1" ht="15.75" x14ac:dyDescent="0.25">
      <c r="B8" s="211">
        <v>44169</v>
      </c>
      <c r="C8" s="542">
        <v>55</v>
      </c>
      <c r="D8" s="542">
        <v>230</v>
      </c>
      <c r="E8" s="466">
        <f t="shared" si="0"/>
        <v>44.7</v>
      </c>
      <c r="F8" s="466"/>
      <c r="G8" s="467"/>
      <c r="H8" s="466"/>
      <c r="I8" s="466"/>
      <c r="J8" s="468"/>
      <c r="K8" s="466"/>
      <c r="L8" s="468"/>
      <c r="M8" s="543">
        <f>C8*R16</f>
        <v>1073.05</v>
      </c>
      <c r="N8" s="544">
        <f t="shared" si="1"/>
        <v>0</v>
      </c>
      <c r="O8" s="214">
        <v>4</v>
      </c>
      <c r="P8" s="472"/>
    </row>
    <row r="9" spans="2:26" s="456" customFormat="1" x14ac:dyDescent="0.25">
      <c r="B9" s="211">
        <v>44170</v>
      </c>
      <c r="C9" s="542">
        <v>52</v>
      </c>
      <c r="D9" s="542">
        <v>76</v>
      </c>
      <c r="E9" s="466">
        <f t="shared" si="0"/>
        <v>27.759999999999998</v>
      </c>
      <c r="F9" s="466"/>
      <c r="G9" s="467"/>
      <c r="H9" s="466"/>
      <c r="I9" s="466"/>
      <c r="J9" s="468"/>
      <c r="K9" s="466"/>
      <c r="L9" s="468"/>
      <c r="M9" s="543">
        <f>C9*R16</f>
        <v>1014.5199999999999</v>
      </c>
      <c r="N9" s="544">
        <f t="shared" si="1"/>
        <v>0</v>
      </c>
      <c r="O9" s="214">
        <v>4</v>
      </c>
    </row>
    <row r="10" spans="2:26" s="456" customFormat="1" x14ac:dyDescent="0.25">
      <c r="B10" s="211">
        <v>44171</v>
      </c>
      <c r="C10" s="542">
        <v>7</v>
      </c>
      <c r="D10" s="542">
        <v>22</v>
      </c>
      <c r="E10" s="466">
        <f t="shared" si="0"/>
        <v>21.82</v>
      </c>
      <c r="F10" s="466"/>
      <c r="G10" s="467"/>
      <c r="H10" s="466"/>
      <c r="I10" s="466"/>
      <c r="J10" s="468"/>
      <c r="K10" s="466"/>
      <c r="L10" s="468"/>
      <c r="M10" s="543">
        <f>C10*R16</f>
        <v>136.57</v>
      </c>
      <c r="N10" s="544">
        <f t="shared" si="1"/>
        <v>0</v>
      </c>
      <c r="O10" s="214">
        <v>4</v>
      </c>
      <c r="P10" s="473"/>
      <c r="Q10" s="473" t="s">
        <v>70</v>
      </c>
      <c r="R10" s="473" t="s">
        <v>87</v>
      </c>
    </row>
    <row r="11" spans="2:26" s="456" customFormat="1" x14ac:dyDescent="0.25">
      <c r="B11" s="211">
        <v>44172</v>
      </c>
      <c r="C11" s="545">
        <v>40</v>
      </c>
      <c r="D11" s="545">
        <v>261</v>
      </c>
      <c r="E11" s="466">
        <f t="shared" si="0"/>
        <v>48.11</v>
      </c>
      <c r="F11" s="475"/>
      <c r="G11" s="476"/>
      <c r="H11" s="466"/>
      <c r="I11" s="466"/>
      <c r="J11" s="468"/>
      <c r="K11" s="466"/>
      <c r="L11" s="468"/>
      <c r="M11" s="543">
        <f>C11*R16</f>
        <v>780.39999999999986</v>
      </c>
      <c r="N11" s="544">
        <f t="shared" si="1"/>
        <v>0</v>
      </c>
      <c r="O11" s="214">
        <v>4</v>
      </c>
      <c r="P11" s="473" t="s">
        <v>77</v>
      </c>
      <c r="Q11" s="473">
        <v>0</v>
      </c>
      <c r="R11" s="473">
        <v>0</v>
      </c>
    </row>
    <row r="12" spans="2:26" s="456" customFormat="1" x14ac:dyDescent="0.25">
      <c r="B12" s="211">
        <v>44173</v>
      </c>
      <c r="C12" s="545">
        <v>75</v>
      </c>
      <c r="D12" s="545">
        <v>345</v>
      </c>
      <c r="E12" s="466">
        <f t="shared" si="0"/>
        <v>57.35</v>
      </c>
      <c r="F12" s="475"/>
      <c r="G12" s="476"/>
      <c r="H12" s="466"/>
      <c r="I12" s="466"/>
      <c r="J12" s="468"/>
      <c r="K12" s="466"/>
      <c r="L12" s="468"/>
      <c r="M12" s="543">
        <f>C12*R16</f>
        <v>1463.2499999999998</v>
      </c>
      <c r="N12" s="544">
        <f t="shared" si="1"/>
        <v>0</v>
      </c>
      <c r="O12" s="214">
        <v>4</v>
      </c>
      <c r="P12" s="473" t="s">
        <v>78</v>
      </c>
      <c r="Q12" s="473">
        <v>0</v>
      </c>
      <c r="R12" s="473">
        <v>0</v>
      </c>
    </row>
    <row r="13" spans="2:26" s="456" customFormat="1" x14ac:dyDescent="0.25">
      <c r="B13" s="211">
        <v>44174</v>
      </c>
      <c r="C13" s="545">
        <v>67</v>
      </c>
      <c r="D13" s="545">
        <v>344</v>
      </c>
      <c r="E13" s="466">
        <f t="shared" si="0"/>
        <v>57.24</v>
      </c>
      <c r="F13" s="475"/>
      <c r="G13" s="476"/>
      <c r="H13" s="466"/>
      <c r="I13" s="466"/>
      <c r="J13" s="468"/>
      <c r="K13" s="466"/>
      <c r="L13" s="468"/>
      <c r="M13" s="543">
        <f>C13*R16</f>
        <v>1307.1699999999998</v>
      </c>
      <c r="N13" s="544">
        <f t="shared" si="1"/>
        <v>0</v>
      </c>
      <c r="O13" s="214">
        <v>4</v>
      </c>
      <c r="P13" s="473" t="s">
        <v>51</v>
      </c>
      <c r="Q13" s="473">
        <v>2.06</v>
      </c>
      <c r="R13" s="473">
        <v>2.4900000000000002</v>
      </c>
    </row>
    <row r="14" spans="2:26" s="456" customFormat="1" x14ac:dyDescent="0.25">
      <c r="B14" s="211">
        <v>44175</v>
      </c>
      <c r="C14" s="545">
        <v>53</v>
      </c>
      <c r="D14" s="545">
        <v>638</v>
      </c>
      <c r="E14" s="466">
        <f t="shared" si="0"/>
        <v>89.580000000000013</v>
      </c>
      <c r="F14" s="475"/>
      <c r="G14" s="476"/>
      <c r="H14" s="466"/>
      <c r="I14" s="466"/>
      <c r="J14" s="468"/>
      <c r="K14" s="466"/>
      <c r="L14" s="468"/>
      <c r="M14" s="543">
        <f>C14*R16</f>
        <v>1034.03</v>
      </c>
      <c r="N14" s="544">
        <f t="shared" si="1"/>
        <v>0</v>
      </c>
      <c r="O14" s="214">
        <v>4</v>
      </c>
      <c r="P14" s="473" t="s">
        <v>52</v>
      </c>
      <c r="Q14" s="473">
        <v>13.98</v>
      </c>
      <c r="R14" s="477">
        <v>16.91</v>
      </c>
    </row>
    <row r="15" spans="2:26" s="456" customFormat="1" x14ac:dyDescent="0.25">
      <c r="B15" s="211">
        <v>44176</v>
      </c>
      <c r="C15" s="545">
        <v>59</v>
      </c>
      <c r="D15" s="545">
        <v>160</v>
      </c>
      <c r="E15" s="466">
        <f t="shared" si="0"/>
        <v>37</v>
      </c>
      <c r="F15" s="475"/>
      <c r="G15" s="476"/>
      <c r="H15" s="466"/>
      <c r="I15" s="466"/>
      <c r="J15" s="468"/>
      <c r="K15" s="466"/>
      <c r="L15" s="468"/>
      <c r="M15" s="543">
        <f>C15*R16</f>
        <v>1151.0899999999999</v>
      </c>
      <c r="N15" s="544">
        <f t="shared" si="1"/>
        <v>0</v>
      </c>
      <c r="O15" s="214">
        <v>4</v>
      </c>
      <c r="P15" s="473" t="s">
        <v>54</v>
      </c>
      <c r="Q15" s="473">
        <v>0.1</v>
      </c>
      <c r="R15" s="477">
        <v>0.11</v>
      </c>
    </row>
    <row r="16" spans="2:26" s="456" customFormat="1" x14ac:dyDescent="0.25">
      <c r="B16" s="211">
        <v>44177</v>
      </c>
      <c r="C16" s="545">
        <v>36</v>
      </c>
      <c r="D16" s="545">
        <v>40</v>
      </c>
      <c r="E16" s="466">
        <f t="shared" si="0"/>
        <v>23.799999999999997</v>
      </c>
      <c r="F16" s="475"/>
      <c r="G16" s="476"/>
      <c r="H16" s="466"/>
      <c r="I16" s="466"/>
      <c r="J16" s="468"/>
      <c r="K16" s="466"/>
      <c r="L16" s="468"/>
      <c r="M16" s="543">
        <f>C16*R16</f>
        <v>702.3599999999999</v>
      </c>
      <c r="N16" s="544">
        <f t="shared" si="1"/>
        <v>0</v>
      </c>
      <c r="O16" s="214">
        <v>4</v>
      </c>
      <c r="P16" s="473"/>
      <c r="Q16" s="473" t="s">
        <v>74</v>
      </c>
      <c r="R16" s="477">
        <f>SUM(R13:R15)</f>
        <v>19.509999999999998</v>
      </c>
    </row>
    <row r="17" spans="2:15" s="456" customFormat="1" x14ac:dyDescent="0.25">
      <c r="B17" s="211">
        <v>44178</v>
      </c>
      <c r="C17" s="545">
        <v>3</v>
      </c>
      <c r="D17" s="545">
        <v>4</v>
      </c>
      <c r="E17" s="466">
        <f t="shared" si="0"/>
        <v>19.84</v>
      </c>
      <c r="F17" s="475"/>
      <c r="G17" s="476"/>
      <c r="H17" s="466"/>
      <c r="I17" s="466"/>
      <c r="J17" s="468"/>
      <c r="K17" s="466"/>
      <c r="L17" s="468"/>
      <c r="M17" s="543">
        <f>C17*R16</f>
        <v>58.529999999999994</v>
      </c>
      <c r="N17" s="544">
        <f t="shared" si="1"/>
        <v>0</v>
      </c>
      <c r="O17" s="214">
        <v>4</v>
      </c>
    </row>
    <row r="18" spans="2:15" s="456" customFormat="1" x14ac:dyDescent="0.25">
      <c r="B18" s="211">
        <v>44179</v>
      </c>
      <c r="C18" s="545">
        <v>42</v>
      </c>
      <c r="D18" s="545">
        <v>216</v>
      </c>
      <c r="E18" s="466">
        <f t="shared" si="0"/>
        <v>43.16</v>
      </c>
      <c r="F18" s="475"/>
      <c r="G18" s="476"/>
      <c r="H18" s="466"/>
      <c r="I18" s="466"/>
      <c r="J18" s="468"/>
      <c r="K18" s="466"/>
      <c r="L18" s="468"/>
      <c r="M18" s="543">
        <f>C18*R16</f>
        <v>819.42</v>
      </c>
      <c r="N18" s="544">
        <f t="shared" si="1"/>
        <v>0</v>
      </c>
      <c r="O18" s="214">
        <v>4</v>
      </c>
    </row>
    <row r="19" spans="2:15" s="456" customFormat="1" x14ac:dyDescent="0.25">
      <c r="B19" s="211">
        <v>44180</v>
      </c>
      <c r="C19" s="545">
        <v>66</v>
      </c>
      <c r="D19" s="545">
        <v>899</v>
      </c>
      <c r="E19" s="466">
        <f t="shared" si="0"/>
        <v>118.28999999999999</v>
      </c>
      <c r="F19" s="475"/>
      <c r="G19" s="476"/>
      <c r="H19" s="466"/>
      <c r="I19" s="466"/>
      <c r="J19" s="468"/>
      <c r="K19" s="466"/>
      <c r="L19" s="468"/>
      <c r="M19" s="543">
        <f>C19*R16</f>
        <v>1287.6599999999999</v>
      </c>
      <c r="N19" s="544">
        <f t="shared" si="1"/>
        <v>0</v>
      </c>
      <c r="O19" s="214">
        <v>4</v>
      </c>
    </row>
    <row r="20" spans="2:15" s="456" customFormat="1" x14ac:dyDescent="0.25">
      <c r="B20" s="211">
        <v>44181</v>
      </c>
      <c r="C20" s="545">
        <v>92</v>
      </c>
      <c r="D20" s="545">
        <v>665</v>
      </c>
      <c r="E20" s="466">
        <f t="shared" si="0"/>
        <v>92.550000000000011</v>
      </c>
      <c r="F20" s="475"/>
      <c r="G20" s="476"/>
      <c r="H20" s="466"/>
      <c r="I20" s="466"/>
      <c r="J20" s="468"/>
      <c r="K20" s="466"/>
      <c r="L20" s="468"/>
      <c r="M20" s="543">
        <f>C20*R16</f>
        <v>1794.9199999999998</v>
      </c>
      <c r="N20" s="544">
        <f t="shared" si="1"/>
        <v>0</v>
      </c>
      <c r="O20" s="214">
        <v>4</v>
      </c>
    </row>
    <row r="21" spans="2:15" s="456" customFormat="1" x14ac:dyDescent="0.25">
      <c r="B21" s="211">
        <v>44182</v>
      </c>
      <c r="C21" s="545">
        <v>72</v>
      </c>
      <c r="D21" s="545">
        <v>373</v>
      </c>
      <c r="E21" s="466">
        <f t="shared" si="0"/>
        <v>60.43</v>
      </c>
      <c r="F21" s="475"/>
      <c r="G21" s="476"/>
      <c r="H21" s="466"/>
      <c r="I21" s="466"/>
      <c r="J21" s="468"/>
      <c r="K21" s="466"/>
      <c r="L21" s="468"/>
      <c r="M21" s="543">
        <f>C21*R16</f>
        <v>1404.7199999999998</v>
      </c>
      <c r="N21" s="544">
        <f t="shared" si="1"/>
        <v>0</v>
      </c>
      <c r="O21" s="214">
        <v>4</v>
      </c>
    </row>
    <row r="22" spans="2:15" s="456" customFormat="1" x14ac:dyDescent="0.25">
      <c r="B22" s="211">
        <v>44183</v>
      </c>
      <c r="C22" s="545">
        <v>55</v>
      </c>
      <c r="D22" s="545">
        <v>271</v>
      </c>
      <c r="E22" s="466">
        <f t="shared" si="0"/>
        <v>49.209999999999994</v>
      </c>
      <c r="F22" s="475"/>
      <c r="G22" s="476"/>
      <c r="H22" s="466"/>
      <c r="I22" s="466"/>
      <c r="J22" s="468"/>
      <c r="K22" s="466"/>
      <c r="L22" s="468"/>
      <c r="M22" s="543">
        <f>C22*R16</f>
        <v>1073.05</v>
      </c>
      <c r="N22" s="544">
        <f t="shared" si="1"/>
        <v>0</v>
      </c>
      <c r="O22" s="214">
        <v>4</v>
      </c>
    </row>
    <row r="23" spans="2:15" s="456" customFormat="1" x14ac:dyDescent="0.25">
      <c r="B23" s="211">
        <v>44184</v>
      </c>
      <c r="C23" s="545">
        <v>54</v>
      </c>
      <c r="D23" s="545">
        <v>77</v>
      </c>
      <c r="E23" s="466">
        <f t="shared" si="0"/>
        <v>27.869999999999997</v>
      </c>
      <c r="F23" s="475"/>
      <c r="G23" s="476"/>
      <c r="H23" s="466"/>
      <c r="I23" s="466"/>
      <c r="J23" s="468"/>
      <c r="K23" s="466"/>
      <c r="L23" s="468"/>
      <c r="M23" s="543">
        <f>C23*R16</f>
        <v>1053.54</v>
      </c>
      <c r="N23" s="544">
        <f t="shared" si="1"/>
        <v>0</v>
      </c>
      <c r="O23" s="214">
        <v>4</v>
      </c>
    </row>
    <row r="24" spans="2:15" s="456" customFormat="1" x14ac:dyDescent="0.25">
      <c r="B24" s="211">
        <v>44185</v>
      </c>
      <c r="C24" s="545">
        <v>0</v>
      </c>
      <c r="D24" s="545">
        <v>22</v>
      </c>
      <c r="E24" s="466">
        <f t="shared" si="0"/>
        <v>21.82</v>
      </c>
      <c r="F24" s="475"/>
      <c r="G24" s="476"/>
      <c r="H24" s="466"/>
      <c r="I24" s="466"/>
      <c r="J24" s="468"/>
      <c r="K24" s="466"/>
      <c r="L24" s="468"/>
      <c r="M24" s="543">
        <f>C24*R16</f>
        <v>0</v>
      </c>
      <c r="N24" s="544">
        <f t="shared" si="1"/>
        <v>0</v>
      </c>
      <c r="O24" s="214">
        <v>4</v>
      </c>
    </row>
    <row r="25" spans="2:15" s="456" customFormat="1" x14ac:dyDescent="0.25">
      <c r="B25" s="211">
        <v>44186</v>
      </c>
      <c r="C25" s="545">
        <v>46</v>
      </c>
      <c r="D25" s="545">
        <v>414</v>
      </c>
      <c r="E25" s="466">
        <f t="shared" si="0"/>
        <v>64.94</v>
      </c>
      <c r="F25" s="475"/>
      <c r="G25" s="476"/>
      <c r="H25" s="466"/>
      <c r="I25" s="478"/>
      <c r="J25" s="479"/>
      <c r="K25" s="466"/>
      <c r="L25" s="479"/>
      <c r="M25" s="543">
        <f>C25*R16</f>
        <v>897.45999999999992</v>
      </c>
      <c r="N25" s="544">
        <f t="shared" si="1"/>
        <v>0</v>
      </c>
      <c r="O25" s="214">
        <v>4</v>
      </c>
    </row>
    <row r="26" spans="2:15" s="456" customFormat="1" x14ac:dyDescent="0.25">
      <c r="B26" s="211">
        <v>44187</v>
      </c>
      <c r="C26" s="545">
        <v>88</v>
      </c>
      <c r="D26" s="545">
        <v>676</v>
      </c>
      <c r="E26" s="466">
        <f t="shared" si="0"/>
        <v>93.759999999999991</v>
      </c>
      <c r="F26" s="475"/>
      <c r="G26" s="476"/>
      <c r="H26" s="480"/>
      <c r="I26" s="481"/>
      <c r="J26" s="214"/>
      <c r="K26" s="482"/>
      <c r="L26" s="214"/>
      <c r="M26" s="543">
        <f>C26*R16</f>
        <v>1716.8799999999999</v>
      </c>
      <c r="N26" s="544">
        <f t="shared" si="1"/>
        <v>0</v>
      </c>
      <c r="O26" s="214">
        <v>4</v>
      </c>
    </row>
    <row r="27" spans="2:15" s="456" customFormat="1" x14ac:dyDescent="0.25">
      <c r="B27" s="211">
        <v>44188</v>
      </c>
      <c r="C27" s="545">
        <v>67</v>
      </c>
      <c r="D27" s="545">
        <v>160</v>
      </c>
      <c r="E27" s="466">
        <f t="shared" si="0"/>
        <v>37</v>
      </c>
      <c r="F27" s="475"/>
      <c r="G27" s="476"/>
      <c r="H27" s="480"/>
      <c r="I27" s="481"/>
      <c r="J27" s="214"/>
      <c r="K27" s="482"/>
      <c r="L27" s="214"/>
      <c r="M27" s="543">
        <f>C27*R16</f>
        <v>1307.1699999999998</v>
      </c>
      <c r="N27" s="544">
        <f t="shared" si="1"/>
        <v>0</v>
      </c>
      <c r="O27" s="214">
        <v>4</v>
      </c>
    </row>
    <row r="28" spans="2:15" s="456" customFormat="1" x14ac:dyDescent="0.25">
      <c r="B28" s="211">
        <v>44189</v>
      </c>
      <c r="C28" s="545">
        <v>1</v>
      </c>
      <c r="D28" s="545">
        <v>1</v>
      </c>
      <c r="E28" s="466">
        <f t="shared" si="0"/>
        <v>19.509999999999998</v>
      </c>
      <c r="F28" s="475"/>
      <c r="G28" s="476"/>
      <c r="H28" s="480"/>
      <c r="I28" s="481"/>
      <c r="J28" s="214"/>
      <c r="K28" s="482"/>
      <c r="L28" s="214"/>
      <c r="M28" s="543">
        <f>C28*R16</f>
        <v>19.509999999999998</v>
      </c>
      <c r="N28" s="544">
        <f t="shared" si="1"/>
        <v>0</v>
      </c>
      <c r="O28" s="214">
        <v>4</v>
      </c>
    </row>
    <row r="29" spans="2:15" s="456" customFormat="1" x14ac:dyDescent="0.25">
      <c r="B29" s="211">
        <v>44190</v>
      </c>
      <c r="C29" s="545">
        <v>0</v>
      </c>
      <c r="D29" s="545">
        <v>25</v>
      </c>
      <c r="E29" s="466">
        <f t="shared" si="0"/>
        <v>22.15</v>
      </c>
      <c r="F29" s="475"/>
      <c r="G29" s="476"/>
      <c r="H29" s="480"/>
      <c r="I29" s="481"/>
      <c r="J29" s="214"/>
      <c r="K29" s="482"/>
      <c r="L29" s="214"/>
      <c r="M29" s="543">
        <f>C29*R16</f>
        <v>0</v>
      </c>
      <c r="N29" s="544">
        <f t="shared" si="1"/>
        <v>0</v>
      </c>
      <c r="O29" s="214">
        <v>4</v>
      </c>
    </row>
    <row r="30" spans="2:15" s="456" customFormat="1" x14ac:dyDescent="0.25">
      <c r="B30" s="211">
        <v>44191</v>
      </c>
      <c r="C30" s="545">
        <v>15</v>
      </c>
      <c r="D30" s="545">
        <v>68</v>
      </c>
      <c r="E30" s="466">
        <f t="shared" si="0"/>
        <v>26.88</v>
      </c>
      <c r="F30" s="475"/>
      <c r="G30" s="476"/>
      <c r="H30" s="480"/>
      <c r="I30" s="481"/>
      <c r="J30" s="214"/>
      <c r="K30" s="482"/>
      <c r="L30" s="214"/>
      <c r="M30" s="543">
        <f>C30*R16</f>
        <v>292.64999999999998</v>
      </c>
      <c r="N30" s="544">
        <f t="shared" si="1"/>
        <v>0</v>
      </c>
      <c r="O30" s="214">
        <v>4</v>
      </c>
    </row>
    <row r="31" spans="2:15" s="456" customFormat="1" x14ac:dyDescent="0.25">
      <c r="B31" s="211">
        <v>44192</v>
      </c>
      <c r="C31" s="545">
        <v>0</v>
      </c>
      <c r="D31" s="545">
        <v>0</v>
      </c>
      <c r="E31" s="466">
        <v>0</v>
      </c>
      <c r="F31" s="475"/>
      <c r="G31" s="476"/>
      <c r="H31" s="480"/>
      <c r="I31" s="481"/>
      <c r="J31" s="214"/>
      <c r="K31" s="482"/>
      <c r="L31" s="214"/>
      <c r="M31" s="543">
        <f>C31*R16</f>
        <v>0</v>
      </c>
      <c r="N31" s="544">
        <f t="shared" si="1"/>
        <v>0</v>
      </c>
      <c r="O31" s="214">
        <v>4</v>
      </c>
    </row>
    <row r="32" spans="2:15" s="456" customFormat="1" x14ac:dyDescent="0.25">
      <c r="B32" s="211">
        <v>44193</v>
      </c>
      <c r="C32" s="545">
        <v>66</v>
      </c>
      <c r="D32" s="545">
        <v>444</v>
      </c>
      <c r="E32" s="466">
        <f t="shared" si="0"/>
        <v>68.240000000000009</v>
      </c>
      <c r="F32" s="475"/>
      <c r="G32" s="476"/>
      <c r="H32" s="480"/>
      <c r="I32" s="481"/>
      <c r="J32" s="214"/>
      <c r="K32" s="482"/>
      <c r="L32" s="214"/>
      <c r="M32" s="543">
        <f>C32*R16</f>
        <v>1287.6599999999999</v>
      </c>
      <c r="N32" s="544">
        <f t="shared" si="1"/>
        <v>0</v>
      </c>
      <c r="O32" s="214">
        <v>4</v>
      </c>
    </row>
    <row r="33" spans="1:27" s="456" customFormat="1" x14ac:dyDescent="0.25">
      <c r="B33" s="211">
        <v>44194</v>
      </c>
      <c r="C33" s="545">
        <v>0</v>
      </c>
      <c r="D33" s="545">
        <v>747</v>
      </c>
      <c r="E33" s="466">
        <f t="shared" si="0"/>
        <v>101.57</v>
      </c>
      <c r="F33" s="475"/>
      <c r="G33" s="476"/>
      <c r="H33" s="480"/>
      <c r="I33" s="481"/>
      <c r="J33" s="214"/>
      <c r="K33" s="482"/>
      <c r="L33" s="214"/>
      <c r="M33" s="543">
        <f>C33*R16</f>
        <v>0</v>
      </c>
      <c r="N33" s="544">
        <f t="shared" si="1"/>
        <v>0</v>
      </c>
      <c r="O33" s="214">
        <v>4</v>
      </c>
    </row>
    <row r="34" spans="1:27" s="456" customFormat="1" x14ac:dyDescent="0.25">
      <c r="B34" s="211">
        <v>44195</v>
      </c>
      <c r="C34" s="545">
        <v>90</v>
      </c>
      <c r="D34" s="545">
        <v>251</v>
      </c>
      <c r="E34" s="466">
        <f t="shared" si="0"/>
        <v>47.01</v>
      </c>
      <c r="F34" s="546"/>
      <c r="G34" s="547"/>
      <c r="H34" s="548"/>
      <c r="I34" s="549"/>
      <c r="J34" s="483"/>
      <c r="K34" s="550"/>
      <c r="L34" s="483"/>
      <c r="M34" s="551">
        <f>C34*R16</f>
        <v>1755.8999999999999</v>
      </c>
      <c r="N34" s="552">
        <f t="shared" si="1"/>
        <v>0</v>
      </c>
      <c r="O34" s="483">
        <v>4</v>
      </c>
    </row>
    <row r="35" spans="1:27" s="456" customFormat="1" x14ac:dyDescent="0.25">
      <c r="B35" s="211">
        <v>44196</v>
      </c>
      <c r="C35" s="545">
        <v>0</v>
      </c>
      <c r="D35" s="545">
        <v>0</v>
      </c>
      <c r="E35" s="466">
        <v>0</v>
      </c>
      <c r="F35" s="553"/>
      <c r="G35" s="554"/>
      <c r="H35" s="481"/>
      <c r="I35" s="481"/>
      <c r="J35" s="214"/>
      <c r="K35" s="481"/>
      <c r="L35" s="214"/>
      <c r="M35" s="555">
        <f>C35*R17</f>
        <v>0</v>
      </c>
      <c r="N35" s="544">
        <f t="shared" si="1"/>
        <v>0</v>
      </c>
      <c r="O35" s="214">
        <v>4</v>
      </c>
    </row>
    <row r="36" spans="1:27" s="456" customFormat="1" x14ac:dyDescent="0.25">
      <c r="B36" s="302" t="s">
        <v>75</v>
      </c>
      <c r="C36" s="556">
        <f>SUM(C5:C35)</f>
        <v>1384</v>
      </c>
      <c r="D36" s="556">
        <f>SUM(D5:D35)</f>
        <v>8316</v>
      </c>
      <c r="E36" s="556">
        <f>SUM(E5:E35)</f>
        <v>1477.3600000000001</v>
      </c>
      <c r="F36" s="556">
        <f t="shared" ref="F36:N36" si="2">SUM(F5:F35)</f>
        <v>0</v>
      </c>
      <c r="G36" s="556">
        <f t="shared" si="2"/>
        <v>0</v>
      </c>
      <c r="H36" s="556">
        <f t="shared" si="2"/>
        <v>0</v>
      </c>
      <c r="I36" s="556">
        <f t="shared" si="2"/>
        <v>0</v>
      </c>
      <c r="J36" s="556">
        <f t="shared" si="2"/>
        <v>0</v>
      </c>
      <c r="K36" s="556">
        <f t="shared" si="2"/>
        <v>0</v>
      </c>
      <c r="L36" s="556">
        <f t="shared" si="2"/>
        <v>0</v>
      </c>
      <c r="M36" s="556">
        <f>SUM(M5:M35)</f>
        <v>27001.84</v>
      </c>
      <c r="N36" s="556">
        <f t="shared" si="2"/>
        <v>0</v>
      </c>
      <c r="O36" s="556">
        <f>SUM(O5:O35)</f>
        <v>124</v>
      </c>
      <c r="P36" s="486"/>
      <c r="Q36" s="486"/>
      <c r="R36" s="486"/>
      <c r="S36" s="486"/>
    </row>
    <row r="37" spans="1:27" s="456" customFormat="1" x14ac:dyDescent="0.25">
      <c r="B37" s="557"/>
      <c r="C37" s="558" t="s">
        <v>66</v>
      </c>
      <c r="D37" s="268"/>
      <c r="E37" s="268"/>
      <c r="F37" s="559">
        <v>0.19</v>
      </c>
      <c r="G37" s="484"/>
      <c r="H37" s="295">
        <v>5.95</v>
      </c>
      <c r="I37" s="295">
        <v>11.9</v>
      </c>
      <c r="J37" s="295">
        <v>11.9</v>
      </c>
      <c r="K37" s="214">
        <v>7.5</v>
      </c>
      <c r="L37" s="214">
        <f>K37*2</f>
        <v>15</v>
      </c>
      <c r="M37" s="560"/>
      <c r="N37" s="544">
        <f>(G36*10.64)/2</f>
        <v>0</v>
      </c>
      <c r="O37" s="295">
        <v>33.33</v>
      </c>
      <c r="P37" s="561"/>
      <c r="Q37" s="561"/>
      <c r="R37" s="561"/>
      <c r="S37" s="561"/>
      <c r="T37" s="561"/>
      <c r="U37" s="561"/>
      <c r="V37" s="561"/>
      <c r="W37" s="561"/>
      <c r="X37" s="561"/>
      <c r="Y37" s="561"/>
      <c r="Z37" s="561"/>
      <c r="AA37" s="561"/>
    </row>
    <row r="38" spans="1:27" s="456" customFormat="1" x14ac:dyDescent="0.25">
      <c r="B38" s="557"/>
      <c r="C38" s="562" t="s">
        <v>45</v>
      </c>
      <c r="D38" s="562"/>
      <c r="E38" s="563"/>
      <c r="F38" s="564"/>
      <c r="G38" s="557"/>
      <c r="H38" s="564"/>
      <c r="I38" s="564"/>
      <c r="J38" s="564"/>
      <c r="K38" s="564"/>
      <c r="L38" s="489"/>
      <c r="M38" s="489"/>
      <c r="N38" s="564"/>
      <c r="O38" s="564"/>
      <c r="P38" s="561"/>
      <c r="Q38" s="561"/>
      <c r="R38" s="561"/>
      <c r="S38" s="561"/>
      <c r="T38" s="561"/>
      <c r="U38" s="561"/>
    </row>
    <row r="39" spans="1:27" x14ac:dyDescent="0.25">
      <c r="F39" s="487"/>
    </row>
    <row r="40" spans="1:27" ht="15.75" x14ac:dyDescent="0.25">
      <c r="L40" s="489"/>
      <c r="N40" s="558" t="s">
        <v>296</v>
      </c>
      <c r="O40" s="584">
        <f>M36</f>
        <v>27001.84</v>
      </c>
    </row>
    <row r="41" spans="1:27" ht="15.75" x14ac:dyDescent="0.25">
      <c r="A41" s="206"/>
      <c r="B41" s="565"/>
      <c r="C41" s="298"/>
      <c r="D41" s="206"/>
      <c r="E41" s="206"/>
      <c r="F41" s="206"/>
      <c r="G41" s="206"/>
      <c r="H41" s="206"/>
      <c r="O41" s="264">
        <f>ROUNDUP(O40,0)</f>
        <v>27002</v>
      </c>
    </row>
    <row r="42" spans="1:27" x14ac:dyDescent="0.25">
      <c r="A42" s="206"/>
      <c r="B42" s="206"/>
      <c r="C42" s="298"/>
      <c r="D42" s="206"/>
      <c r="E42" s="206"/>
      <c r="F42" s="206"/>
      <c r="G42" s="206"/>
      <c r="H42" s="206"/>
    </row>
    <row r="43" spans="1:27" x14ac:dyDescent="0.25">
      <c r="A43" s="206"/>
      <c r="B43" s="566"/>
      <c r="C43" s="567"/>
      <c r="D43" s="568"/>
      <c r="E43" s="568"/>
      <c r="F43" s="568"/>
      <c r="G43" s="568"/>
      <c r="H43" s="566"/>
      <c r="I43" s="569"/>
      <c r="J43" s="569"/>
      <c r="K43" s="570"/>
      <c r="L43" s="570"/>
      <c r="M43" s="570"/>
      <c r="N43" s="569"/>
      <c r="O43" s="571"/>
    </row>
    <row r="44" spans="1:27" x14ac:dyDescent="0.25">
      <c r="A44" s="206"/>
      <c r="B44" s="572"/>
      <c r="C44" s="206"/>
      <c r="D44" s="206"/>
      <c r="E44" s="206"/>
      <c r="F44" s="206"/>
      <c r="G44" s="566"/>
      <c r="H44" s="566"/>
      <c r="I44" s="569"/>
      <c r="J44" s="569"/>
      <c r="K44" s="570"/>
      <c r="L44" s="570"/>
      <c r="M44" s="570"/>
      <c r="N44" s="569"/>
      <c r="O44" s="571"/>
    </row>
    <row r="45" spans="1:27" x14ac:dyDescent="0.25">
      <c r="A45" s="206"/>
      <c r="B45" s="572"/>
      <c r="C45" s="206"/>
      <c r="D45" s="206"/>
      <c r="E45" s="206"/>
      <c r="F45" s="206"/>
      <c r="G45" s="566"/>
      <c r="H45" s="566"/>
      <c r="I45" s="569"/>
      <c r="J45" s="569"/>
      <c r="K45" s="570"/>
      <c r="L45" s="570"/>
      <c r="M45" s="570"/>
      <c r="N45" s="569"/>
      <c r="O45" s="571"/>
    </row>
    <row r="46" spans="1:27" x14ac:dyDescent="0.25">
      <c r="A46" s="206"/>
      <c r="B46" s="572"/>
      <c r="C46" s="206"/>
      <c r="D46" s="206"/>
      <c r="E46" s="206"/>
      <c r="F46" s="206"/>
      <c r="G46" s="566"/>
      <c r="H46" s="566"/>
      <c r="I46" s="569"/>
      <c r="J46" s="569"/>
      <c r="K46" s="570"/>
      <c r="L46" s="570"/>
      <c r="M46" s="570"/>
      <c r="N46" s="569"/>
      <c r="O46" s="571"/>
    </row>
    <row r="47" spans="1:27" x14ac:dyDescent="0.25">
      <c r="A47" s="206"/>
      <c r="B47" s="572"/>
      <c r="C47" s="206"/>
      <c r="D47" s="206"/>
      <c r="E47" s="206"/>
      <c r="F47" s="206"/>
      <c r="G47" s="566"/>
      <c r="H47" s="566"/>
      <c r="I47" s="569"/>
      <c r="J47" s="569"/>
      <c r="K47" s="570"/>
      <c r="L47" s="570"/>
      <c r="M47" s="570"/>
      <c r="N47" s="569"/>
      <c r="O47" s="571"/>
    </row>
    <row r="48" spans="1:27" x14ac:dyDescent="0.25">
      <c r="A48" s="206"/>
      <c r="B48" s="572"/>
      <c r="C48" s="206"/>
      <c r="D48" s="206"/>
      <c r="E48" s="206"/>
      <c r="F48" s="206"/>
      <c r="G48" s="566"/>
      <c r="H48" s="566"/>
      <c r="I48" s="569"/>
      <c r="J48" s="569"/>
      <c r="K48" s="570"/>
      <c r="L48" s="570"/>
      <c r="M48" s="570"/>
      <c r="N48" s="569"/>
      <c r="O48" s="571"/>
    </row>
    <row r="49" spans="1:15" x14ac:dyDescent="0.25">
      <c r="A49" s="206"/>
      <c r="B49" s="572"/>
      <c r="C49" s="206"/>
      <c r="D49" s="206"/>
      <c r="E49" s="206"/>
      <c r="F49" s="206"/>
      <c r="G49" s="566"/>
      <c r="H49" s="566"/>
      <c r="I49" s="569"/>
      <c r="J49" s="569"/>
      <c r="K49" s="570"/>
      <c r="L49" s="570"/>
      <c r="M49" s="570"/>
      <c r="N49" s="569"/>
      <c r="O49" s="571"/>
    </row>
    <row r="50" spans="1:15" x14ac:dyDescent="0.25">
      <c r="A50" s="206"/>
      <c r="B50" s="572"/>
      <c r="C50" s="206"/>
      <c r="D50" s="206"/>
      <c r="E50" s="206"/>
      <c r="F50" s="206"/>
      <c r="G50" s="566"/>
      <c r="H50" s="566"/>
      <c r="I50" s="569"/>
      <c r="J50" s="569"/>
      <c r="K50" s="570"/>
      <c r="L50" s="570"/>
      <c r="M50" s="570"/>
      <c r="N50" s="569"/>
      <c r="O50" s="571"/>
    </row>
    <row r="51" spans="1:15" x14ac:dyDescent="0.25">
      <c r="A51" s="206"/>
      <c r="B51" s="572"/>
      <c r="C51" s="206"/>
      <c r="D51" s="206"/>
      <c r="E51" s="206"/>
      <c r="F51" s="206"/>
      <c r="G51" s="566"/>
      <c r="H51" s="566"/>
      <c r="I51" s="569"/>
      <c r="J51" s="569"/>
      <c r="K51" s="570"/>
      <c r="L51" s="570"/>
      <c r="M51" s="570"/>
      <c r="N51" s="569"/>
      <c r="O51" s="571"/>
    </row>
    <row r="52" spans="1:15" x14ac:dyDescent="0.25">
      <c r="A52" s="206"/>
      <c r="B52" s="572"/>
      <c r="C52" s="206"/>
      <c r="D52" s="206"/>
      <c r="E52" s="206"/>
      <c r="F52" s="206"/>
      <c r="G52" s="566"/>
      <c r="H52" s="566"/>
      <c r="I52" s="569"/>
      <c r="J52" s="569"/>
      <c r="K52" s="570"/>
      <c r="L52" s="570"/>
      <c r="M52" s="570"/>
      <c r="N52" s="569"/>
      <c r="O52" s="571"/>
    </row>
    <row r="53" spans="1:15" x14ac:dyDescent="0.25">
      <c r="A53" s="206"/>
      <c r="B53" s="572"/>
      <c r="C53" s="206"/>
      <c r="D53" s="206"/>
      <c r="E53" s="206"/>
      <c r="F53" s="206"/>
      <c r="G53" s="566"/>
      <c r="H53" s="566"/>
      <c r="I53" s="569"/>
      <c r="J53" s="569"/>
      <c r="K53" s="570"/>
      <c r="L53" s="570"/>
      <c r="M53" s="570"/>
      <c r="N53" s="569"/>
      <c r="O53" s="375"/>
    </row>
    <row r="54" spans="1:15" x14ac:dyDescent="0.25">
      <c r="A54" s="206"/>
      <c r="B54" s="572"/>
      <c r="C54" s="206"/>
      <c r="D54" s="206"/>
      <c r="E54" s="206"/>
      <c r="F54" s="206"/>
      <c r="G54" s="566"/>
      <c r="H54" s="566"/>
      <c r="I54" s="569"/>
      <c r="J54" s="569"/>
      <c r="K54" s="570"/>
      <c r="L54" s="570"/>
      <c r="M54" s="570"/>
      <c r="N54" s="569"/>
      <c r="O54" s="375"/>
    </row>
    <row r="55" spans="1:15" x14ac:dyDescent="0.25">
      <c r="A55" s="206"/>
      <c r="B55" s="572"/>
      <c r="C55" s="206"/>
      <c r="D55" s="206"/>
      <c r="E55" s="206"/>
      <c r="F55" s="206"/>
      <c r="G55" s="566"/>
      <c r="H55" s="566"/>
      <c r="I55" s="569"/>
      <c r="J55" s="569"/>
      <c r="K55" s="570"/>
      <c r="L55" s="570"/>
      <c r="M55" s="570"/>
      <c r="N55" s="569"/>
      <c r="O55" s="375"/>
    </row>
    <row r="56" spans="1:15" x14ac:dyDescent="0.25">
      <c r="A56" s="206"/>
      <c r="B56" s="572"/>
      <c r="C56" s="206"/>
      <c r="D56" s="206"/>
      <c r="E56" s="206"/>
      <c r="F56" s="206"/>
      <c r="G56" s="566"/>
      <c r="H56" s="566"/>
      <c r="I56" s="569"/>
      <c r="J56" s="569"/>
      <c r="K56" s="570"/>
      <c r="L56" s="570"/>
      <c r="M56" s="570"/>
      <c r="N56" s="569"/>
      <c r="O56" s="375"/>
    </row>
    <row r="57" spans="1:15" x14ac:dyDescent="0.25">
      <c r="A57" s="206"/>
      <c r="B57" s="572"/>
      <c r="C57" s="206"/>
      <c r="D57" s="206"/>
      <c r="E57" s="206"/>
      <c r="F57" s="206"/>
      <c r="G57" s="566"/>
      <c r="H57" s="566"/>
      <c r="I57" s="569"/>
      <c r="J57" s="569"/>
      <c r="K57" s="570"/>
      <c r="L57" s="570"/>
      <c r="M57" s="570"/>
      <c r="N57" s="569"/>
      <c r="O57" s="375"/>
    </row>
    <row r="58" spans="1:15" x14ac:dyDescent="0.25">
      <c r="A58" s="206"/>
      <c r="B58" s="572"/>
      <c r="C58" s="206"/>
      <c r="D58" s="206"/>
      <c r="E58" s="206"/>
      <c r="F58" s="206"/>
      <c r="G58" s="566"/>
      <c r="H58" s="566"/>
      <c r="I58" s="569"/>
      <c r="J58" s="569"/>
      <c r="K58" s="570"/>
      <c r="L58" s="570"/>
      <c r="M58" s="570"/>
      <c r="N58" s="569"/>
      <c r="O58" s="375"/>
    </row>
    <row r="59" spans="1:15" x14ac:dyDescent="0.25">
      <c r="A59" s="206"/>
      <c r="B59" s="572"/>
      <c r="C59" s="206"/>
      <c r="D59" s="206"/>
      <c r="E59" s="206"/>
      <c r="F59" s="206"/>
      <c r="G59" s="566"/>
      <c r="H59" s="566"/>
      <c r="I59" s="569"/>
      <c r="J59" s="569"/>
      <c r="K59" s="570"/>
      <c r="L59" s="570"/>
      <c r="M59" s="570"/>
      <c r="N59" s="569"/>
      <c r="O59" s="569"/>
    </row>
    <row r="60" spans="1:15" x14ac:dyDescent="0.25">
      <c r="A60" s="206"/>
      <c r="B60" s="572"/>
      <c r="C60" s="206"/>
      <c r="D60" s="206"/>
      <c r="E60" s="206"/>
      <c r="F60" s="206"/>
      <c r="G60" s="566"/>
      <c r="H60" s="566"/>
      <c r="I60" s="569"/>
      <c r="J60" s="573"/>
      <c r="K60" s="570"/>
      <c r="L60" s="570"/>
      <c r="M60" s="570"/>
      <c r="N60" s="569"/>
      <c r="O60" s="569"/>
    </row>
    <row r="61" spans="1:15" x14ac:dyDescent="0.25">
      <c r="A61" s="206"/>
      <c r="B61" s="572"/>
      <c r="C61" s="206"/>
      <c r="D61" s="206"/>
      <c r="E61" s="206"/>
      <c r="F61" s="206"/>
      <c r="G61" s="566"/>
      <c r="H61" s="566"/>
      <c r="I61" s="569"/>
      <c r="J61" s="569"/>
      <c r="K61" s="570"/>
      <c r="L61" s="570"/>
      <c r="M61" s="570"/>
      <c r="N61" s="569"/>
      <c r="O61" s="569"/>
    </row>
    <row r="62" spans="1:15" x14ac:dyDescent="0.25">
      <c r="A62" s="206"/>
      <c r="B62" s="572"/>
      <c r="C62" s="206"/>
      <c r="D62" s="206"/>
      <c r="E62" s="206"/>
      <c r="F62" s="206"/>
      <c r="G62" s="566"/>
      <c r="H62" s="566"/>
      <c r="I62" s="569"/>
      <c r="J62" s="569"/>
      <c r="K62" s="570"/>
      <c r="L62" s="570"/>
      <c r="M62" s="570"/>
      <c r="N62" s="569"/>
      <c r="O62" s="569"/>
    </row>
    <row r="63" spans="1:15" x14ac:dyDescent="0.25">
      <c r="A63" s="206"/>
      <c r="B63" s="572"/>
      <c r="C63" s="206"/>
      <c r="D63" s="206"/>
      <c r="E63" s="206"/>
      <c r="F63" s="206"/>
      <c r="G63" s="566"/>
      <c r="H63" s="566"/>
      <c r="I63" s="569"/>
      <c r="J63" s="569"/>
      <c r="K63" s="570"/>
      <c r="L63" s="570"/>
      <c r="M63" s="570"/>
      <c r="N63" s="569"/>
      <c r="O63" s="569"/>
    </row>
    <row r="64" spans="1:15" x14ac:dyDescent="0.25">
      <c r="A64" s="206"/>
      <c r="B64" s="572"/>
      <c r="C64" s="206"/>
      <c r="D64" s="206"/>
      <c r="E64" s="206"/>
      <c r="F64" s="206"/>
      <c r="G64" s="566"/>
      <c r="H64" s="566"/>
      <c r="I64" s="569"/>
      <c r="J64" s="569"/>
      <c r="K64" s="570"/>
      <c r="L64" s="570"/>
      <c r="M64" s="570"/>
      <c r="N64" s="569"/>
      <c r="O64" s="569"/>
    </row>
    <row r="65" spans="1:15" x14ac:dyDescent="0.25">
      <c r="A65" s="206"/>
      <c r="B65" s="572"/>
      <c r="C65" s="206"/>
      <c r="D65" s="206"/>
      <c r="E65" s="206"/>
      <c r="F65" s="206"/>
      <c r="G65" s="566"/>
      <c r="H65" s="566"/>
      <c r="I65" s="569"/>
      <c r="J65" s="569"/>
      <c r="K65" s="570"/>
      <c r="L65" s="570"/>
      <c r="M65" s="570"/>
      <c r="N65" s="569"/>
      <c r="O65" s="569"/>
    </row>
    <row r="66" spans="1:15" x14ac:dyDescent="0.25">
      <c r="A66" s="206"/>
      <c r="B66" s="572"/>
      <c r="C66" s="206"/>
      <c r="D66" s="206"/>
      <c r="E66" s="206"/>
      <c r="F66" s="206"/>
      <c r="G66" s="566"/>
      <c r="H66" s="566"/>
      <c r="I66" s="569"/>
      <c r="J66" s="569"/>
      <c r="K66" s="570"/>
      <c r="L66" s="570"/>
      <c r="M66" s="570"/>
      <c r="N66" s="569"/>
      <c r="O66" s="569"/>
    </row>
    <row r="67" spans="1:15" x14ac:dyDescent="0.25">
      <c r="A67" s="206"/>
      <c r="B67" s="572"/>
      <c r="C67" s="206"/>
      <c r="D67" s="206"/>
      <c r="E67" s="206"/>
      <c r="F67" s="206"/>
      <c r="G67" s="566"/>
      <c r="H67" s="566"/>
      <c r="I67" s="569"/>
      <c r="J67" s="569"/>
      <c r="K67" s="570"/>
      <c r="L67" s="570"/>
      <c r="M67" s="570"/>
      <c r="N67" s="569"/>
      <c r="O67" s="569"/>
    </row>
    <row r="68" spans="1:15" x14ac:dyDescent="0.25">
      <c r="A68" s="206"/>
      <c r="B68" s="572"/>
      <c r="C68" s="206"/>
      <c r="D68" s="206"/>
      <c r="E68" s="206"/>
      <c r="F68" s="206"/>
      <c r="G68" s="566"/>
      <c r="H68" s="566"/>
      <c r="I68" s="569"/>
      <c r="J68" s="569"/>
      <c r="K68" s="570"/>
      <c r="L68" s="570"/>
      <c r="M68" s="570"/>
      <c r="N68" s="569"/>
      <c r="O68" s="569"/>
    </row>
    <row r="69" spans="1:15" x14ac:dyDescent="0.25">
      <c r="A69" s="206"/>
      <c r="B69" s="572"/>
      <c r="C69" s="206"/>
      <c r="D69" s="206"/>
      <c r="E69" s="206"/>
      <c r="F69" s="206"/>
      <c r="G69" s="566"/>
      <c r="H69" s="566"/>
      <c r="I69" s="569"/>
      <c r="J69" s="569"/>
      <c r="K69" s="570"/>
      <c r="L69" s="570"/>
      <c r="M69" s="570"/>
      <c r="N69" s="569"/>
      <c r="O69" s="569"/>
    </row>
    <row r="70" spans="1:15" x14ac:dyDescent="0.25">
      <c r="A70" s="206"/>
      <c r="B70" s="572"/>
      <c r="C70" s="206"/>
      <c r="D70" s="206"/>
      <c r="E70" s="206"/>
      <c r="F70" s="206"/>
      <c r="G70" s="566"/>
      <c r="H70" s="566"/>
      <c r="I70" s="569"/>
      <c r="J70" s="569"/>
      <c r="K70" s="570"/>
      <c r="L70" s="570"/>
      <c r="M70" s="570"/>
      <c r="N70" s="569"/>
      <c r="O70" s="569"/>
    </row>
    <row r="71" spans="1:15" x14ac:dyDescent="0.25">
      <c r="A71" s="206"/>
      <c r="B71" s="572"/>
      <c r="C71" s="206"/>
      <c r="D71" s="206"/>
      <c r="E71" s="206"/>
      <c r="F71" s="206"/>
      <c r="G71" s="566"/>
      <c r="H71" s="566"/>
      <c r="I71" s="569"/>
      <c r="J71" s="573"/>
      <c r="K71" s="570"/>
      <c r="L71" s="570"/>
      <c r="M71" s="570"/>
      <c r="N71" s="569"/>
      <c r="O71" s="569"/>
    </row>
    <row r="72" spans="1:15" x14ac:dyDescent="0.25">
      <c r="A72" s="206"/>
      <c r="B72" s="572"/>
      <c r="C72" s="206"/>
      <c r="D72" s="206"/>
      <c r="E72" s="206"/>
      <c r="F72" s="206"/>
      <c r="G72" s="566"/>
      <c r="H72" s="566"/>
      <c r="I72" s="569"/>
      <c r="J72" s="569"/>
      <c r="K72" s="570"/>
      <c r="L72" s="570"/>
      <c r="M72" s="570"/>
      <c r="N72" s="569"/>
      <c r="O72" s="569"/>
    </row>
    <row r="73" spans="1:15" x14ac:dyDescent="0.25">
      <c r="A73" s="206"/>
      <c r="B73" s="572"/>
      <c r="C73" s="206"/>
      <c r="D73" s="206"/>
      <c r="E73" s="206"/>
      <c r="F73" s="206"/>
      <c r="G73" s="566"/>
      <c r="H73" s="566"/>
      <c r="I73" s="569"/>
      <c r="J73" s="569"/>
      <c r="K73" s="570"/>
      <c r="L73" s="570"/>
      <c r="M73" s="570"/>
      <c r="N73" s="569"/>
      <c r="O73" s="569"/>
    </row>
    <row r="74" spans="1:15" x14ac:dyDescent="0.25">
      <c r="A74" s="206"/>
      <c r="B74" s="572"/>
      <c r="C74" s="206"/>
      <c r="D74" s="206"/>
      <c r="E74" s="206"/>
      <c r="F74" s="206"/>
      <c r="G74" s="566"/>
      <c r="H74" s="566"/>
      <c r="I74" s="569"/>
      <c r="J74" s="569"/>
      <c r="K74" s="570"/>
      <c r="L74" s="570"/>
      <c r="M74" s="570"/>
      <c r="N74" s="569"/>
      <c r="O74" s="569"/>
    </row>
    <row r="75" spans="1:15" x14ac:dyDescent="0.25">
      <c r="A75" s="206"/>
      <c r="B75" s="574"/>
      <c r="C75" s="575"/>
      <c r="D75" s="576"/>
      <c r="E75" s="576"/>
      <c r="F75" s="206"/>
      <c r="G75" s="206"/>
      <c r="H75" s="206"/>
      <c r="K75" s="375"/>
    </row>
    <row r="76" spans="1:15" x14ac:dyDescent="0.25">
      <c r="A76" s="206"/>
      <c r="B76" s="574"/>
      <c r="C76" s="577"/>
      <c r="D76" s="578"/>
      <c r="E76" s="578"/>
      <c r="F76" s="206"/>
      <c r="G76" s="206"/>
      <c r="H76" s="206"/>
      <c r="K76" s="375"/>
    </row>
    <row r="77" spans="1:15" x14ac:dyDescent="0.25">
      <c r="A77" s="206"/>
      <c r="B77" s="579"/>
      <c r="C77" s="580"/>
      <c r="D77" s="581"/>
      <c r="E77" s="581"/>
      <c r="F77" s="581"/>
      <c r="G77" s="206"/>
      <c r="H77" s="206"/>
      <c r="K77" s="375"/>
    </row>
    <row r="78" spans="1:15" x14ac:dyDescent="0.25">
      <c r="A78" s="206"/>
      <c r="B78" s="206"/>
      <c r="C78" s="298"/>
      <c r="D78" s="206"/>
      <c r="E78" s="206"/>
      <c r="F78" s="206"/>
      <c r="G78" s="206"/>
      <c r="H78" s="206"/>
    </row>
    <row r="79" spans="1:15" x14ac:dyDescent="0.25">
      <c r="A79" s="206"/>
      <c r="B79" s="206"/>
      <c r="C79" s="298"/>
      <c r="D79" s="206"/>
      <c r="E79" s="206"/>
      <c r="F79" s="206"/>
      <c r="G79" s="206"/>
      <c r="H79" s="206"/>
    </row>
    <row r="81" spans="3:7" x14ac:dyDescent="0.25">
      <c r="C81" s="457"/>
      <c r="D81" s="456"/>
      <c r="E81" s="456"/>
      <c r="F81" s="456"/>
      <c r="G81" s="456"/>
    </row>
    <row r="82" spans="3:7" x14ac:dyDescent="0.25">
      <c r="C82" s="582"/>
      <c r="D82" s="473"/>
      <c r="E82" s="473"/>
      <c r="F82" s="473" t="s">
        <v>70</v>
      </c>
      <c r="G82" s="473" t="s">
        <v>87</v>
      </c>
    </row>
    <row r="83" spans="3:7" x14ac:dyDescent="0.25">
      <c r="C83" s="582" t="s">
        <v>77</v>
      </c>
      <c r="D83" s="473"/>
      <c r="E83" s="473"/>
      <c r="F83" s="473">
        <v>0</v>
      </c>
      <c r="G83" s="473">
        <v>0</v>
      </c>
    </row>
    <row r="84" spans="3:7" x14ac:dyDescent="0.25">
      <c r="C84" s="582" t="s">
        <v>78</v>
      </c>
      <c r="D84" s="473"/>
      <c r="E84" s="473"/>
      <c r="F84" s="473">
        <v>0</v>
      </c>
      <c r="G84" s="473">
        <v>0</v>
      </c>
    </row>
    <row r="85" spans="3:7" x14ac:dyDescent="0.25">
      <c r="C85" s="582" t="s">
        <v>51</v>
      </c>
      <c r="D85" s="473"/>
      <c r="E85" s="473"/>
      <c r="F85" s="473">
        <v>2.06</v>
      </c>
      <c r="G85" s="473">
        <v>2.4900000000000002</v>
      </c>
    </row>
    <row r="86" spans="3:7" x14ac:dyDescent="0.25">
      <c r="C86" s="582" t="s">
        <v>52</v>
      </c>
      <c r="D86" s="473"/>
      <c r="E86" s="473"/>
      <c r="F86" s="473">
        <v>13.98</v>
      </c>
      <c r="G86" s="477">
        <v>16.91</v>
      </c>
    </row>
    <row r="87" spans="3:7" x14ac:dyDescent="0.25">
      <c r="C87" s="582" t="s">
        <v>54</v>
      </c>
      <c r="D87" s="473"/>
      <c r="E87" s="473"/>
      <c r="F87" s="473">
        <v>0.1</v>
      </c>
      <c r="G87" s="477">
        <v>0.11</v>
      </c>
    </row>
    <row r="88" spans="3:7" x14ac:dyDescent="0.25">
      <c r="C88" s="582"/>
      <c r="D88" s="473"/>
      <c r="E88" s="473"/>
      <c r="F88" s="473" t="s">
        <v>74</v>
      </c>
      <c r="G88" s="477">
        <f>SUM(G85:G87)</f>
        <v>19.509999999999998</v>
      </c>
    </row>
  </sheetData>
  <mergeCells count="1">
    <mergeCell ref="M1:O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sheetPr>
  <dimension ref="A1:AA85"/>
  <sheetViews>
    <sheetView showGridLines="0" zoomScale="69" zoomScaleNormal="69" workbookViewId="0">
      <selection activeCell="M1" sqref="M1:O1"/>
    </sheetView>
  </sheetViews>
  <sheetFormatPr defaultColWidth="8.7109375" defaultRowHeight="15" x14ac:dyDescent="0.25"/>
  <cols>
    <col min="1" max="1" width="9" style="375" customWidth="1"/>
    <col min="2" max="2" width="15.7109375" style="375" customWidth="1"/>
    <col min="3" max="3" width="13.7109375" style="200" customWidth="1"/>
    <col min="4" max="5" width="13.7109375" style="375" customWidth="1"/>
    <col min="6" max="6" width="14.5703125" style="375" customWidth="1"/>
    <col min="7" max="7" width="16.7109375" style="375" customWidth="1"/>
    <col min="8" max="8" width="12.7109375" style="375" customWidth="1"/>
    <col min="9" max="10" width="15.7109375" style="375" customWidth="1"/>
    <col min="11" max="11" width="17.28515625" style="488" customWidth="1"/>
    <col min="12" max="12" width="14.28515625" style="200" customWidth="1"/>
    <col min="13" max="13" width="25.42578125" style="200" customWidth="1"/>
    <col min="14" max="14" width="16.42578125" style="200" customWidth="1"/>
    <col min="15" max="15" width="18" style="512" customWidth="1"/>
    <col min="16" max="16" width="16.85546875" style="375" customWidth="1"/>
    <col min="17" max="17" width="17.28515625" style="375" customWidth="1"/>
    <col min="18" max="18" width="12.85546875" style="375" customWidth="1"/>
    <col min="19" max="16384" width="8.7109375" style="375"/>
  </cols>
  <sheetData>
    <row r="1" spans="2:26" s="456" customFormat="1" ht="59.25" customHeight="1" x14ac:dyDescent="0.25">
      <c r="C1" s="457"/>
      <c r="K1" s="458"/>
      <c r="L1" s="457"/>
      <c r="M1" s="1506" t="s">
        <v>2595</v>
      </c>
      <c r="N1" s="1506"/>
      <c r="O1" s="1506"/>
    </row>
    <row r="2" spans="2:26" s="456" customFormat="1" ht="18.75" x14ac:dyDescent="0.3">
      <c r="B2" s="459" t="s">
        <v>2138</v>
      </c>
      <c r="C2" s="460"/>
      <c r="D2" s="461"/>
      <c r="E2" s="461"/>
      <c r="F2" s="461"/>
      <c r="G2" s="461"/>
      <c r="H2" s="461"/>
      <c r="I2" s="461"/>
      <c r="J2" s="461"/>
      <c r="K2" s="462"/>
      <c r="L2" s="457"/>
      <c r="M2" s="457"/>
      <c r="N2" s="457"/>
      <c r="O2" s="540"/>
    </row>
    <row r="3" spans="2:26" s="456" customFormat="1" ht="90" x14ac:dyDescent="0.25">
      <c r="B3" s="496"/>
      <c r="C3" s="497" t="s">
        <v>2135</v>
      </c>
      <c r="D3" s="497" t="s">
        <v>284</v>
      </c>
      <c r="E3" s="497" t="s">
        <v>285</v>
      </c>
      <c r="F3" s="497" t="s">
        <v>286</v>
      </c>
      <c r="G3" s="497" t="s">
        <v>287</v>
      </c>
      <c r="H3" s="497" t="s">
        <v>288</v>
      </c>
      <c r="I3" s="497" t="s">
        <v>289</v>
      </c>
      <c r="J3" s="497" t="s">
        <v>290</v>
      </c>
      <c r="K3" s="497" t="s">
        <v>291</v>
      </c>
      <c r="L3" s="497" t="s">
        <v>292</v>
      </c>
      <c r="M3" s="498" t="s">
        <v>293</v>
      </c>
      <c r="N3" s="583" t="s">
        <v>294</v>
      </c>
      <c r="O3" s="583" t="s">
        <v>297</v>
      </c>
    </row>
    <row r="4" spans="2:26" s="456" customFormat="1" x14ac:dyDescent="0.25">
      <c r="B4" s="211">
        <v>44136</v>
      </c>
      <c r="C4" s="465">
        <v>15</v>
      </c>
      <c r="D4" s="465"/>
      <c r="E4" s="466"/>
      <c r="F4" s="466"/>
      <c r="G4" s="467"/>
      <c r="H4" s="466"/>
      <c r="I4" s="466"/>
      <c r="J4" s="468"/>
      <c r="K4" s="466"/>
      <c r="L4" s="468"/>
      <c r="M4" s="543">
        <f>C4*R15</f>
        <v>292.64999999999998</v>
      </c>
      <c r="N4" s="544">
        <f t="shared" ref="N4:N33" si="0">(G4*10.64)/2</f>
        <v>0</v>
      </c>
      <c r="O4" s="214">
        <v>4</v>
      </c>
    </row>
    <row r="5" spans="2:26" s="456" customFormat="1" x14ac:dyDescent="0.25">
      <c r="B5" s="211">
        <v>44137</v>
      </c>
      <c r="C5" s="465">
        <v>54</v>
      </c>
      <c r="D5" s="465">
        <v>269</v>
      </c>
      <c r="E5" s="466">
        <f t="shared" ref="E5:E33" si="1">((0.11*D5)+19.4)</f>
        <v>48.989999999999995</v>
      </c>
      <c r="F5" s="466"/>
      <c r="G5" s="467"/>
      <c r="H5" s="466"/>
      <c r="I5" s="466"/>
      <c r="J5" s="468"/>
      <c r="K5" s="466"/>
      <c r="L5" s="468"/>
      <c r="M5" s="543">
        <f>C5*R15</f>
        <v>1053.54</v>
      </c>
      <c r="N5" s="544">
        <f t="shared" si="0"/>
        <v>0</v>
      </c>
      <c r="O5" s="214">
        <v>4</v>
      </c>
    </row>
    <row r="6" spans="2:26" s="456" customFormat="1" x14ac:dyDescent="0.25">
      <c r="B6" s="211">
        <v>44138</v>
      </c>
      <c r="C6" s="465">
        <v>58</v>
      </c>
      <c r="D6" s="465">
        <v>235</v>
      </c>
      <c r="E6" s="466">
        <f t="shared" si="1"/>
        <v>45.25</v>
      </c>
      <c r="F6" s="466"/>
      <c r="G6" s="467"/>
      <c r="H6" s="466"/>
      <c r="I6" s="466"/>
      <c r="J6" s="468"/>
      <c r="K6" s="466"/>
      <c r="L6" s="468"/>
      <c r="M6" s="543">
        <f>C6*R15</f>
        <v>1131.58</v>
      </c>
      <c r="N6" s="544">
        <f t="shared" si="0"/>
        <v>0</v>
      </c>
      <c r="O6" s="214">
        <v>4</v>
      </c>
      <c r="P6" s="471"/>
      <c r="Q6" s="471"/>
      <c r="R6" s="471"/>
      <c r="S6" s="471"/>
      <c r="T6" s="471"/>
      <c r="U6" s="471"/>
      <c r="V6" s="471"/>
      <c r="W6" s="471"/>
      <c r="X6" s="471"/>
      <c r="Y6" s="471"/>
      <c r="Z6" s="471"/>
    </row>
    <row r="7" spans="2:26" s="456" customFormat="1" ht="15.75" x14ac:dyDescent="0.25">
      <c r="B7" s="211">
        <v>44139</v>
      </c>
      <c r="C7" s="465">
        <v>45</v>
      </c>
      <c r="D7" s="465">
        <v>110</v>
      </c>
      <c r="E7" s="466">
        <f t="shared" si="1"/>
        <v>31.5</v>
      </c>
      <c r="F7" s="466"/>
      <c r="G7" s="467"/>
      <c r="H7" s="466"/>
      <c r="I7" s="466"/>
      <c r="J7" s="468"/>
      <c r="K7" s="466"/>
      <c r="L7" s="468"/>
      <c r="M7" s="543">
        <f>C7*R15</f>
        <v>877.94999999999993</v>
      </c>
      <c r="N7" s="544">
        <f t="shared" si="0"/>
        <v>0</v>
      </c>
      <c r="O7" s="214">
        <v>4</v>
      </c>
      <c r="P7" s="472"/>
    </row>
    <row r="8" spans="2:26" s="456" customFormat="1" x14ac:dyDescent="0.25">
      <c r="B8" s="211">
        <v>44140</v>
      </c>
      <c r="C8" s="465">
        <v>44</v>
      </c>
      <c r="D8" s="465">
        <v>227</v>
      </c>
      <c r="E8" s="466">
        <f t="shared" si="1"/>
        <v>44.37</v>
      </c>
      <c r="F8" s="466"/>
      <c r="G8" s="467"/>
      <c r="H8" s="466"/>
      <c r="I8" s="466"/>
      <c r="J8" s="468"/>
      <c r="K8" s="466"/>
      <c r="L8" s="468"/>
      <c r="M8" s="543">
        <f>C8*R15</f>
        <v>858.43999999999994</v>
      </c>
      <c r="N8" s="544">
        <f t="shared" si="0"/>
        <v>0</v>
      </c>
      <c r="O8" s="214">
        <v>4</v>
      </c>
    </row>
    <row r="9" spans="2:26" s="456" customFormat="1" x14ac:dyDescent="0.25">
      <c r="B9" s="211">
        <v>44141</v>
      </c>
      <c r="C9" s="465">
        <v>10</v>
      </c>
      <c r="D9" s="465">
        <v>259</v>
      </c>
      <c r="E9" s="466">
        <f t="shared" si="1"/>
        <v>47.89</v>
      </c>
      <c r="F9" s="466"/>
      <c r="G9" s="467"/>
      <c r="H9" s="466"/>
      <c r="I9" s="466"/>
      <c r="J9" s="468"/>
      <c r="K9" s="466"/>
      <c r="L9" s="468"/>
      <c r="M9" s="543">
        <f>C9*R15</f>
        <v>195.09999999999997</v>
      </c>
      <c r="N9" s="544">
        <f t="shared" si="0"/>
        <v>0</v>
      </c>
      <c r="O9" s="214">
        <v>4</v>
      </c>
      <c r="P9" s="473"/>
      <c r="Q9" s="473" t="s">
        <v>70</v>
      </c>
      <c r="R9" s="473" t="s">
        <v>87</v>
      </c>
    </row>
    <row r="10" spans="2:26" s="456" customFormat="1" x14ac:dyDescent="0.25">
      <c r="B10" s="211">
        <v>44142</v>
      </c>
      <c r="C10" s="474">
        <v>61</v>
      </c>
      <c r="D10" s="474">
        <v>32</v>
      </c>
      <c r="E10" s="466">
        <f t="shared" si="1"/>
        <v>22.919999999999998</v>
      </c>
      <c r="F10" s="475"/>
      <c r="G10" s="476"/>
      <c r="H10" s="466"/>
      <c r="I10" s="466"/>
      <c r="J10" s="468"/>
      <c r="K10" s="466"/>
      <c r="L10" s="468"/>
      <c r="M10" s="543">
        <f>C10*R15</f>
        <v>1190.1099999999999</v>
      </c>
      <c r="N10" s="544">
        <f t="shared" si="0"/>
        <v>0</v>
      </c>
      <c r="O10" s="214">
        <v>4</v>
      </c>
      <c r="P10" s="473" t="s">
        <v>77</v>
      </c>
      <c r="Q10" s="473">
        <v>0</v>
      </c>
      <c r="R10" s="473">
        <v>0</v>
      </c>
    </row>
    <row r="11" spans="2:26" s="456" customFormat="1" x14ac:dyDescent="0.25">
      <c r="B11" s="211">
        <v>44143</v>
      </c>
      <c r="C11" s="474">
        <v>18</v>
      </c>
      <c r="D11" s="474">
        <v>65</v>
      </c>
      <c r="E11" s="466">
        <f t="shared" si="1"/>
        <v>26.549999999999997</v>
      </c>
      <c r="F11" s="475"/>
      <c r="G11" s="476"/>
      <c r="H11" s="466"/>
      <c r="I11" s="466"/>
      <c r="J11" s="468"/>
      <c r="K11" s="466"/>
      <c r="L11" s="468"/>
      <c r="M11" s="543">
        <f>C11*R15</f>
        <v>351.17999999999995</v>
      </c>
      <c r="N11" s="544">
        <f t="shared" si="0"/>
        <v>0</v>
      </c>
      <c r="O11" s="214">
        <v>4</v>
      </c>
      <c r="P11" s="473" t="s">
        <v>78</v>
      </c>
      <c r="Q11" s="473">
        <v>0</v>
      </c>
      <c r="R11" s="473">
        <v>0</v>
      </c>
    </row>
    <row r="12" spans="2:26" s="456" customFormat="1" x14ac:dyDescent="0.25">
      <c r="B12" s="211">
        <v>44144</v>
      </c>
      <c r="C12" s="474">
        <v>38</v>
      </c>
      <c r="D12" s="474">
        <v>198</v>
      </c>
      <c r="E12" s="466">
        <f t="shared" si="1"/>
        <v>41.18</v>
      </c>
      <c r="F12" s="475"/>
      <c r="G12" s="476"/>
      <c r="H12" s="466"/>
      <c r="I12" s="466"/>
      <c r="J12" s="468"/>
      <c r="K12" s="466"/>
      <c r="L12" s="468"/>
      <c r="M12" s="543">
        <f>C12*R15</f>
        <v>741.37999999999988</v>
      </c>
      <c r="N12" s="544">
        <f t="shared" si="0"/>
        <v>0</v>
      </c>
      <c r="O12" s="214">
        <v>4</v>
      </c>
      <c r="P12" s="473" t="s">
        <v>51</v>
      </c>
      <c r="Q12" s="473">
        <v>2.06</v>
      </c>
      <c r="R12" s="473">
        <v>2.4900000000000002</v>
      </c>
    </row>
    <row r="13" spans="2:26" s="456" customFormat="1" x14ac:dyDescent="0.25">
      <c r="B13" s="211">
        <v>44145</v>
      </c>
      <c r="C13" s="474">
        <v>44</v>
      </c>
      <c r="D13" s="474">
        <v>244</v>
      </c>
      <c r="E13" s="466">
        <f t="shared" si="1"/>
        <v>46.239999999999995</v>
      </c>
      <c r="F13" s="475"/>
      <c r="G13" s="476"/>
      <c r="H13" s="466"/>
      <c r="I13" s="466"/>
      <c r="J13" s="468"/>
      <c r="K13" s="466"/>
      <c r="L13" s="468"/>
      <c r="M13" s="543">
        <f>C13*R15</f>
        <v>858.43999999999994</v>
      </c>
      <c r="N13" s="544">
        <f t="shared" si="0"/>
        <v>0</v>
      </c>
      <c r="O13" s="214">
        <v>4</v>
      </c>
      <c r="P13" s="473" t="s">
        <v>52</v>
      </c>
      <c r="Q13" s="473">
        <v>13.98</v>
      </c>
      <c r="R13" s="477">
        <v>16.91</v>
      </c>
    </row>
    <row r="14" spans="2:26" s="456" customFormat="1" x14ac:dyDescent="0.25">
      <c r="B14" s="211">
        <v>44146</v>
      </c>
      <c r="C14" s="474">
        <v>30</v>
      </c>
      <c r="D14" s="474">
        <v>129</v>
      </c>
      <c r="E14" s="466">
        <f t="shared" si="1"/>
        <v>33.589999999999996</v>
      </c>
      <c r="F14" s="475"/>
      <c r="G14" s="476"/>
      <c r="H14" s="466"/>
      <c r="I14" s="466"/>
      <c r="J14" s="468"/>
      <c r="K14" s="466"/>
      <c r="L14" s="468"/>
      <c r="M14" s="543">
        <f>C14*R15</f>
        <v>585.29999999999995</v>
      </c>
      <c r="N14" s="544">
        <f t="shared" si="0"/>
        <v>0</v>
      </c>
      <c r="O14" s="214">
        <v>4</v>
      </c>
      <c r="P14" s="473" t="s">
        <v>54</v>
      </c>
      <c r="Q14" s="473">
        <v>0.1</v>
      </c>
      <c r="R14" s="477">
        <v>0.11</v>
      </c>
    </row>
    <row r="15" spans="2:26" s="456" customFormat="1" x14ac:dyDescent="0.25">
      <c r="B15" s="211">
        <v>44147</v>
      </c>
      <c r="C15" s="474">
        <v>35</v>
      </c>
      <c r="D15" s="474">
        <v>117</v>
      </c>
      <c r="E15" s="466">
        <f t="shared" si="1"/>
        <v>32.269999999999996</v>
      </c>
      <c r="F15" s="475"/>
      <c r="G15" s="476"/>
      <c r="H15" s="466"/>
      <c r="I15" s="466"/>
      <c r="J15" s="468"/>
      <c r="K15" s="466"/>
      <c r="L15" s="468"/>
      <c r="M15" s="543">
        <f>C15*R15</f>
        <v>682.84999999999991</v>
      </c>
      <c r="N15" s="544">
        <f t="shared" si="0"/>
        <v>0</v>
      </c>
      <c r="O15" s="214">
        <v>4</v>
      </c>
      <c r="P15" s="473"/>
      <c r="Q15" s="473" t="s">
        <v>74</v>
      </c>
      <c r="R15" s="477">
        <f>SUM(R12:R14)</f>
        <v>19.509999999999998</v>
      </c>
    </row>
    <row r="16" spans="2:26" s="456" customFormat="1" x14ac:dyDescent="0.25">
      <c r="B16" s="211">
        <v>44148</v>
      </c>
      <c r="C16" s="474">
        <v>23</v>
      </c>
      <c r="D16" s="474">
        <v>308</v>
      </c>
      <c r="E16" s="466">
        <f t="shared" si="1"/>
        <v>53.28</v>
      </c>
      <c r="F16" s="475"/>
      <c r="G16" s="476"/>
      <c r="H16" s="466"/>
      <c r="I16" s="466"/>
      <c r="J16" s="468"/>
      <c r="K16" s="466"/>
      <c r="L16" s="468"/>
      <c r="M16" s="543">
        <f>C16*R15</f>
        <v>448.72999999999996</v>
      </c>
      <c r="N16" s="544">
        <f t="shared" si="0"/>
        <v>0</v>
      </c>
      <c r="O16" s="214">
        <v>4</v>
      </c>
    </row>
    <row r="17" spans="2:15" s="456" customFormat="1" x14ac:dyDescent="0.25">
      <c r="B17" s="211">
        <v>44149</v>
      </c>
      <c r="C17" s="474">
        <v>66</v>
      </c>
      <c r="D17" s="474">
        <v>43</v>
      </c>
      <c r="E17" s="466">
        <f t="shared" si="1"/>
        <v>24.13</v>
      </c>
      <c r="F17" s="475"/>
      <c r="G17" s="476"/>
      <c r="H17" s="466"/>
      <c r="I17" s="466"/>
      <c r="J17" s="468"/>
      <c r="K17" s="466"/>
      <c r="L17" s="468"/>
      <c r="M17" s="543">
        <f>C17*R15</f>
        <v>1287.6599999999999</v>
      </c>
      <c r="N17" s="544">
        <f t="shared" si="0"/>
        <v>0</v>
      </c>
      <c r="O17" s="214">
        <v>4</v>
      </c>
    </row>
    <row r="18" spans="2:15" s="456" customFormat="1" x14ac:dyDescent="0.25">
      <c r="B18" s="211">
        <v>44150</v>
      </c>
      <c r="C18" s="474">
        <v>13</v>
      </c>
      <c r="D18" s="474">
        <v>24</v>
      </c>
      <c r="E18" s="466">
        <f t="shared" si="1"/>
        <v>22.04</v>
      </c>
      <c r="F18" s="475"/>
      <c r="G18" s="476"/>
      <c r="H18" s="466"/>
      <c r="I18" s="466"/>
      <c r="J18" s="468"/>
      <c r="K18" s="466"/>
      <c r="L18" s="468"/>
      <c r="M18" s="543">
        <f>C18*R15</f>
        <v>253.62999999999997</v>
      </c>
      <c r="N18" s="544">
        <f t="shared" si="0"/>
        <v>0</v>
      </c>
      <c r="O18" s="214">
        <v>4</v>
      </c>
    </row>
    <row r="19" spans="2:15" s="456" customFormat="1" x14ac:dyDescent="0.25">
      <c r="B19" s="211">
        <v>44151</v>
      </c>
      <c r="C19" s="474">
        <v>44</v>
      </c>
      <c r="D19" s="474">
        <v>162</v>
      </c>
      <c r="E19" s="466">
        <f t="shared" si="1"/>
        <v>37.22</v>
      </c>
      <c r="F19" s="475"/>
      <c r="G19" s="476"/>
      <c r="H19" s="466"/>
      <c r="I19" s="466"/>
      <c r="J19" s="468"/>
      <c r="K19" s="466"/>
      <c r="L19" s="468"/>
      <c r="M19" s="543">
        <f>C19*R15</f>
        <v>858.43999999999994</v>
      </c>
      <c r="N19" s="544">
        <f t="shared" si="0"/>
        <v>0</v>
      </c>
      <c r="O19" s="214">
        <v>4</v>
      </c>
    </row>
    <row r="20" spans="2:15" s="456" customFormat="1" x14ac:dyDescent="0.25">
      <c r="B20" s="211">
        <v>44152</v>
      </c>
      <c r="C20" s="474">
        <v>64</v>
      </c>
      <c r="D20" s="474">
        <v>165</v>
      </c>
      <c r="E20" s="466">
        <f t="shared" si="1"/>
        <v>37.549999999999997</v>
      </c>
      <c r="F20" s="475"/>
      <c r="G20" s="476"/>
      <c r="H20" s="466"/>
      <c r="I20" s="466"/>
      <c r="J20" s="468"/>
      <c r="K20" s="466"/>
      <c r="L20" s="468"/>
      <c r="M20" s="543">
        <f>C20*R15</f>
        <v>1248.6399999999999</v>
      </c>
      <c r="N20" s="544">
        <f t="shared" si="0"/>
        <v>0</v>
      </c>
      <c r="O20" s="214">
        <v>4</v>
      </c>
    </row>
    <row r="21" spans="2:15" s="456" customFormat="1" x14ac:dyDescent="0.25">
      <c r="B21" s="211">
        <v>44153</v>
      </c>
      <c r="C21" s="474">
        <v>56</v>
      </c>
      <c r="D21" s="474">
        <v>58</v>
      </c>
      <c r="E21" s="466">
        <f t="shared" si="1"/>
        <v>25.779999999999998</v>
      </c>
      <c r="F21" s="475"/>
      <c r="G21" s="476"/>
      <c r="H21" s="466"/>
      <c r="I21" s="466"/>
      <c r="J21" s="468"/>
      <c r="K21" s="466"/>
      <c r="L21" s="468"/>
      <c r="M21" s="543">
        <f>C21*R15</f>
        <v>1092.56</v>
      </c>
      <c r="N21" s="544">
        <f t="shared" si="0"/>
        <v>0</v>
      </c>
      <c r="O21" s="214">
        <v>4</v>
      </c>
    </row>
    <row r="22" spans="2:15" s="456" customFormat="1" x14ac:dyDescent="0.25">
      <c r="B22" s="211">
        <v>44154</v>
      </c>
      <c r="C22" s="474">
        <v>19</v>
      </c>
      <c r="D22" s="474">
        <v>201</v>
      </c>
      <c r="E22" s="466">
        <f t="shared" si="1"/>
        <v>41.51</v>
      </c>
      <c r="F22" s="475"/>
      <c r="G22" s="476"/>
      <c r="H22" s="466"/>
      <c r="I22" s="466"/>
      <c r="J22" s="468"/>
      <c r="K22" s="466"/>
      <c r="L22" s="468"/>
      <c r="M22" s="543">
        <f>C22*R15</f>
        <v>370.68999999999994</v>
      </c>
      <c r="N22" s="544">
        <f t="shared" si="0"/>
        <v>0</v>
      </c>
      <c r="O22" s="214">
        <v>4</v>
      </c>
    </row>
    <row r="23" spans="2:15" s="456" customFormat="1" x14ac:dyDescent="0.25">
      <c r="B23" s="211">
        <v>44155</v>
      </c>
      <c r="C23" s="474">
        <v>48</v>
      </c>
      <c r="D23" s="474">
        <v>64</v>
      </c>
      <c r="E23" s="466">
        <f t="shared" si="1"/>
        <v>26.439999999999998</v>
      </c>
      <c r="F23" s="475"/>
      <c r="G23" s="476"/>
      <c r="H23" s="466"/>
      <c r="I23" s="466"/>
      <c r="J23" s="468"/>
      <c r="K23" s="466"/>
      <c r="L23" s="468"/>
      <c r="M23" s="543">
        <f>C23*R15</f>
        <v>936.4799999999999</v>
      </c>
      <c r="N23" s="544">
        <f t="shared" si="0"/>
        <v>0</v>
      </c>
      <c r="O23" s="214">
        <v>4</v>
      </c>
    </row>
    <row r="24" spans="2:15" s="456" customFormat="1" x14ac:dyDescent="0.25">
      <c r="B24" s="211">
        <v>44156</v>
      </c>
      <c r="C24" s="474">
        <v>50</v>
      </c>
      <c r="D24" s="474">
        <v>15</v>
      </c>
      <c r="E24" s="466">
        <f t="shared" si="1"/>
        <v>21.049999999999997</v>
      </c>
      <c r="F24" s="475"/>
      <c r="G24" s="476"/>
      <c r="H24" s="466"/>
      <c r="I24" s="478"/>
      <c r="J24" s="479"/>
      <c r="K24" s="466"/>
      <c r="L24" s="479"/>
      <c r="M24" s="543">
        <f>C24*R15</f>
        <v>975.49999999999989</v>
      </c>
      <c r="N24" s="544">
        <f t="shared" si="0"/>
        <v>0</v>
      </c>
      <c r="O24" s="214">
        <v>4</v>
      </c>
    </row>
    <row r="25" spans="2:15" s="456" customFormat="1" x14ac:dyDescent="0.25">
      <c r="B25" s="211">
        <v>44157</v>
      </c>
      <c r="C25" s="474">
        <v>6</v>
      </c>
      <c r="D25" s="474">
        <v>3</v>
      </c>
      <c r="E25" s="466">
        <f t="shared" si="1"/>
        <v>19.729999999999997</v>
      </c>
      <c r="F25" s="475"/>
      <c r="G25" s="476"/>
      <c r="H25" s="480"/>
      <c r="I25" s="481"/>
      <c r="J25" s="214"/>
      <c r="K25" s="482"/>
      <c r="L25" s="214"/>
      <c r="M25" s="543">
        <f>C25*R15</f>
        <v>117.05999999999999</v>
      </c>
      <c r="N25" s="544">
        <f t="shared" si="0"/>
        <v>0</v>
      </c>
      <c r="O25" s="214">
        <v>4</v>
      </c>
    </row>
    <row r="26" spans="2:15" s="456" customFormat="1" x14ac:dyDescent="0.25">
      <c r="B26" s="211">
        <v>44158</v>
      </c>
      <c r="C26" s="474">
        <v>33</v>
      </c>
      <c r="D26" s="474">
        <v>386</v>
      </c>
      <c r="E26" s="466">
        <f t="shared" si="1"/>
        <v>61.86</v>
      </c>
      <c r="F26" s="475"/>
      <c r="G26" s="476"/>
      <c r="H26" s="480"/>
      <c r="I26" s="481"/>
      <c r="J26" s="214"/>
      <c r="K26" s="482"/>
      <c r="L26" s="214"/>
      <c r="M26" s="543">
        <f>C26*R15</f>
        <v>643.82999999999993</v>
      </c>
      <c r="N26" s="544">
        <f t="shared" si="0"/>
        <v>0</v>
      </c>
      <c r="O26" s="214">
        <v>4</v>
      </c>
    </row>
    <row r="27" spans="2:15" s="456" customFormat="1" x14ac:dyDescent="0.25">
      <c r="B27" s="211">
        <v>44159</v>
      </c>
      <c r="C27" s="474">
        <v>58</v>
      </c>
      <c r="D27" s="474">
        <v>356</v>
      </c>
      <c r="E27" s="466">
        <f t="shared" si="1"/>
        <v>58.56</v>
      </c>
      <c r="F27" s="475"/>
      <c r="G27" s="476"/>
      <c r="H27" s="480"/>
      <c r="I27" s="481"/>
      <c r="J27" s="214"/>
      <c r="K27" s="482"/>
      <c r="L27" s="214"/>
      <c r="M27" s="543">
        <f>C27*R15</f>
        <v>1131.58</v>
      </c>
      <c r="N27" s="544">
        <f t="shared" si="0"/>
        <v>0</v>
      </c>
      <c r="O27" s="214">
        <v>4</v>
      </c>
    </row>
    <row r="28" spans="2:15" s="456" customFormat="1" x14ac:dyDescent="0.25">
      <c r="B28" s="211">
        <v>44160</v>
      </c>
      <c r="C28" s="474">
        <v>46</v>
      </c>
      <c r="D28" s="474">
        <v>98</v>
      </c>
      <c r="E28" s="466">
        <f t="shared" si="1"/>
        <v>30.18</v>
      </c>
      <c r="F28" s="475"/>
      <c r="G28" s="476"/>
      <c r="H28" s="480"/>
      <c r="I28" s="481"/>
      <c r="J28" s="214"/>
      <c r="K28" s="482"/>
      <c r="L28" s="214"/>
      <c r="M28" s="543">
        <f>C28*R15</f>
        <v>897.45999999999992</v>
      </c>
      <c r="N28" s="544">
        <f t="shared" si="0"/>
        <v>0</v>
      </c>
      <c r="O28" s="214">
        <v>4</v>
      </c>
    </row>
    <row r="29" spans="2:15" s="456" customFormat="1" x14ac:dyDescent="0.25">
      <c r="B29" s="211">
        <v>44161</v>
      </c>
      <c r="C29" s="474">
        <v>36</v>
      </c>
      <c r="D29" s="474">
        <v>202</v>
      </c>
      <c r="E29" s="466">
        <f t="shared" si="1"/>
        <v>41.62</v>
      </c>
      <c r="F29" s="475"/>
      <c r="G29" s="476"/>
      <c r="H29" s="480"/>
      <c r="I29" s="481"/>
      <c r="J29" s="214"/>
      <c r="K29" s="482"/>
      <c r="L29" s="214"/>
      <c r="M29" s="543">
        <f>C29*R15</f>
        <v>702.3599999999999</v>
      </c>
      <c r="N29" s="544">
        <f t="shared" si="0"/>
        <v>0</v>
      </c>
      <c r="O29" s="214">
        <v>4</v>
      </c>
    </row>
    <row r="30" spans="2:15" s="456" customFormat="1" x14ac:dyDescent="0.25">
      <c r="B30" s="211">
        <v>44162</v>
      </c>
      <c r="C30" s="474">
        <v>32</v>
      </c>
      <c r="D30" s="474">
        <v>333</v>
      </c>
      <c r="E30" s="466">
        <f t="shared" si="1"/>
        <v>56.03</v>
      </c>
      <c r="F30" s="475"/>
      <c r="G30" s="476"/>
      <c r="H30" s="480"/>
      <c r="I30" s="481"/>
      <c r="J30" s="214"/>
      <c r="K30" s="482"/>
      <c r="L30" s="214"/>
      <c r="M30" s="543">
        <f>C30*R15</f>
        <v>624.31999999999994</v>
      </c>
      <c r="N30" s="544">
        <f t="shared" si="0"/>
        <v>0</v>
      </c>
      <c r="O30" s="214">
        <v>4</v>
      </c>
    </row>
    <row r="31" spans="2:15" s="456" customFormat="1" x14ac:dyDescent="0.25">
      <c r="B31" s="211">
        <v>44163</v>
      </c>
      <c r="C31" s="474">
        <v>32</v>
      </c>
      <c r="D31" s="474"/>
      <c r="E31" s="466"/>
      <c r="F31" s="475"/>
      <c r="G31" s="476"/>
      <c r="H31" s="480"/>
      <c r="I31" s="481"/>
      <c r="J31" s="214"/>
      <c r="K31" s="482"/>
      <c r="L31" s="214"/>
      <c r="M31" s="543">
        <f>C31*R15</f>
        <v>624.31999999999994</v>
      </c>
      <c r="N31" s="544">
        <f t="shared" si="0"/>
        <v>0</v>
      </c>
      <c r="O31" s="214">
        <v>4</v>
      </c>
    </row>
    <row r="32" spans="2:15" s="456" customFormat="1" x14ac:dyDescent="0.25">
      <c r="B32" s="211">
        <v>44164</v>
      </c>
      <c r="C32" s="474"/>
      <c r="D32" s="474"/>
      <c r="E32" s="466"/>
      <c r="F32" s="475"/>
      <c r="G32" s="476"/>
      <c r="H32" s="480"/>
      <c r="I32" s="481"/>
      <c r="J32" s="214"/>
      <c r="K32" s="482"/>
      <c r="L32" s="214"/>
      <c r="M32" s="543">
        <f>C32*R15</f>
        <v>0</v>
      </c>
      <c r="N32" s="544">
        <f t="shared" si="0"/>
        <v>0</v>
      </c>
      <c r="O32" s="214">
        <v>4</v>
      </c>
    </row>
    <row r="33" spans="1:27" s="456" customFormat="1" x14ac:dyDescent="0.25">
      <c r="B33" s="211">
        <v>44165</v>
      </c>
      <c r="C33" s="474">
        <v>53</v>
      </c>
      <c r="D33" s="474">
        <v>246</v>
      </c>
      <c r="E33" s="466">
        <f t="shared" si="1"/>
        <v>46.459999999999994</v>
      </c>
      <c r="F33" s="475"/>
      <c r="G33" s="476"/>
      <c r="H33" s="480"/>
      <c r="I33" s="481"/>
      <c r="J33" s="483"/>
      <c r="K33" s="482"/>
      <c r="L33" s="483"/>
      <c r="M33" s="543">
        <f>C33*R15</f>
        <v>1034.03</v>
      </c>
      <c r="N33" s="544">
        <f t="shared" si="0"/>
        <v>0</v>
      </c>
      <c r="O33" s="214">
        <v>4</v>
      </c>
    </row>
    <row r="34" spans="1:27" s="456" customFormat="1" x14ac:dyDescent="0.25">
      <c r="B34" s="302" t="s">
        <v>298</v>
      </c>
      <c r="C34" s="484">
        <f>SUM(C4:C33)</f>
        <v>1131</v>
      </c>
      <c r="D34" s="484">
        <f t="shared" ref="D34:O34" si="2">SUM(D4:D33)</f>
        <v>4549</v>
      </c>
      <c r="E34" s="485">
        <f t="shared" si="2"/>
        <v>1024.1899999999998</v>
      </c>
      <c r="F34" s="484">
        <f t="shared" si="2"/>
        <v>0</v>
      </c>
      <c r="G34" s="484">
        <f t="shared" si="2"/>
        <v>0</v>
      </c>
      <c r="H34" s="484">
        <f t="shared" si="2"/>
        <v>0</v>
      </c>
      <c r="I34" s="484">
        <f t="shared" si="2"/>
        <v>0</v>
      </c>
      <c r="J34" s="484">
        <f t="shared" si="2"/>
        <v>0</v>
      </c>
      <c r="K34" s="484">
        <f t="shared" si="2"/>
        <v>0</v>
      </c>
      <c r="L34" s="484">
        <f t="shared" si="2"/>
        <v>0</v>
      </c>
      <c r="M34" s="484">
        <f t="shared" si="2"/>
        <v>22065.809999999998</v>
      </c>
      <c r="N34" s="484">
        <f t="shared" si="2"/>
        <v>0</v>
      </c>
      <c r="O34" s="484">
        <f t="shared" si="2"/>
        <v>120</v>
      </c>
      <c r="P34" s="486"/>
      <c r="Q34" s="486"/>
      <c r="R34" s="486"/>
      <c r="S34" s="486"/>
    </row>
    <row r="35" spans="1:27" s="456" customFormat="1" x14ac:dyDescent="0.25">
      <c r="B35" s="281"/>
      <c r="C35" s="302" t="s">
        <v>66</v>
      </c>
      <c r="D35" s="268"/>
      <c r="E35" s="268"/>
      <c r="F35" s="559">
        <v>0.19</v>
      </c>
      <c r="G35" s="484"/>
      <c r="H35" s="295">
        <v>5.95</v>
      </c>
      <c r="I35" s="295">
        <v>11.9</v>
      </c>
      <c r="J35" s="295">
        <v>11.9</v>
      </c>
      <c r="K35" s="214">
        <v>7.5</v>
      </c>
      <c r="L35" s="214">
        <f>K35*2</f>
        <v>15</v>
      </c>
      <c r="M35" s="560"/>
      <c r="N35" s="544">
        <f>(G34*10.64)/2</f>
        <v>0</v>
      </c>
      <c r="O35" s="295">
        <v>33.33</v>
      </c>
      <c r="P35" s="561"/>
      <c r="Q35" s="561"/>
      <c r="R35" s="561"/>
      <c r="S35" s="561"/>
      <c r="T35" s="561"/>
      <c r="U35" s="561"/>
      <c r="V35" s="561"/>
      <c r="W35" s="561"/>
      <c r="X35" s="561"/>
      <c r="Y35" s="561"/>
      <c r="Z35" s="561"/>
      <c r="AA35" s="561"/>
    </row>
    <row r="36" spans="1:27" s="456" customFormat="1" x14ac:dyDescent="0.25">
      <c r="B36" s="557"/>
      <c r="C36" s="562" t="s">
        <v>45</v>
      </c>
      <c r="D36" s="562"/>
      <c r="E36" s="563"/>
      <c r="F36" s="564">
        <f>F34*F35</f>
        <v>0</v>
      </c>
      <c r="G36" s="557"/>
      <c r="H36" s="564">
        <f>H34*H35</f>
        <v>0</v>
      </c>
      <c r="I36" s="564">
        <f>I34*I35</f>
        <v>0</v>
      </c>
      <c r="J36" s="564">
        <f>J35*J34</f>
        <v>0</v>
      </c>
      <c r="K36" s="564">
        <f>K34*K35</f>
        <v>0</v>
      </c>
      <c r="L36" s="489">
        <f>L34*L35</f>
        <v>0</v>
      </c>
      <c r="M36" s="489">
        <f>SUM(M4:M33)</f>
        <v>22065.809999999998</v>
      </c>
      <c r="N36" s="564">
        <f>SUM(N4:N33)</f>
        <v>0</v>
      </c>
      <c r="O36" s="564"/>
      <c r="P36" s="561"/>
      <c r="Q36" s="561"/>
      <c r="R36" s="561"/>
      <c r="S36" s="561"/>
      <c r="T36" s="561"/>
      <c r="U36" s="561"/>
    </row>
    <row r="37" spans="1:27" x14ac:dyDescent="0.25">
      <c r="F37" s="487"/>
    </row>
    <row r="38" spans="1:27" ht="15.75" x14ac:dyDescent="0.25">
      <c r="L38" s="489"/>
      <c r="N38" s="558"/>
      <c r="O38" s="585"/>
    </row>
    <row r="39" spans="1:27" ht="15.75" x14ac:dyDescent="0.25">
      <c r="A39" s="456"/>
      <c r="B39" s="463"/>
      <c r="C39" s="457"/>
      <c r="D39" s="456"/>
      <c r="E39" s="456"/>
      <c r="F39" s="456"/>
      <c r="G39" s="456"/>
      <c r="H39" s="456"/>
      <c r="M39" s="200" t="s">
        <v>299</v>
      </c>
      <c r="O39" s="599">
        <f>M36</f>
        <v>22065.809999999998</v>
      </c>
    </row>
    <row r="40" spans="1:27" x14ac:dyDescent="0.25">
      <c r="A40" s="456"/>
      <c r="B40" s="456"/>
      <c r="C40" s="457"/>
      <c r="D40" s="456"/>
      <c r="E40" s="456"/>
      <c r="F40" s="456"/>
      <c r="G40" s="456"/>
      <c r="H40" s="456"/>
    </row>
    <row r="41" spans="1:27" x14ac:dyDescent="0.25">
      <c r="A41" s="456"/>
      <c r="B41" s="586"/>
      <c r="C41" s="587"/>
      <c r="D41" s="588"/>
      <c r="E41" s="588"/>
      <c r="F41" s="588"/>
      <c r="G41" s="588"/>
      <c r="H41" s="586"/>
      <c r="I41" s="569"/>
      <c r="J41" s="569"/>
      <c r="K41" s="570"/>
      <c r="L41" s="570"/>
      <c r="M41" s="570"/>
      <c r="N41" s="569"/>
      <c r="O41" s="571"/>
    </row>
    <row r="42" spans="1:27" x14ac:dyDescent="0.25">
      <c r="A42" s="456"/>
      <c r="B42" s="589"/>
      <c r="C42" s="590"/>
      <c r="D42" s="590"/>
      <c r="E42" s="456"/>
      <c r="F42" s="590"/>
      <c r="G42" s="586"/>
      <c r="H42" s="586"/>
      <c r="I42" s="569"/>
      <c r="J42" s="569"/>
      <c r="K42" s="570"/>
      <c r="L42" s="570"/>
      <c r="M42" s="570"/>
      <c r="N42" s="569"/>
      <c r="O42" s="571"/>
    </row>
    <row r="43" spans="1:27" x14ac:dyDescent="0.25">
      <c r="A43" s="456"/>
      <c r="B43" s="589"/>
      <c r="C43" s="590"/>
      <c r="D43" s="590"/>
      <c r="E43" s="456"/>
      <c r="F43" s="590"/>
      <c r="G43" s="586"/>
      <c r="H43" s="586"/>
      <c r="I43" s="569"/>
      <c r="J43" s="569"/>
      <c r="K43" s="570"/>
      <c r="L43" s="570"/>
      <c r="M43" s="570"/>
      <c r="N43" s="569"/>
      <c r="O43" s="571"/>
    </row>
    <row r="44" spans="1:27" x14ac:dyDescent="0.25">
      <c r="A44" s="456"/>
      <c r="B44" s="589"/>
      <c r="C44" s="590"/>
      <c r="D44" s="590"/>
      <c r="E44" s="456"/>
      <c r="F44" s="590"/>
      <c r="G44" s="586"/>
      <c r="H44" s="586"/>
      <c r="I44" s="569"/>
      <c r="J44" s="569"/>
      <c r="K44" s="570"/>
      <c r="L44" s="570"/>
      <c r="M44" s="570"/>
      <c r="N44" s="569"/>
      <c r="O44" s="571"/>
    </row>
    <row r="45" spans="1:27" x14ac:dyDescent="0.25">
      <c r="A45" s="456"/>
      <c r="B45" s="589"/>
      <c r="C45" s="590"/>
      <c r="D45" s="590"/>
      <c r="E45" s="456"/>
      <c r="F45" s="590"/>
      <c r="G45" s="586"/>
      <c r="H45" s="586"/>
      <c r="I45" s="569"/>
      <c r="J45" s="569"/>
      <c r="K45" s="570"/>
      <c r="L45" s="570"/>
      <c r="M45" s="570"/>
      <c r="N45" s="569"/>
      <c r="O45" s="571"/>
    </row>
    <row r="46" spans="1:27" x14ac:dyDescent="0.25">
      <c r="A46" s="456"/>
      <c r="B46" s="589"/>
      <c r="C46" s="590"/>
      <c r="D46" s="590"/>
      <c r="E46" s="456"/>
      <c r="F46" s="590"/>
      <c r="G46" s="586"/>
      <c r="H46" s="586"/>
      <c r="I46" s="569"/>
      <c r="J46" s="569"/>
      <c r="K46" s="570"/>
      <c r="L46" s="570"/>
      <c r="M46" s="570"/>
      <c r="N46" s="569"/>
      <c r="O46" s="571"/>
    </row>
    <row r="47" spans="1:27" x14ac:dyDescent="0.25">
      <c r="A47" s="456"/>
      <c r="B47" s="589"/>
      <c r="C47" s="590"/>
      <c r="D47" s="590"/>
      <c r="E47" s="456"/>
      <c r="F47" s="590"/>
      <c r="G47" s="586"/>
      <c r="H47" s="586"/>
      <c r="I47" s="569"/>
      <c r="J47" s="569"/>
      <c r="K47" s="570"/>
      <c r="L47" s="570"/>
      <c r="M47" s="570"/>
      <c r="N47" s="569"/>
      <c r="O47" s="571"/>
    </row>
    <row r="48" spans="1:27" x14ac:dyDescent="0.25">
      <c r="A48" s="456"/>
      <c r="B48" s="589"/>
      <c r="C48" s="590"/>
      <c r="D48" s="590"/>
      <c r="E48" s="456"/>
      <c r="F48" s="590"/>
      <c r="G48" s="586"/>
      <c r="H48" s="586"/>
      <c r="I48" s="569"/>
      <c r="J48" s="569"/>
      <c r="K48" s="570"/>
      <c r="L48" s="570"/>
      <c r="M48" s="570"/>
      <c r="N48" s="569"/>
      <c r="O48" s="571"/>
    </row>
    <row r="49" spans="1:15" x14ac:dyDescent="0.25">
      <c r="A49" s="456"/>
      <c r="B49" s="589"/>
      <c r="C49" s="590"/>
      <c r="D49" s="590"/>
      <c r="E49" s="456"/>
      <c r="F49" s="590"/>
      <c r="G49" s="586"/>
      <c r="H49" s="586"/>
      <c r="I49" s="569"/>
      <c r="J49" s="569"/>
      <c r="K49" s="570"/>
      <c r="L49" s="570"/>
      <c r="M49" s="570"/>
      <c r="N49" s="569"/>
      <c r="O49" s="571"/>
    </row>
    <row r="50" spans="1:15" x14ac:dyDescent="0.25">
      <c r="A50" s="456"/>
      <c r="B50" s="589"/>
      <c r="C50" s="590"/>
      <c r="D50" s="590"/>
      <c r="E50" s="456"/>
      <c r="F50" s="590"/>
      <c r="G50" s="586"/>
      <c r="H50" s="586"/>
      <c r="I50" s="569"/>
      <c r="J50" s="569"/>
      <c r="K50" s="570"/>
      <c r="L50" s="570"/>
      <c r="M50" s="570"/>
      <c r="N50" s="569"/>
      <c r="O50" s="571"/>
    </row>
    <row r="51" spans="1:15" x14ac:dyDescent="0.25">
      <c r="A51" s="456"/>
      <c r="B51" s="589"/>
      <c r="C51" s="590"/>
      <c r="D51" s="590"/>
      <c r="E51" s="456"/>
      <c r="F51" s="590"/>
      <c r="G51" s="586"/>
      <c r="H51" s="586"/>
      <c r="I51" s="569"/>
      <c r="J51" s="569"/>
      <c r="K51" s="570"/>
      <c r="L51" s="570"/>
      <c r="M51" s="570"/>
      <c r="N51" s="569"/>
      <c r="O51" s="375"/>
    </row>
    <row r="52" spans="1:15" x14ac:dyDescent="0.25">
      <c r="A52" s="456"/>
      <c r="B52" s="589"/>
      <c r="C52" s="590"/>
      <c r="D52" s="590"/>
      <c r="E52" s="456"/>
      <c r="F52" s="590"/>
      <c r="G52" s="586"/>
      <c r="H52" s="586"/>
      <c r="I52" s="569"/>
      <c r="J52" s="569"/>
      <c r="K52" s="570"/>
      <c r="L52" s="570"/>
      <c r="M52" s="570"/>
      <c r="N52" s="569"/>
      <c r="O52" s="375"/>
    </row>
    <row r="53" spans="1:15" x14ac:dyDescent="0.25">
      <c r="A53" s="456"/>
      <c r="B53" s="589"/>
      <c r="C53" s="590"/>
      <c r="D53" s="590"/>
      <c r="E53" s="456"/>
      <c r="F53" s="590"/>
      <c r="G53" s="586"/>
      <c r="H53" s="586"/>
      <c r="I53" s="569"/>
      <c r="J53" s="569"/>
      <c r="K53" s="570"/>
      <c r="L53" s="570"/>
      <c r="M53" s="570"/>
      <c r="N53" s="569"/>
      <c r="O53" s="375"/>
    </row>
    <row r="54" spans="1:15" x14ac:dyDescent="0.25">
      <c r="A54" s="456"/>
      <c r="B54" s="589"/>
      <c r="C54" s="590"/>
      <c r="D54" s="590"/>
      <c r="E54" s="456"/>
      <c r="F54" s="590"/>
      <c r="G54" s="586"/>
      <c r="H54" s="586"/>
      <c r="I54" s="569"/>
      <c r="J54" s="569"/>
      <c r="K54" s="570"/>
      <c r="L54" s="570"/>
      <c r="M54" s="570"/>
      <c r="N54" s="569"/>
      <c r="O54" s="375"/>
    </row>
    <row r="55" spans="1:15" x14ac:dyDescent="0.25">
      <c r="A55" s="456"/>
      <c r="B55" s="589"/>
      <c r="C55" s="590"/>
      <c r="D55" s="590"/>
      <c r="E55" s="456"/>
      <c r="F55" s="590"/>
      <c r="G55" s="586"/>
      <c r="H55" s="586"/>
      <c r="I55" s="569"/>
      <c r="J55" s="569"/>
      <c r="K55" s="570"/>
      <c r="L55" s="570"/>
      <c r="M55" s="570"/>
      <c r="N55" s="569"/>
      <c r="O55" s="375"/>
    </row>
    <row r="56" spans="1:15" x14ac:dyDescent="0.25">
      <c r="A56" s="456"/>
      <c r="B56" s="589"/>
      <c r="C56" s="590"/>
      <c r="D56" s="590"/>
      <c r="E56" s="456"/>
      <c r="F56" s="590"/>
      <c r="G56" s="586"/>
      <c r="H56" s="586"/>
      <c r="I56" s="569"/>
      <c r="J56" s="569"/>
      <c r="K56" s="570"/>
      <c r="L56" s="570"/>
      <c r="M56" s="570"/>
      <c r="N56" s="569"/>
      <c r="O56" s="375"/>
    </row>
    <row r="57" spans="1:15" x14ac:dyDescent="0.25">
      <c r="A57" s="456"/>
      <c r="B57" s="589"/>
      <c r="C57" s="590"/>
      <c r="D57" s="590"/>
      <c r="E57" s="456"/>
      <c r="F57" s="590"/>
      <c r="G57" s="586"/>
      <c r="H57" s="586"/>
      <c r="I57" s="569"/>
      <c r="J57" s="569"/>
      <c r="K57" s="570"/>
      <c r="L57" s="570"/>
      <c r="M57" s="570"/>
      <c r="N57" s="569"/>
      <c r="O57" s="569"/>
    </row>
    <row r="58" spans="1:15" x14ac:dyDescent="0.25">
      <c r="A58" s="456"/>
      <c r="B58" s="589"/>
      <c r="C58" s="590"/>
      <c r="D58" s="590"/>
      <c r="E58" s="456"/>
      <c r="F58" s="590"/>
      <c r="G58" s="586"/>
      <c r="H58" s="586"/>
      <c r="I58" s="569"/>
      <c r="J58" s="573"/>
      <c r="K58" s="570"/>
      <c r="L58" s="570"/>
      <c r="M58" s="570"/>
      <c r="N58" s="569"/>
      <c r="O58" s="569"/>
    </row>
    <row r="59" spans="1:15" x14ac:dyDescent="0.25">
      <c r="A59" s="456"/>
      <c r="B59" s="589"/>
      <c r="C59" s="590"/>
      <c r="D59" s="590"/>
      <c r="E59" s="456"/>
      <c r="F59" s="590"/>
      <c r="G59" s="586"/>
      <c r="H59" s="586"/>
      <c r="I59" s="569"/>
      <c r="J59" s="569"/>
      <c r="K59" s="570"/>
      <c r="L59" s="570"/>
      <c r="M59" s="570"/>
      <c r="N59" s="569"/>
      <c r="O59" s="569"/>
    </row>
    <row r="60" spans="1:15" x14ac:dyDescent="0.25">
      <c r="A60" s="456"/>
      <c r="B60" s="589"/>
      <c r="C60" s="590"/>
      <c r="D60" s="590"/>
      <c r="E60" s="456"/>
      <c r="F60" s="590"/>
      <c r="G60" s="586"/>
      <c r="H60" s="586"/>
      <c r="I60" s="569"/>
      <c r="J60" s="569"/>
      <c r="K60" s="570"/>
      <c r="L60" s="570"/>
      <c r="M60" s="570"/>
      <c r="N60" s="569"/>
      <c r="O60" s="569"/>
    </row>
    <row r="61" spans="1:15" x14ac:dyDescent="0.25">
      <c r="A61" s="456"/>
      <c r="B61" s="589"/>
      <c r="C61" s="590"/>
      <c r="D61" s="590"/>
      <c r="E61" s="456"/>
      <c r="F61" s="590"/>
      <c r="G61" s="586"/>
      <c r="H61" s="586"/>
      <c r="I61" s="569"/>
      <c r="J61" s="569"/>
      <c r="K61" s="570"/>
      <c r="L61" s="570"/>
      <c r="M61" s="570"/>
      <c r="N61" s="569"/>
      <c r="O61" s="569"/>
    </row>
    <row r="62" spans="1:15" x14ac:dyDescent="0.25">
      <c r="A62" s="456"/>
      <c r="B62" s="589"/>
      <c r="C62" s="590"/>
      <c r="D62" s="590"/>
      <c r="E62" s="456"/>
      <c r="F62" s="590"/>
      <c r="G62" s="586"/>
      <c r="H62" s="586"/>
      <c r="I62" s="569"/>
      <c r="J62" s="569"/>
      <c r="K62" s="570"/>
      <c r="L62" s="570"/>
      <c r="M62" s="570"/>
      <c r="N62" s="569"/>
      <c r="O62" s="569"/>
    </row>
    <row r="63" spans="1:15" x14ac:dyDescent="0.25">
      <c r="A63" s="456"/>
      <c r="B63" s="589"/>
      <c r="C63" s="590"/>
      <c r="D63" s="590"/>
      <c r="E63" s="456"/>
      <c r="F63" s="590"/>
      <c r="G63" s="586"/>
      <c r="H63" s="586"/>
      <c r="I63" s="569"/>
      <c r="J63" s="569"/>
      <c r="K63" s="570"/>
      <c r="L63" s="570"/>
      <c r="M63" s="570"/>
      <c r="N63" s="569"/>
      <c r="O63" s="569"/>
    </row>
    <row r="64" spans="1:15" x14ac:dyDescent="0.25">
      <c r="A64" s="456"/>
      <c r="B64" s="589"/>
      <c r="C64" s="590"/>
      <c r="D64" s="590"/>
      <c r="E64" s="456"/>
      <c r="F64" s="590"/>
      <c r="G64" s="586"/>
      <c r="H64" s="586"/>
      <c r="I64" s="569"/>
      <c r="J64" s="569"/>
      <c r="K64" s="570"/>
      <c r="L64" s="570"/>
      <c r="M64" s="570"/>
      <c r="N64" s="569"/>
      <c r="O64" s="569"/>
    </row>
    <row r="65" spans="1:15" x14ac:dyDescent="0.25">
      <c r="A65" s="456"/>
      <c r="B65" s="589"/>
      <c r="C65" s="590"/>
      <c r="D65" s="590"/>
      <c r="E65" s="456"/>
      <c r="F65" s="590"/>
      <c r="G65" s="586"/>
      <c r="H65" s="586"/>
      <c r="I65" s="569"/>
      <c r="J65" s="569"/>
      <c r="K65" s="570"/>
      <c r="L65" s="570"/>
      <c r="M65" s="570"/>
      <c r="N65" s="569"/>
      <c r="O65" s="569"/>
    </row>
    <row r="66" spans="1:15" x14ac:dyDescent="0.25">
      <c r="A66" s="456"/>
      <c r="B66" s="589"/>
      <c r="C66" s="590"/>
      <c r="D66" s="590"/>
      <c r="E66" s="456"/>
      <c r="F66" s="590"/>
      <c r="G66" s="586"/>
      <c r="H66" s="586"/>
      <c r="I66" s="569"/>
      <c r="J66" s="569"/>
      <c r="K66" s="570"/>
      <c r="L66" s="570"/>
      <c r="M66" s="570"/>
      <c r="N66" s="569"/>
      <c r="O66" s="569"/>
    </row>
    <row r="67" spans="1:15" x14ac:dyDescent="0.25">
      <c r="A67" s="456"/>
      <c r="B67" s="589"/>
      <c r="C67" s="590"/>
      <c r="D67" s="590"/>
      <c r="E67" s="456"/>
      <c r="F67" s="590"/>
      <c r="G67" s="586"/>
      <c r="H67" s="586"/>
      <c r="I67" s="569"/>
      <c r="J67" s="569"/>
      <c r="K67" s="570"/>
      <c r="L67" s="570"/>
      <c r="M67" s="570"/>
      <c r="N67" s="569"/>
      <c r="O67" s="569"/>
    </row>
    <row r="68" spans="1:15" x14ac:dyDescent="0.25">
      <c r="A68" s="456"/>
      <c r="B68" s="589"/>
      <c r="C68" s="590"/>
      <c r="D68" s="590"/>
      <c r="E68" s="456"/>
      <c r="F68" s="590"/>
      <c r="G68" s="586"/>
      <c r="H68" s="586"/>
      <c r="I68" s="569"/>
      <c r="J68" s="569"/>
      <c r="K68" s="570"/>
      <c r="L68" s="570"/>
      <c r="M68" s="570"/>
      <c r="N68" s="569"/>
      <c r="O68" s="569"/>
    </row>
    <row r="69" spans="1:15" x14ac:dyDescent="0.25">
      <c r="A69" s="456"/>
      <c r="B69" s="589"/>
      <c r="C69" s="590"/>
      <c r="D69" s="590"/>
      <c r="E69" s="456"/>
      <c r="F69" s="590"/>
      <c r="G69" s="586"/>
      <c r="H69" s="586"/>
      <c r="I69" s="569"/>
      <c r="J69" s="573"/>
      <c r="K69" s="570"/>
      <c r="L69" s="570"/>
      <c r="M69" s="570"/>
      <c r="N69" s="569"/>
      <c r="O69" s="569"/>
    </row>
    <row r="70" spans="1:15" x14ac:dyDescent="0.25">
      <c r="A70" s="456"/>
      <c r="B70" s="589"/>
      <c r="C70" s="590"/>
      <c r="D70" s="590"/>
      <c r="E70" s="456"/>
      <c r="F70" s="590"/>
      <c r="G70" s="586"/>
      <c r="H70" s="586"/>
      <c r="I70" s="569"/>
      <c r="J70" s="569"/>
      <c r="K70" s="570"/>
      <c r="L70" s="570"/>
      <c r="M70" s="570"/>
      <c r="N70" s="569"/>
      <c r="O70" s="569"/>
    </row>
    <row r="71" spans="1:15" x14ac:dyDescent="0.25">
      <c r="A71" s="456"/>
      <c r="B71" s="589"/>
      <c r="C71" s="590"/>
      <c r="D71" s="590"/>
      <c r="E71" s="456"/>
      <c r="F71" s="590"/>
      <c r="G71" s="586"/>
      <c r="H71" s="586"/>
      <c r="I71" s="569"/>
      <c r="J71" s="569"/>
      <c r="K71" s="570"/>
      <c r="L71" s="570"/>
      <c r="M71" s="570"/>
      <c r="N71" s="569"/>
      <c r="O71" s="569"/>
    </row>
    <row r="72" spans="1:15" x14ac:dyDescent="0.25">
      <c r="A72" s="456"/>
      <c r="B72" s="591"/>
      <c r="C72" s="592"/>
      <c r="D72" s="593"/>
      <c r="E72" s="593"/>
      <c r="F72" s="456"/>
      <c r="G72" s="456"/>
      <c r="H72" s="456"/>
      <c r="K72" s="375"/>
    </row>
    <row r="73" spans="1:15" x14ac:dyDescent="0.25">
      <c r="A73" s="456"/>
      <c r="B73" s="591"/>
      <c r="C73" s="594"/>
      <c r="D73" s="595"/>
      <c r="E73" s="595"/>
      <c r="F73" s="456"/>
      <c r="G73" s="456"/>
      <c r="H73" s="456"/>
      <c r="K73" s="375"/>
    </row>
    <row r="74" spans="1:15" x14ac:dyDescent="0.25">
      <c r="A74" s="456"/>
      <c r="B74" s="596"/>
      <c r="C74" s="597"/>
      <c r="D74" s="598"/>
      <c r="E74" s="598"/>
      <c r="F74" s="598"/>
      <c r="G74" s="456"/>
      <c r="H74" s="456"/>
      <c r="K74" s="375"/>
    </row>
    <row r="75" spans="1:15" x14ac:dyDescent="0.25">
      <c r="A75" s="456"/>
      <c r="B75" s="456"/>
      <c r="C75" s="457"/>
      <c r="D75" s="456"/>
      <c r="E75" s="456"/>
      <c r="F75" s="456"/>
      <c r="G75" s="456"/>
      <c r="H75" s="456"/>
    </row>
    <row r="76" spans="1:15" x14ac:dyDescent="0.25">
      <c r="A76" s="456"/>
      <c r="B76" s="456"/>
      <c r="C76" s="457"/>
      <c r="D76" s="456"/>
      <c r="E76" s="456"/>
      <c r="F76" s="456"/>
      <c r="G76" s="456"/>
      <c r="H76" s="456"/>
    </row>
    <row r="77" spans="1:15" x14ac:dyDescent="0.25">
      <c r="A77" s="456"/>
      <c r="B77" s="456"/>
      <c r="C77" s="457"/>
      <c r="D77" s="456"/>
      <c r="E77" s="456"/>
      <c r="F77" s="456"/>
      <c r="G77" s="456"/>
      <c r="H77" s="456"/>
    </row>
    <row r="78" spans="1:15" x14ac:dyDescent="0.25">
      <c r="A78" s="456"/>
      <c r="B78" s="456"/>
      <c r="C78" s="457"/>
      <c r="D78" s="456"/>
      <c r="E78" s="456"/>
      <c r="F78" s="456"/>
      <c r="G78" s="456"/>
      <c r="H78" s="456"/>
    </row>
    <row r="79" spans="1:15" x14ac:dyDescent="0.25">
      <c r="A79" s="456"/>
      <c r="B79" s="456"/>
      <c r="C79" s="457"/>
      <c r="D79" s="456"/>
      <c r="E79" s="456"/>
      <c r="F79" s="456"/>
      <c r="G79" s="456"/>
      <c r="H79" s="456"/>
    </row>
    <row r="80" spans="1:15" x14ac:dyDescent="0.25">
      <c r="A80" s="456"/>
      <c r="B80" s="456"/>
      <c r="C80" s="457"/>
      <c r="D80" s="456"/>
      <c r="E80" s="456"/>
      <c r="F80" s="456"/>
      <c r="G80" s="456"/>
      <c r="H80" s="456"/>
    </row>
    <row r="81" spans="1:8" x14ac:dyDescent="0.25">
      <c r="A81" s="456"/>
      <c r="B81" s="456"/>
      <c r="C81" s="457"/>
      <c r="D81" s="456"/>
      <c r="E81" s="456"/>
      <c r="F81" s="456"/>
      <c r="G81" s="456"/>
      <c r="H81" s="456"/>
    </row>
    <row r="82" spans="1:8" x14ac:dyDescent="0.25">
      <c r="A82" s="456"/>
      <c r="B82" s="456"/>
      <c r="C82" s="457"/>
      <c r="D82" s="456"/>
      <c r="E82" s="456"/>
      <c r="F82" s="456"/>
      <c r="G82" s="456"/>
      <c r="H82" s="456"/>
    </row>
    <row r="83" spans="1:8" x14ac:dyDescent="0.25">
      <c r="A83" s="456"/>
      <c r="B83" s="456"/>
      <c r="C83" s="457"/>
      <c r="D83" s="456"/>
      <c r="E83" s="456"/>
      <c r="F83" s="456"/>
      <c r="G83" s="595"/>
      <c r="H83" s="456"/>
    </row>
    <row r="84" spans="1:8" x14ac:dyDescent="0.25">
      <c r="A84" s="456"/>
      <c r="B84" s="456"/>
      <c r="C84" s="457"/>
      <c r="D84" s="456"/>
      <c r="E84" s="456"/>
      <c r="F84" s="456"/>
      <c r="G84" s="595"/>
      <c r="H84" s="456"/>
    </row>
    <row r="85" spans="1:8" x14ac:dyDescent="0.25">
      <c r="A85" s="456"/>
      <c r="B85" s="456"/>
      <c r="C85" s="457"/>
      <c r="D85" s="456"/>
      <c r="E85" s="456"/>
      <c r="F85" s="456"/>
      <c r="G85" s="595"/>
      <c r="H85" s="456"/>
    </row>
  </sheetData>
  <mergeCells count="1">
    <mergeCell ref="M1:O1"/>
  </mergeCells>
  <pageMargins left="0.7" right="0.7" top="0.75" bottom="0.75" header="0.3" footer="0.3"/>
  <pageSetup paperSize="9" orientation="portrait" r:id="rId1"/>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B1:AA88"/>
  <sheetViews>
    <sheetView showGridLines="0" topLeftCell="A13" zoomScale="73" zoomScaleNormal="73" workbookViewId="0">
      <selection activeCell="M1" sqref="M1:O1"/>
    </sheetView>
  </sheetViews>
  <sheetFormatPr defaultColWidth="8.7109375" defaultRowHeight="15" x14ac:dyDescent="0.25"/>
  <cols>
    <col min="1" max="1" width="9" style="375" customWidth="1"/>
    <col min="2" max="2" width="15.7109375" style="375" customWidth="1"/>
    <col min="3" max="3" width="13.85546875" style="200" customWidth="1"/>
    <col min="4" max="5" width="13.85546875" style="375" customWidth="1"/>
    <col min="6" max="6" width="14.5703125" style="375" customWidth="1"/>
    <col min="7" max="7" width="16.85546875" style="375" customWidth="1"/>
    <col min="8" max="8" width="12.85546875" style="375" customWidth="1"/>
    <col min="9" max="10" width="15.85546875" style="375" customWidth="1"/>
    <col min="11" max="11" width="17.140625" style="488" customWidth="1"/>
    <col min="12" max="12" width="14.140625" style="200" customWidth="1"/>
    <col min="13" max="13" width="25.42578125" style="200" customWidth="1"/>
    <col min="14" max="14" width="16.42578125" style="200" customWidth="1"/>
    <col min="15" max="15" width="18" style="512" customWidth="1"/>
    <col min="16" max="16" width="8.7109375" style="375"/>
    <col min="17" max="17" width="12.85546875" style="375" customWidth="1"/>
    <col min="18" max="18" width="14.7109375" style="375" customWidth="1"/>
    <col min="19" max="16384" width="8.7109375" style="375"/>
  </cols>
  <sheetData>
    <row r="1" spans="2:26" s="456" customFormat="1" ht="69.75" customHeight="1" x14ac:dyDescent="0.25">
      <c r="C1" s="457"/>
      <c r="K1" s="458"/>
      <c r="L1" s="457"/>
      <c r="M1" s="1506" t="s">
        <v>2596</v>
      </c>
      <c r="N1" s="1506"/>
      <c r="O1" s="1506"/>
    </row>
    <row r="2" spans="2:26" s="456" customFormat="1" ht="18.75" x14ac:dyDescent="0.3">
      <c r="B2" s="459" t="s">
        <v>2139</v>
      </c>
      <c r="C2" s="460"/>
      <c r="D2" s="461"/>
      <c r="E2" s="461"/>
      <c r="F2" s="461"/>
      <c r="G2" s="461"/>
      <c r="H2" s="461"/>
      <c r="I2" s="461"/>
      <c r="J2" s="461"/>
      <c r="K2" s="462"/>
      <c r="L2" s="457"/>
      <c r="M2" s="457"/>
      <c r="N2" s="457"/>
      <c r="O2" s="540"/>
    </row>
    <row r="3" spans="2:26" s="456" customFormat="1" ht="90" x14ac:dyDescent="0.25">
      <c r="B3" s="496"/>
      <c r="C3" s="497" t="s">
        <v>2135</v>
      </c>
      <c r="D3" s="497" t="s">
        <v>2140</v>
      </c>
      <c r="E3" s="497" t="s">
        <v>285</v>
      </c>
      <c r="F3" s="497" t="s">
        <v>286</v>
      </c>
      <c r="G3" s="497" t="s">
        <v>287</v>
      </c>
      <c r="H3" s="497" t="s">
        <v>288</v>
      </c>
      <c r="I3" s="497" t="s">
        <v>289</v>
      </c>
      <c r="J3" s="497" t="s">
        <v>290</v>
      </c>
      <c r="K3" s="497" t="s">
        <v>291</v>
      </c>
      <c r="L3" s="497" t="s">
        <v>292</v>
      </c>
      <c r="M3" s="498" t="s">
        <v>293</v>
      </c>
      <c r="N3" s="583" t="s">
        <v>294</v>
      </c>
      <c r="O3" s="583" t="s">
        <v>300</v>
      </c>
    </row>
    <row r="4" spans="2:26" s="456" customFormat="1" x14ac:dyDescent="0.25">
      <c r="B4" s="325">
        <v>44105</v>
      </c>
      <c r="C4" s="600">
        <v>21</v>
      </c>
      <c r="D4" s="600">
        <v>18</v>
      </c>
      <c r="E4" s="601">
        <f>((0.11*D4)+19.4)</f>
        <v>21.38</v>
      </c>
      <c r="F4" s="601"/>
      <c r="G4" s="602">
        <v>6</v>
      </c>
      <c r="H4" s="601"/>
      <c r="I4" s="464"/>
      <c r="J4" s="464"/>
      <c r="K4" s="601"/>
      <c r="L4" s="464"/>
      <c r="M4" s="603">
        <f>C4*R15</f>
        <v>409.71</v>
      </c>
      <c r="N4" s="208"/>
      <c r="O4" s="208"/>
    </row>
    <row r="5" spans="2:26" s="456" customFormat="1" x14ac:dyDescent="0.25">
      <c r="B5" s="325">
        <v>44106</v>
      </c>
      <c r="C5" s="600">
        <v>33</v>
      </c>
      <c r="D5" s="600">
        <v>301</v>
      </c>
      <c r="E5" s="601">
        <f>((0.11*D5)+19.4)</f>
        <v>52.51</v>
      </c>
      <c r="F5" s="601"/>
      <c r="G5" s="602">
        <v>7</v>
      </c>
      <c r="H5" s="601"/>
      <c r="I5" s="464"/>
      <c r="J5" s="464"/>
      <c r="K5" s="601"/>
      <c r="L5" s="464"/>
      <c r="M5" s="603">
        <f>C5*19.51</f>
        <v>643.83000000000004</v>
      </c>
      <c r="N5" s="208"/>
      <c r="O5" s="208"/>
    </row>
    <row r="6" spans="2:26" s="456" customFormat="1" x14ac:dyDescent="0.25">
      <c r="B6" s="325">
        <v>44107</v>
      </c>
      <c r="C6" s="600">
        <v>31</v>
      </c>
      <c r="D6" s="600"/>
      <c r="E6" s="601"/>
      <c r="F6" s="601"/>
      <c r="G6" s="602">
        <v>7</v>
      </c>
      <c r="H6" s="601"/>
      <c r="I6" s="464"/>
      <c r="J6" s="464"/>
      <c r="K6" s="601"/>
      <c r="L6" s="464"/>
      <c r="M6" s="603">
        <f t="shared" ref="M6:M34" si="0">C6*19.51</f>
        <v>604.81000000000006</v>
      </c>
      <c r="N6" s="208"/>
      <c r="O6" s="208"/>
      <c r="P6" s="471"/>
      <c r="Q6" s="471"/>
      <c r="R6" s="471"/>
      <c r="S6" s="471"/>
      <c r="T6" s="471"/>
      <c r="U6" s="471"/>
      <c r="V6" s="471"/>
      <c r="W6" s="471"/>
      <c r="X6" s="471"/>
      <c r="Y6" s="471"/>
      <c r="Z6" s="471"/>
    </row>
    <row r="7" spans="2:26" s="456" customFormat="1" ht="15.75" x14ac:dyDescent="0.25">
      <c r="B7" s="325">
        <v>44108</v>
      </c>
      <c r="C7" s="600"/>
      <c r="D7" s="600"/>
      <c r="E7" s="601"/>
      <c r="F7" s="601"/>
      <c r="G7" s="602"/>
      <c r="H7" s="601"/>
      <c r="I7" s="464"/>
      <c r="J7" s="464"/>
      <c r="K7" s="601"/>
      <c r="L7" s="464"/>
      <c r="M7" s="603">
        <f t="shared" si="0"/>
        <v>0</v>
      </c>
      <c r="N7" s="208"/>
      <c r="O7" s="208"/>
      <c r="P7" s="472"/>
    </row>
    <row r="8" spans="2:26" s="456" customFormat="1" x14ac:dyDescent="0.25">
      <c r="B8" s="325">
        <v>44109</v>
      </c>
      <c r="C8" s="600">
        <v>35</v>
      </c>
      <c r="D8" s="600">
        <v>136</v>
      </c>
      <c r="E8" s="601">
        <f t="shared" ref="E8:E34" si="1">((0.11*D8)+19.4)</f>
        <v>34.36</v>
      </c>
      <c r="F8" s="601"/>
      <c r="G8" s="602">
        <v>7</v>
      </c>
      <c r="H8" s="601"/>
      <c r="I8" s="464"/>
      <c r="J8" s="464"/>
      <c r="K8" s="601"/>
      <c r="L8" s="464"/>
      <c r="M8" s="603">
        <f t="shared" si="0"/>
        <v>682.85</v>
      </c>
      <c r="N8" s="208"/>
      <c r="O8" s="208"/>
    </row>
    <row r="9" spans="2:26" s="456" customFormat="1" x14ac:dyDescent="0.25">
      <c r="B9" s="325">
        <v>44110</v>
      </c>
      <c r="C9" s="600">
        <v>79</v>
      </c>
      <c r="D9" s="600">
        <v>156</v>
      </c>
      <c r="E9" s="601">
        <f t="shared" si="1"/>
        <v>36.56</v>
      </c>
      <c r="F9" s="601"/>
      <c r="G9" s="602">
        <v>10</v>
      </c>
      <c r="H9" s="601"/>
      <c r="I9" s="464"/>
      <c r="J9" s="464"/>
      <c r="K9" s="601"/>
      <c r="L9" s="464"/>
      <c r="M9" s="603">
        <f t="shared" si="0"/>
        <v>1541.2900000000002</v>
      </c>
      <c r="N9" s="208"/>
      <c r="O9" s="208"/>
      <c r="P9" s="473"/>
      <c r="Q9" s="473" t="s">
        <v>70</v>
      </c>
      <c r="R9" s="473" t="s">
        <v>87</v>
      </c>
    </row>
    <row r="10" spans="2:26" s="456" customFormat="1" x14ac:dyDescent="0.25">
      <c r="B10" s="325">
        <v>44111</v>
      </c>
      <c r="C10" s="604">
        <v>24</v>
      </c>
      <c r="D10" s="604">
        <v>136</v>
      </c>
      <c r="E10" s="601">
        <f t="shared" si="1"/>
        <v>34.36</v>
      </c>
      <c r="F10" s="605"/>
      <c r="G10" s="606">
        <v>10</v>
      </c>
      <c r="H10" s="601"/>
      <c r="I10" s="464"/>
      <c r="J10" s="464"/>
      <c r="K10" s="601"/>
      <c r="L10" s="464"/>
      <c r="M10" s="603">
        <f t="shared" si="0"/>
        <v>468.24</v>
      </c>
      <c r="N10" s="208"/>
      <c r="O10" s="208"/>
      <c r="P10" s="473" t="s">
        <v>77</v>
      </c>
      <c r="Q10" s="473">
        <v>0</v>
      </c>
      <c r="R10" s="473">
        <v>0</v>
      </c>
    </row>
    <row r="11" spans="2:26" s="456" customFormat="1" x14ac:dyDescent="0.25">
      <c r="B11" s="325">
        <v>44112</v>
      </c>
      <c r="C11" s="604">
        <v>37</v>
      </c>
      <c r="D11" s="604">
        <v>241</v>
      </c>
      <c r="E11" s="601">
        <f t="shared" si="1"/>
        <v>45.91</v>
      </c>
      <c r="F11" s="605"/>
      <c r="G11" s="606">
        <v>4</v>
      </c>
      <c r="H11" s="601"/>
      <c r="I11" s="464"/>
      <c r="J11" s="464"/>
      <c r="K11" s="601"/>
      <c r="L11" s="464"/>
      <c r="M11" s="603">
        <f t="shared" si="0"/>
        <v>721.87</v>
      </c>
      <c r="N11" s="208"/>
      <c r="O11" s="208"/>
      <c r="P11" s="473" t="s">
        <v>78</v>
      </c>
      <c r="Q11" s="473">
        <v>0</v>
      </c>
      <c r="R11" s="473">
        <v>0</v>
      </c>
    </row>
    <row r="12" spans="2:26" s="456" customFormat="1" x14ac:dyDescent="0.25">
      <c r="B12" s="325">
        <v>44113</v>
      </c>
      <c r="C12" s="604">
        <v>28</v>
      </c>
      <c r="D12" s="604">
        <v>195</v>
      </c>
      <c r="E12" s="601">
        <f t="shared" si="1"/>
        <v>40.849999999999994</v>
      </c>
      <c r="F12" s="605"/>
      <c r="G12" s="606">
        <v>8</v>
      </c>
      <c r="H12" s="601"/>
      <c r="I12" s="464"/>
      <c r="J12" s="464"/>
      <c r="K12" s="601"/>
      <c r="L12" s="464"/>
      <c r="M12" s="603">
        <f t="shared" si="0"/>
        <v>546.28000000000009</v>
      </c>
      <c r="N12" s="208"/>
      <c r="O12" s="208"/>
      <c r="P12" s="473" t="s">
        <v>51</v>
      </c>
      <c r="Q12" s="473">
        <v>2.06</v>
      </c>
      <c r="R12" s="473">
        <v>2.4900000000000002</v>
      </c>
    </row>
    <row r="13" spans="2:26" s="456" customFormat="1" x14ac:dyDescent="0.25">
      <c r="B13" s="325">
        <v>44114</v>
      </c>
      <c r="C13" s="604">
        <v>42</v>
      </c>
      <c r="D13" s="604">
        <v>21</v>
      </c>
      <c r="E13" s="601">
        <f t="shared" si="1"/>
        <v>21.709999999999997</v>
      </c>
      <c r="F13" s="605"/>
      <c r="G13" s="606">
        <v>8</v>
      </c>
      <c r="H13" s="601"/>
      <c r="I13" s="464"/>
      <c r="J13" s="607"/>
      <c r="K13" s="601"/>
      <c r="L13" s="464"/>
      <c r="M13" s="603">
        <f t="shared" si="0"/>
        <v>819.42000000000007</v>
      </c>
      <c r="N13" s="608"/>
      <c r="O13" s="208"/>
      <c r="P13" s="473" t="s">
        <v>52</v>
      </c>
      <c r="Q13" s="473">
        <v>13.98</v>
      </c>
      <c r="R13" s="477">
        <v>16.91</v>
      </c>
    </row>
    <row r="14" spans="2:26" s="456" customFormat="1" x14ac:dyDescent="0.25">
      <c r="B14" s="325">
        <v>44115</v>
      </c>
      <c r="C14" s="604">
        <v>16</v>
      </c>
      <c r="D14" s="604">
        <v>703</v>
      </c>
      <c r="E14" s="601">
        <f t="shared" si="1"/>
        <v>96.72999999999999</v>
      </c>
      <c r="F14" s="605"/>
      <c r="G14" s="606">
        <v>1</v>
      </c>
      <c r="H14" s="601"/>
      <c r="I14" s="490"/>
      <c r="J14" s="208"/>
      <c r="K14" s="601"/>
      <c r="L14" s="490"/>
      <c r="M14" s="603">
        <f t="shared" si="0"/>
        <v>312.16000000000003</v>
      </c>
      <c r="N14" s="208"/>
      <c r="O14" s="208"/>
      <c r="P14" s="473" t="s">
        <v>54</v>
      </c>
      <c r="Q14" s="473">
        <v>0.1</v>
      </c>
      <c r="R14" s="477">
        <v>0.11</v>
      </c>
    </row>
    <row r="15" spans="2:26" s="456" customFormat="1" x14ac:dyDescent="0.25">
      <c r="B15" s="325">
        <v>44116</v>
      </c>
      <c r="C15" s="604">
        <v>45</v>
      </c>
      <c r="D15" s="604">
        <v>427</v>
      </c>
      <c r="E15" s="601">
        <f t="shared" si="1"/>
        <v>66.37</v>
      </c>
      <c r="F15" s="605"/>
      <c r="G15" s="606">
        <v>11</v>
      </c>
      <c r="H15" s="601"/>
      <c r="I15" s="490"/>
      <c r="J15" s="208"/>
      <c r="K15" s="601"/>
      <c r="L15" s="490"/>
      <c r="M15" s="603">
        <f t="shared" si="0"/>
        <v>877.95</v>
      </c>
      <c r="N15" s="208"/>
      <c r="O15" s="208"/>
      <c r="P15" s="473"/>
      <c r="Q15" s="473" t="s">
        <v>74</v>
      </c>
      <c r="R15" s="477">
        <f>SUM(R12:R14)</f>
        <v>19.509999999999998</v>
      </c>
    </row>
    <row r="16" spans="2:26" s="456" customFormat="1" x14ac:dyDescent="0.25">
      <c r="B16" s="325">
        <v>44117</v>
      </c>
      <c r="C16" s="604">
        <v>54</v>
      </c>
      <c r="D16" s="604">
        <v>312</v>
      </c>
      <c r="E16" s="601">
        <f t="shared" si="1"/>
        <v>53.72</v>
      </c>
      <c r="F16" s="605"/>
      <c r="G16" s="606">
        <v>11</v>
      </c>
      <c r="H16" s="601"/>
      <c r="I16" s="609"/>
      <c r="J16" s="610"/>
      <c r="K16" s="601"/>
      <c r="L16" s="609"/>
      <c r="M16" s="603">
        <f t="shared" si="0"/>
        <v>1053.5400000000002</v>
      </c>
      <c r="N16" s="208"/>
      <c r="O16" s="208"/>
    </row>
    <row r="17" spans="2:15" s="456" customFormat="1" x14ac:dyDescent="0.25">
      <c r="B17" s="325">
        <v>44118</v>
      </c>
      <c r="C17" s="604">
        <v>65</v>
      </c>
      <c r="D17" s="604">
        <v>264</v>
      </c>
      <c r="E17" s="601">
        <f t="shared" si="1"/>
        <v>48.44</v>
      </c>
      <c r="F17" s="605"/>
      <c r="G17" s="606">
        <v>10</v>
      </c>
      <c r="H17" s="601"/>
      <c r="I17" s="490"/>
      <c r="J17" s="208"/>
      <c r="K17" s="601"/>
      <c r="L17" s="490"/>
      <c r="M17" s="603">
        <f t="shared" si="0"/>
        <v>1268.1500000000001</v>
      </c>
      <c r="N17" s="208"/>
      <c r="O17" s="208"/>
    </row>
    <row r="18" spans="2:15" s="456" customFormat="1" x14ac:dyDescent="0.25">
      <c r="B18" s="325">
        <v>44119</v>
      </c>
      <c r="C18" s="604">
        <v>31</v>
      </c>
      <c r="D18" s="604">
        <v>462</v>
      </c>
      <c r="E18" s="601">
        <f t="shared" si="1"/>
        <v>70.22</v>
      </c>
      <c r="F18" s="605"/>
      <c r="G18" s="606">
        <v>6</v>
      </c>
      <c r="H18" s="601"/>
      <c r="I18" s="490"/>
      <c r="J18" s="208"/>
      <c r="K18" s="601"/>
      <c r="L18" s="490"/>
      <c r="M18" s="603">
        <f t="shared" si="0"/>
        <v>604.81000000000006</v>
      </c>
      <c r="N18" s="208"/>
      <c r="O18" s="208"/>
    </row>
    <row r="19" spans="2:15" s="456" customFormat="1" x14ac:dyDescent="0.25">
      <c r="B19" s="325">
        <v>44120</v>
      </c>
      <c r="C19" s="604">
        <v>26</v>
      </c>
      <c r="D19" s="604">
        <v>155</v>
      </c>
      <c r="E19" s="601">
        <f t="shared" si="1"/>
        <v>36.450000000000003</v>
      </c>
      <c r="F19" s="605"/>
      <c r="G19" s="606">
        <v>6</v>
      </c>
      <c r="H19" s="601"/>
      <c r="I19" s="611"/>
      <c r="J19" s="208"/>
      <c r="K19" s="601"/>
      <c r="L19" s="611"/>
      <c r="M19" s="603">
        <f t="shared" si="0"/>
        <v>507.26000000000005</v>
      </c>
      <c r="N19" s="208"/>
      <c r="O19" s="208"/>
    </row>
    <row r="20" spans="2:15" s="456" customFormat="1" x14ac:dyDescent="0.25">
      <c r="B20" s="325">
        <v>44121</v>
      </c>
      <c r="C20" s="604">
        <v>35</v>
      </c>
      <c r="D20" s="604"/>
      <c r="E20" s="601"/>
      <c r="F20" s="605"/>
      <c r="G20" s="606">
        <v>7</v>
      </c>
      <c r="H20" s="612"/>
      <c r="I20" s="613"/>
      <c r="J20" s="208"/>
      <c r="K20" s="612"/>
      <c r="L20" s="613"/>
      <c r="M20" s="603">
        <f t="shared" si="0"/>
        <v>682.85</v>
      </c>
      <c r="N20" s="208"/>
      <c r="O20" s="208"/>
    </row>
    <row r="21" spans="2:15" s="456" customFormat="1" x14ac:dyDescent="0.25">
      <c r="B21" s="325">
        <v>44122</v>
      </c>
      <c r="C21" s="604">
        <v>12</v>
      </c>
      <c r="D21" s="604"/>
      <c r="E21" s="601"/>
      <c r="F21" s="605"/>
      <c r="G21" s="606">
        <v>1</v>
      </c>
      <c r="H21" s="612"/>
      <c r="I21" s="613"/>
      <c r="J21" s="208"/>
      <c r="K21" s="612"/>
      <c r="L21" s="613"/>
      <c r="M21" s="603">
        <f t="shared" si="0"/>
        <v>234.12</v>
      </c>
      <c r="N21" s="208"/>
      <c r="O21" s="208"/>
    </row>
    <row r="22" spans="2:15" s="456" customFormat="1" x14ac:dyDescent="0.25">
      <c r="B22" s="325">
        <v>44123</v>
      </c>
      <c r="C22" s="604">
        <v>41</v>
      </c>
      <c r="D22" s="604">
        <v>109</v>
      </c>
      <c r="E22" s="601">
        <f t="shared" si="1"/>
        <v>31.39</v>
      </c>
      <c r="F22" s="605"/>
      <c r="G22" s="606">
        <v>11</v>
      </c>
      <c r="H22" s="612"/>
      <c r="I22" s="613"/>
      <c r="J22" s="208"/>
      <c r="K22" s="612"/>
      <c r="L22" s="613"/>
      <c r="M22" s="603">
        <f t="shared" si="0"/>
        <v>799.91000000000008</v>
      </c>
      <c r="N22" s="208"/>
      <c r="O22" s="208"/>
    </row>
    <row r="23" spans="2:15" s="456" customFormat="1" x14ac:dyDescent="0.25">
      <c r="B23" s="325">
        <v>44124</v>
      </c>
      <c r="C23" s="604">
        <v>48</v>
      </c>
      <c r="D23" s="604">
        <v>262</v>
      </c>
      <c r="E23" s="601">
        <f t="shared" si="1"/>
        <v>48.22</v>
      </c>
      <c r="F23" s="605"/>
      <c r="G23" s="606">
        <v>7</v>
      </c>
      <c r="H23" s="612"/>
      <c r="I23" s="614"/>
      <c r="J23" s="610"/>
      <c r="K23" s="612"/>
      <c r="L23" s="614"/>
      <c r="M23" s="603">
        <f t="shared" si="0"/>
        <v>936.48</v>
      </c>
      <c r="N23" s="208"/>
      <c r="O23" s="208"/>
    </row>
    <row r="24" spans="2:15" s="456" customFormat="1" x14ac:dyDescent="0.25">
      <c r="B24" s="325">
        <v>44125</v>
      </c>
      <c r="C24" s="604">
        <v>53</v>
      </c>
      <c r="D24" s="604">
        <v>386</v>
      </c>
      <c r="E24" s="601">
        <f t="shared" si="1"/>
        <v>61.86</v>
      </c>
      <c r="F24" s="605"/>
      <c r="G24" s="606">
        <v>7</v>
      </c>
      <c r="H24" s="612"/>
      <c r="I24" s="613"/>
      <c r="J24" s="208"/>
      <c r="K24" s="612"/>
      <c r="L24" s="613"/>
      <c r="M24" s="603">
        <f t="shared" si="0"/>
        <v>1034.03</v>
      </c>
      <c r="N24" s="208"/>
      <c r="O24" s="208"/>
    </row>
    <row r="25" spans="2:15" s="456" customFormat="1" x14ac:dyDescent="0.25">
      <c r="B25" s="325">
        <v>44126</v>
      </c>
      <c r="C25" s="604">
        <v>41</v>
      </c>
      <c r="D25" s="604">
        <v>214</v>
      </c>
      <c r="E25" s="601">
        <f t="shared" si="1"/>
        <v>42.94</v>
      </c>
      <c r="F25" s="605"/>
      <c r="G25" s="606">
        <v>9</v>
      </c>
      <c r="H25" s="612"/>
      <c r="I25" s="613"/>
      <c r="J25" s="208"/>
      <c r="K25" s="612"/>
      <c r="L25" s="613"/>
      <c r="M25" s="603">
        <f t="shared" si="0"/>
        <v>799.91000000000008</v>
      </c>
      <c r="N25" s="208"/>
      <c r="O25" s="208"/>
    </row>
    <row r="26" spans="2:15" s="456" customFormat="1" x14ac:dyDescent="0.25">
      <c r="B26" s="325">
        <v>44127</v>
      </c>
      <c r="C26" s="604">
        <v>46</v>
      </c>
      <c r="D26" s="604">
        <v>80</v>
      </c>
      <c r="E26" s="601">
        <f t="shared" si="1"/>
        <v>28.2</v>
      </c>
      <c r="F26" s="605"/>
      <c r="G26" s="606">
        <v>7</v>
      </c>
      <c r="H26" s="612"/>
      <c r="I26" s="613"/>
      <c r="J26" s="208"/>
      <c r="K26" s="612"/>
      <c r="L26" s="613"/>
      <c r="M26" s="603">
        <f t="shared" si="0"/>
        <v>897.46</v>
      </c>
      <c r="N26" s="208"/>
      <c r="O26" s="208"/>
    </row>
    <row r="27" spans="2:15" s="456" customFormat="1" x14ac:dyDescent="0.25">
      <c r="B27" s="325">
        <v>44128</v>
      </c>
      <c r="C27" s="604">
        <v>51</v>
      </c>
      <c r="D27" s="604">
        <v>60</v>
      </c>
      <c r="E27" s="601">
        <f t="shared" si="1"/>
        <v>26</v>
      </c>
      <c r="F27" s="605"/>
      <c r="G27" s="606">
        <v>7</v>
      </c>
      <c r="H27" s="612"/>
      <c r="I27" s="613"/>
      <c r="J27" s="208"/>
      <c r="K27" s="612"/>
      <c r="L27" s="613"/>
      <c r="M27" s="603">
        <f t="shared" si="0"/>
        <v>995.0100000000001</v>
      </c>
      <c r="N27" s="208"/>
      <c r="O27" s="208"/>
    </row>
    <row r="28" spans="2:15" s="456" customFormat="1" x14ac:dyDescent="0.25">
      <c r="B28" s="325">
        <v>44129</v>
      </c>
      <c r="C28" s="604">
        <v>19</v>
      </c>
      <c r="D28" s="604">
        <v>42</v>
      </c>
      <c r="E28" s="601">
        <f t="shared" si="1"/>
        <v>24.02</v>
      </c>
      <c r="F28" s="605"/>
      <c r="G28" s="606">
        <v>1</v>
      </c>
      <c r="H28" s="612"/>
      <c r="I28" s="613"/>
      <c r="J28" s="208"/>
      <c r="K28" s="612"/>
      <c r="L28" s="613"/>
      <c r="M28" s="603">
        <f t="shared" si="0"/>
        <v>370.69000000000005</v>
      </c>
      <c r="N28" s="208"/>
      <c r="O28" s="208"/>
    </row>
    <row r="29" spans="2:15" s="456" customFormat="1" x14ac:dyDescent="0.25">
      <c r="B29" s="325">
        <v>44130</v>
      </c>
      <c r="C29" s="604">
        <v>76</v>
      </c>
      <c r="D29" s="604">
        <v>169</v>
      </c>
      <c r="E29" s="601">
        <f t="shared" si="1"/>
        <v>37.989999999999995</v>
      </c>
      <c r="F29" s="605"/>
      <c r="G29" s="606">
        <v>10</v>
      </c>
      <c r="H29" s="612"/>
      <c r="I29" s="613"/>
      <c r="J29" s="208"/>
      <c r="K29" s="612"/>
      <c r="L29" s="613"/>
      <c r="M29" s="603">
        <f t="shared" si="0"/>
        <v>1482.7600000000002</v>
      </c>
      <c r="N29" s="208"/>
      <c r="O29" s="208"/>
    </row>
    <row r="30" spans="2:15" s="456" customFormat="1" x14ac:dyDescent="0.25">
      <c r="B30" s="325">
        <v>44131</v>
      </c>
      <c r="C30" s="604">
        <v>35</v>
      </c>
      <c r="D30" s="604">
        <v>197</v>
      </c>
      <c r="E30" s="601">
        <f t="shared" si="1"/>
        <v>41.07</v>
      </c>
      <c r="F30" s="605"/>
      <c r="G30" s="606">
        <v>8</v>
      </c>
      <c r="H30" s="612"/>
      <c r="I30" s="613"/>
      <c r="J30" s="208"/>
      <c r="K30" s="612"/>
      <c r="L30" s="613"/>
      <c r="M30" s="603">
        <f t="shared" si="0"/>
        <v>682.85</v>
      </c>
      <c r="N30" s="208"/>
      <c r="O30" s="208"/>
    </row>
    <row r="31" spans="2:15" s="456" customFormat="1" x14ac:dyDescent="0.25">
      <c r="B31" s="325">
        <v>44132</v>
      </c>
      <c r="C31" s="604">
        <v>51</v>
      </c>
      <c r="D31" s="604">
        <v>227</v>
      </c>
      <c r="E31" s="601">
        <f t="shared" si="1"/>
        <v>44.37</v>
      </c>
      <c r="F31" s="605"/>
      <c r="G31" s="606">
        <v>8</v>
      </c>
      <c r="H31" s="612"/>
      <c r="I31" s="613"/>
      <c r="J31" s="208"/>
      <c r="K31" s="612"/>
      <c r="L31" s="613"/>
      <c r="M31" s="603">
        <f t="shared" si="0"/>
        <v>995.0100000000001</v>
      </c>
      <c r="N31" s="208"/>
      <c r="O31" s="208"/>
    </row>
    <row r="32" spans="2:15" s="456" customFormat="1" x14ac:dyDescent="0.25">
      <c r="B32" s="325">
        <v>44133</v>
      </c>
      <c r="C32" s="604">
        <v>20</v>
      </c>
      <c r="D32" s="604">
        <v>503</v>
      </c>
      <c r="E32" s="601">
        <f t="shared" si="1"/>
        <v>74.72999999999999</v>
      </c>
      <c r="F32" s="605"/>
      <c r="G32" s="606">
        <v>6</v>
      </c>
      <c r="H32" s="612"/>
      <c r="I32" s="613"/>
      <c r="J32" s="208"/>
      <c r="K32" s="612"/>
      <c r="L32" s="613"/>
      <c r="M32" s="603">
        <f t="shared" si="0"/>
        <v>390.20000000000005</v>
      </c>
      <c r="N32" s="208"/>
      <c r="O32" s="208"/>
    </row>
    <row r="33" spans="2:27" s="456" customFormat="1" x14ac:dyDescent="0.25">
      <c r="B33" s="325">
        <v>44134</v>
      </c>
      <c r="C33" s="604">
        <v>64</v>
      </c>
      <c r="D33" s="604">
        <v>354</v>
      </c>
      <c r="E33" s="601">
        <f t="shared" si="1"/>
        <v>58.339999999999996</v>
      </c>
      <c r="F33" s="605"/>
      <c r="G33" s="606">
        <v>10</v>
      </c>
      <c r="H33" s="612"/>
      <c r="I33" s="613"/>
      <c r="J33" s="208"/>
      <c r="K33" s="612"/>
      <c r="L33" s="613"/>
      <c r="M33" s="603"/>
      <c r="N33" s="208"/>
      <c r="O33" s="208"/>
    </row>
    <row r="34" spans="2:27" s="456" customFormat="1" x14ac:dyDescent="0.25">
      <c r="B34" s="325">
        <v>44135</v>
      </c>
      <c r="C34" s="604">
        <v>28</v>
      </c>
      <c r="D34" s="604">
        <v>21</v>
      </c>
      <c r="E34" s="601">
        <f t="shared" si="1"/>
        <v>21.709999999999997</v>
      </c>
      <c r="F34" s="605"/>
      <c r="G34" s="606">
        <v>8</v>
      </c>
      <c r="H34" s="612"/>
      <c r="I34" s="613"/>
      <c r="J34" s="208"/>
      <c r="K34" s="612"/>
      <c r="L34" s="613"/>
      <c r="M34" s="603">
        <f t="shared" si="0"/>
        <v>546.28000000000009</v>
      </c>
      <c r="N34" s="208"/>
      <c r="O34" s="208"/>
    </row>
    <row r="35" spans="2:27" s="456" customFormat="1" x14ac:dyDescent="0.25">
      <c r="B35" s="558"/>
      <c r="C35" s="615">
        <f>SUM(C4:C34)</f>
        <v>1187</v>
      </c>
      <c r="D35" s="615">
        <f>SUM(D4:D34)</f>
        <v>6151</v>
      </c>
      <c r="E35" s="616">
        <f>SUM(E4:E34)</f>
        <v>1200.4100000000003</v>
      </c>
      <c r="F35" s="615">
        <f t="shared" ref="F35:O35" si="2">SUM(F4:F34)</f>
        <v>0</v>
      </c>
      <c r="G35" s="615">
        <f>SUM(G4:G34)</f>
        <v>219</v>
      </c>
      <c r="H35" s="615">
        <f t="shared" si="2"/>
        <v>0</v>
      </c>
      <c r="I35" s="615">
        <f t="shared" si="2"/>
        <v>0</v>
      </c>
      <c r="J35" s="615">
        <f t="shared" si="2"/>
        <v>0</v>
      </c>
      <c r="K35" s="615">
        <f t="shared" si="2"/>
        <v>0</v>
      </c>
      <c r="L35" s="615">
        <f>SUM(L4:L34)</f>
        <v>0</v>
      </c>
      <c r="M35" s="616">
        <f>SUM(M4:M34)</f>
        <v>21909.729999999996</v>
      </c>
      <c r="N35" s="615">
        <f>SUM(N4:N34)</f>
        <v>0</v>
      </c>
      <c r="O35" s="615">
        <f t="shared" si="2"/>
        <v>0</v>
      </c>
      <c r="P35" s="486"/>
      <c r="Q35" s="486"/>
      <c r="R35" s="486"/>
      <c r="S35" s="486"/>
    </row>
    <row r="36" spans="2:27" s="456" customFormat="1" x14ac:dyDescent="0.25">
      <c r="B36" s="557"/>
      <c r="C36" s="617" t="s">
        <v>66</v>
      </c>
      <c r="D36" s="618"/>
      <c r="E36" s="618"/>
      <c r="F36" s="619">
        <v>0.19</v>
      </c>
      <c r="G36" s="620"/>
      <c r="H36" s="217">
        <v>5.95</v>
      </c>
      <c r="I36" s="217">
        <v>11.9</v>
      </c>
      <c r="J36" s="217">
        <v>11.9</v>
      </c>
      <c r="K36" s="208">
        <v>7.5</v>
      </c>
      <c r="L36" s="208">
        <f>K36*2</f>
        <v>15</v>
      </c>
      <c r="M36" s="621"/>
      <c r="N36" s="541"/>
      <c r="O36" s="217"/>
      <c r="P36" s="561"/>
      <c r="Q36" s="561"/>
      <c r="R36" s="561"/>
      <c r="S36" s="561"/>
      <c r="T36" s="561"/>
      <c r="U36" s="561"/>
      <c r="V36" s="561"/>
      <c r="W36" s="561"/>
      <c r="X36" s="561"/>
      <c r="Y36" s="561"/>
      <c r="Z36" s="561"/>
      <c r="AA36" s="561"/>
    </row>
    <row r="37" spans="2:27" s="456" customFormat="1" x14ac:dyDescent="0.25">
      <c r="B37" s="557"/>
      <c r="C37" s="622" t="s">
        <v>45</v>
      </c>
      <c r="D37" s="623"/>
      <c r="E37" s="624"/>
      <c r="F37" s="625">
        <f>F35*F36</f>
        <v>0</v>
      </c>
      <c r="G37" s="626"/>
      <c r="H37" s="625">
        <f>H35*H36</f>
        <v>0</v>
      </c>
      <c r="I37" s="625">
        <f>I35*I36</f>
        <v>0</v>
      </c>
      <c r="J37" s="625">
        <f>J36*J35</f>
        <v>0</v>
      </c>
      <c r="K37" s="625">
        <f>K35*K36</f>
        <v>0</v>
      </c>
      <c r="L37" s="627">
        <f>L35*L36</f>
        <v>0</v>
      </c>
      <c r="M37" s="342">
        <f>SUM(M4:M34)</f>
        <v>21909.729999999996</v>
      </c>
      <c r="N37" s="625">
        <f>SUM(N4:N34)</f>
        <v>0</v>
      </c>
      <c r="O37" s="625">
        <f>O35*33.33</f>
        <v>0</v>
      </c>
      <c r="P37" s="561"/>
      <c r="Q37" s="561"/>
      <c r="R37" s="561"/>
      <c r="S37" s="561"/>
      <c r="T37" s="561"/>
      <c r="U37" s="561"/>
    </row>
    <row r="38" spans="2:27" x14ac:dyDescent="0.25">
      <c r="F38" s="487"/>
    </row>
    <row r="39" spans="2:27" ht="15.75" x14ac:dyDescent="0.25">
      <c r="L39" s="628"/>
      <c r="N39" s="617"/>
      <c r="O39" s="629"/>
    </row>
    <row r="40" spans="2:27" s="206" customFormat="1" ht="15.75" x14ac:dyDescent="0.25">
      <c r="B40" s="565"/>
      <c r="C40" s="298"/>
      <c r="K40" s="630"/>
      <c r="L40" s="298"/>
      <c r="M40" s="298"/>
      <c r="N40" s="298"/>
      <c r="O40" s="631"/>
    </row>
    <row r="41" spans="2:27" s="206" customFormat="1" ht="45" x14ac:dyDescent="0.25">
      <c r="C41" s="298"/>
      <c r="K41" s="630"/>
      <c r="L41" s="298"/>
      <c r="M41" s="632" t="s">
        <v>301</v>
      </c>
      <c r="N41" s="298"/>
      <c r="O41" s="637">
        <f>M37</f>
        <v>21909.729999999996</v>
      </c>
    </row>
    <row r="42" spans="2:27" s="206" customFormat="1" x14ac:dyDescent="0.25">
      <c r="B42" s="566"/>
      <c r="C42" s="567"/>
      <c r="D42" s="568"/>
      <c r="E42" s="568"/>
      <c r="F42" s="568"/>
      <c r="G42" s="568"/>
      <c r="H42" s="566"/>
      <c r="I42" s="566"/>
      <c r="J42" s="566"/>
      <c r="K42" s="633"/>
      <c r="L42" s="633"/>
      <c r="M42" s="633"/>
      <c r="N42" s="566"/>
      <c r="O42" s="634"/>
    </row>
    <row r="43" spans="2:27" s="206" customFormat="1" x14ac:dyDescent="0.25">
      <c r="B43" s="572"/>
      <c r="C43" s="635"/>
      <c r="G43" s="566"/>
      <c r="H43" s="566"/>
      <c r="I43" s="566"/>
      <c r="J43" s="566"/>
      <c r="K43" s="633"/>
      <c r="L43" s="633"/>
      <c r="M43" s="633"/>
      <c r="N43" s="566"/>
      <c r="O43" s="634"/>
    </row>
    <row r="44" spans="2:27" s="206" customFormat="1" x14ac:dyDescent="0.25">
      <c r="B44" s="572"/>
      <c r="C44" s="635"/>
      <c r="G44" s="566"/>
      <c r="H44" s="566"/>
      <c r="I44" s="566"/>
      <c r="J44" s="566"/>
      <c r="K44" s="633"/>
      <c r="L44" s="633"/>
      <c r="M44" s="633"/>
      <c r="N44" s="566"/>
      <c r="O44" s="634"/>
    </row>
    <row r="45" spans="2:27" s="206" customFormat="1" x14ac:dyDescent="0.25">
      <c r="B45" s="572"/>
      <c r="C45" s="635"/>
      <c r="G45" s="566"/>
      <c r="H45" s="566"/>
      <c r="I45" s="566"/>
      <c r="J45" s="566"/>
      <c r="K45" s="633"/>
      <c r="L45" s="633"/>
      <c r="M45" s="633"/>
      <c r="N45" s="566"/>
      <c r="O45" s="634"/>
    </row>
    <row r="46" spans="2:27" s="206" customFormat="1" x14ac:dyDescent="0.25">
      <c r="B46" s="572"/>
      <c r="C46" s="635"/>
      <c r="G46" s="566"/>
      <c r="H46" s="566"/>
      <c r="I46" s="566"/>
      <c r="J46" s="566"/>
      <c r="K46" s="633"/>
      <c r="L46" s="633"/>
      <c r="M46" s="633"/>
      <c r="N46" s="566"/>
      <c r="O46" s="634"/>
    </row>
    <row r="47" spans="2:27" s="206" customFormat="1" x14ac:dyDescent="0.25">
      <c r="B47" s="572"/>
      <c r="C47" s="635"/>
      <c r="G47" s="566"/>
      <c r="H47" s="566"/>
      <c r="I47" s="566"/>
      <c r="J47" s="566"/>
      <c r="K47" s="633"/>
      <c r="L47" s="633"/>
      <c r="M47" s="633"/>
      <c r="N47" s="566"/>
      <c r="O47" s="634"/>
    </row>
    <row r="48" spans="2:27" s="206" customFormat="1" x14ac:dyDescent="0.25">
      <c r="B48" s="572"/>
      <c r="C48" s="635"/>
      <c r="G48" s="566"/>
      <c r="H48" s="566"/>
      <c r="I48" s="566"/>
      <c r="J48" s="566"/>
      <c r="K48" s="633"/>
      <c r="L48" s="633"/>
      <c r="M48" s="633"/>
      <c r="N48" s="566"/>
      <c r="O48" s="634"/>
    </row>
    <row r="49" spans="2:15" s="206" customFormat="1" x14ac:dyDescent="0.25">
      <c r="B49" s="572"/>
      <c r="C49" s="635"/>
      <c r="G49" s="566"/>
      <c r="H49" s="566"/>
      <c r="I49" s="566"/>
      <c r="J49" s="566"/>
      <c r="K49" s="633"/>
      <c r="L49" s="633"/>
      <c r="M49" s="633"/>
      <c r="N49" s="566"/>
      <c r="O49" s="634"/>
    </row>
    <row r="50" spans="2:15" s="206" customFormat="1" x14ac:dyDescent="0.25">
      <c r="B50" s="572"/>
      <c r="C50" s="635"/>
      <c r="G50" s="566"/>
      <c r="H50" s="566"/>
      <c r="I50" s="566"/>
      <c r="J50" s="566"/>
      <c r="K50" s="633"/>
      <c r="L50" s="633"/>
      <c r="M50" s="633"/>
      <c r="N50" s="566"/>
      <c r="O50" s="634"/>
    </row>
    <row r="51" spans="2:15" s="206" customFormat="1" x14ac:dyDescent="0.25">
      <c r="B51" s="572"/>
      <c r="C51" s="635"/>
      <c r="G51" s="566"/>
      <c r="H51" s="566"/>
      <c r="I51" s="566"/>
      <c r="J51" s="566"/>
      <c r="K51" s="633"/>
      <c r="L51" s="633"/>
      <c r="M51" s="633"/>
      <c r="N51" s="566"/>
      <c r="O51" s="634"/>
    </row>
    <row r="52" spans="2:15" s="206" customFormat="1" x14ac:dyDescent="0.25">
      <c r="B52" s="572"/>
      <c r="C52" s="635"/>
      <c r="G52" s="566"/>
      <c r="H52" s="566"/>
      <c r="I52" s="566"/>
      <c r="J52" s="566"/>
      <c r="K52" s="633"/>
      <c r="L52" s="633"/>
      <c r="M52" s="633"/>
      <c r="N52" s="566"/>
    </row>
    <row r="53" spans="2:15" s="206" customFormat="1" x14ac:dyDescent="0.25">
      <c r="B53" s="572"/>
      <c r="C53" s="635"/>
      <c r="G53" s="566"/>
      <c r="H53" s="566"/>
      <c r="I53" s="566"/>
      <c r="J53" s="566"/>
      <c r="K53" s="633"/>
      <c r="L53" s="633"/>
      <c r="M53" s="633"/>
      <c r="N53" s="566"/>
    </row>
    <row r="54" spans="2:15" s="206" customFormat="1" x14ac:dyDescent="0.25">
      <c r="B54" s="572"/>
      <c r="C54" s="635"/>
      <c r="G54" s="566"/>
      <c r="H54" s="566"/>
      <c r="I54" s="566"/>
      <c r="J54" s="566"/>
      <c r="K54" s="633"/>
      <c r="L54" s="633"/>
      <c r="M54" s="633"/>
      <c r="N54" s="566"/>
    </row>
    <row r="55" spans="2:15" s="206" customFormat="1" x14ac:dyDescent="0.25">
      <c r="B55" s="572"/>
      <c r="C55" s="635"/>
      <c r="G55" s="566"/>
      <c r="H55" s="566"/>
      <c r="I55" s="566"/>
      <c r="J55" s="566"/>
      <c r="K55" s="633"/>
      <c r="L55" s="633"/>
      <c r="M55" s="633"/>
      <c r="N55" s="566"/>
    </row>
    <row r="56" spans="2:15" s="206" customFormat="1" x14ac:dyDescent="0.25">
      <c r="B56" s="572"/>
      <c r="C56" s="635"/>
      <c r="G56" s="566"/>
      <c r="H56" s="566"/>
      <c r="I56" s="566"/>
      <c r="J56" s="566"/>
      <c r="K56" s="633"/>
      <c r="L56" s="633"/>
      <c r="M56" s="633"/>
      <c r="N56" s="566"/>
    </row>
    <row r="57" spans="2:15" s="206" customFormat="1" x14ac:dyDescent="0.25">
      <c r="B57" s="572"/>
      <c r="C57" s="635"/>
      <c r="G57" s="566"/>
      <c r="H57" s="566"/>
      <c r="I57" s="566"/>
      <c r="J57" s="566"/>
      <c r="K57" s="633"/>
      <c r="L57" s="633"/>
      <c r="M57" s="633"/>
      <c r="N57" s="566"/>
    </row>
    <row r="58" spans="2:15" s="206" customFormat="1" x14ac:dyDescent="0.25">
      <c r="B58" s="572"/>
      <c r="C58" s="635"/>
      <c r="G58" s="566"/>
      <c r="H58" s="566"/>
      <c r="I58" s="566"/>
      <c r="J58" s="566"/>
      <c r="K58" s="633"/>
      <c r="L58" s="633"/>
      <c r="M58" s="633"/>
      <c r="N58" s="566"/>
      <c r="O58" s="566"/>
    </row>
    <row r="59" spans="2:15" s="206" customFormat="1" x14ac:dyDescent="0.25">
      <c r="B59" s="572"/>
      <c r="C59" s="635"/>
      <c r="G59" s="566"/>
      <c r="H59" s="566"/>
      <c r="I59" s="566"/>
      <c r="J59" s="636"/>
      <c r="K59" s="633"/>
      <c r="L59" s="633"/>
      <c r="M59" s="633"/>
      <c r="N59" s="566"/>
      <c r="O59" s="566"/>
    </row>
    <row r="60" spans="2:15" s="206" customFormat="1" x14ac:dyDescent="0.25">
      <c r="B60" s="572"/>
      <c r="C60" s="635"/>
      <c r="G60" s="566"/>
      <c r="H60" s="566"/>
      <c r="I60" s="566"/>
      <c r="J60" s="566"/>
      <c r="K60" s="633"/>
      <c r="L60" s="633"/>
      <c r="M60" s="633"/>
      <c r="N60" s="566"/>
      <c r="O60" s="566"/>
    </row>
    <row r="61" spans="2:15" s="206" customFormat="1" x14ac:dyDescent="0.25">
      <c r="B61" s="572"/>
      <c r="C61" s="635"/>
      <c r="G61" s="566"/>
      <c r="H61" s="566"/>
      <c r="I61" s="566"/>
      <c r="J61" s="566"/>
      <c r="K61" s="633"/>
      <c r="L61" s="633"/>
      <c r="M61" s="633"/>
      <c r="N61" s="566"/>
      <c r="O61" s="566"/>
    </row>
    <row r="62" spans="2:15" s="206" customFormat="1" x14ac:dyDescent="0.25">
      <c r="B62" s="572"/>
      <c r="C62" s="635"/>
      <c r="G62" s="566"/>
      <c r="H62" s="566"/>
      <c r="I62" s="566"/>
      <c r="J62" s="566"/>
      <c r="K62" s="633"/>
      <c r="L62" s="633"/>
      <c r="M62" s="633"/>
      <c r="N62" s="566"/>
      <c r="O62" s="566"/>
    </row>
    <row r="63" spans="2:15" s="206" customFormat="1" x14ac:dyDescent="0.25">
      <c r="B63" s="572"/>
      <c r="C63" s="635"/>
      <c r="G63" s="566"/>
      <c r="H63" s="566"/>
      <c r="I63" s="566"/>
      <c r="J63" s="566"/>
      <c r="K63" s="633"/>
      <c r="L63" s="633"/>
      <c r="M63" s="633"/>
      <c r="N63" s="566"/>
      <c r="O63" s="566"/>
    </row>
    <row r="64" spans="2:15" s="206" customFormat="1" x14ac:dyDescent="0.25">
      <c r="B64" s="572"/>
      <c r="C64" s="635"/>
      <c r="G64" s="566"/>
      <c r="H64" s="566"/>
      <c r="I64" s="566"/>
      <c r="J64" s="566"/>
      <c r="K64" s="633"/>
      <c r="L64" s="633"/>
      <c r="M64" s="633"/>
      <c r="N64" s="566"/>
      <c r="O64" s="566"/>
    </row>
    <row r="65" spans="2:15" s="206" customFormat="1" x14ac:dyDescent="0.25">
      <c r="B65" s="572"/>
      <c r="C65" s="635"/>
      <c r="G65" s="566"/>
      <c r="H65" s="566"/>
      <c r="I65" s="566"/>
      <c r="J65" s="566"/>
      <c r="K65" s="633"/>
      <c r="L65" s="633"/>
      <c r="M65" s="633"/>
      <c r="N65" s="566"/>
      <c r="O65" s="566"/>
    </row>
    <row r="66" spans="2:15" s="206" customFormat="1" x14ac:dyDescent="0.25">
      <c r="B66" s="572"/>
      <c r="C66" s="635"/>
      <c r="G66" s="566"/>
      <c r="H66" s="566"/>
      <c r="I66" s="566"/>
      <c r="J66" s="566"/>
      <c r="K66" s="633"/>
      <c r="L66" s="633"/>
      <c r="M66" s="633"/>
      <c r="N66" s="566"/>
      <c r="O66" s="566"/>
    </row>
    <row r="67" spans="2:15" s="206" customFormat="1" x14ac:dyDescent="0.25">
      <c r="B67" s="572"/>
      <c r="C67" s="635"/>
      <c r="G67" s="566"/>
      <c r="H67" s="566"/>
      <c r="I67" s="566"/>
      <c r="J67" s="566"/>
      <c r="K67" s="633"/>
      <c r="L67" s="633"/>
      <c r="M67" s="633"/>
      <c r="N67" s="566"/>
      <c r="O67" s="566"/>
    </row>
    <row r="68" spans="2:15" s="206" customFormat="1" x14ac:dyDescent="0.25">
      <c r="B68" s="572"/>
      <c r="C68" s="635"/>
      <c r="G68" s="566"/>
      <c r="H68" s="566"/>
      <c r="I68" s="566"/>
      <c r="J68" s="566"/>
      <c r="K68" s="633"/>
      <c r="L68" s="633"/>
      <c r="M68" s="633"/>
      <c r="N68" s="566"/>
      <c r="O68" s="566"/>
    </row>
    <row r="69" spans="2:15" s="206" customFormat="1" x14ac:dyDescent="0.25">
      <c r="B69" s="572"/>
      <c r="C69" s="635"/>
      <c r="G69" s="566"/>
      <c r="H69" s="566"/>
      <c r="I69" s="566"/>
      <c r="J69" s="566"/>
      <c r="K69" s="633"/>
      <c r="L69" s="633"/>
      <c r="M69" s="633"/>
      <c r="N69" s="566"/>
      <c r="O69" s="566"/>
    </row>
    <row r="70" spans="2:15" s="206" customFormat="1" x14ac:dyDescent="0.25">
      <c r="B70" s="572"/>
      <c r="C70" s="635"/>
      <c r="G70" s="566"/>
      <c r="H70" s="566"/>
      <c r="I70" s="566"/>
      <c r="J70" s="636"/>
      <c r="K70" s="633"/>
      <c r="L70" s="633"/>
      <c r="M70" s="633"/>
      <c r="N70" s="566"/>
      <c r="O70" s="566"/>
    </row>
    <row r="71" spans="2:15" s="206" customFormat="1" x14ac:dyDescent="0.25">
      <c r="B71" s="572"/>
      <c r="C71" s="635"/>
      <c r="G71" s="566"/>
      <c r="H71" s="566"/>
      <c r="I71" s="566"/>
      <c r="J71" s="566"/>
      <c r="K71" s="633"/>
      <c r="L71" s="633"/>
      <c r="M71" s="633"/>
      <c r="N71" s="566"/>
      <c r="O71" s="566"/>
    </row>
    <row r="72" spans="2:15" s="206" customFormat="1" x14ac:dyDescent="0.25">
      <c r="B72" s="572"/>
      <c r="C72" s="635"/>
      <c r="G72" s="566"/>
      <c r="H72" s="566"/>
      <c r="I72" s="566"/>
      <c r="J72" s="566"/>
      <c r="K72" s="633"/>
      <c r="L72" s="633"/>
      <c r="M72" s="633"/>
      <c r="N72" s="566"/>
      <c r="O72" s="566"/>
    </row>
    <row r="73" spans="2:15" s="206" customFormat="1" x14ac:dyDescent="0.25">
      <c r="B73" s="572"/>
      <c r="C73" s="635"/>
      <c r="G73" s="566"/>
      <c r="H73" s="566"/>
      <c r="I73" s="566"/>
      <c r="J73" s="566"/>
      <c r="K73" s="633"/>
      <c r="L73" s="633"/>
      <c r="M73" s="633"/>
      <c r="N73" s="566"/>
      <c r="O73" s="566"/>
    </row>
    <row r="74" spans="2:15" s="206" customFormat="1" x14ac:dyDescent="0.25">
      <c r="B74" s="574"/>
      <c r="C74" s="575"/>
      <c r="D74" s="576"/>
      <c r="E74" s="576"/>
      <c r="L74" s="298"/>
      <c r="M74" s="298"/>
      <c r="N74" s="298"/>
      <c r="O74" s="216"/>
    </row>
    <row r="75" spans="2:15" s="206" customFormat="1" x14ac:dyDescent="0.25">
      <c r="B75" s="574"/>
      <c r="C75" s="577"/>
      <c r="D75" s="578"/>
      <c r="E75" s="578"/>
      <c r="L75" s="298"/>
      <c r="M75" s="298"/>
      <c r="N75" s="298"/>
      <c r="O75" s="216"/>
    </row>
    <row r="76" spans="2:15" s="206" customFormat="1" x14ac:dyDescent="0.25">
      <c r="B76" s="579"/>
      <c r="C76" s="580"/>
      <c r="D76" s="581"/>
      <c r="E76" s="581"/>
      <c r="F76" s="581"/>
      <c r="L76" s="298"/>
      <c r="M76" s="298"/>
      <c r="N76" s="298"/>
      <c r="O76" s="216"/>
    </row>
    <row r="77" spans="2:15" s="206" customFormat="1" x14ac:dyDescent="0.25">
      <c r="C77" s="298"/>
      <c r="K77" s="630"/>
      <c r="L77" s="298"/>
      <c r="M77" s="298"/>
      <c r="N77" s="298"/>
      <c r="O77" s="216"/>
    </row>
    <row r="78" spans="2:15" s="206" customFormat="1" x14ac:dyDescent="0.25">
      <c r="C78" s="298"/>
      <c r="K78" s="630"/>
      <c r="L78" s="298"/>
      <c r="M78" s="298"/>
      <c r="N78" s="298"/>
      <c r="O78" s="216"/>
    </row>
    <row r="79" spans="2:15" s="206" customFormat="1" x14ac:dyDescent="0.25">
      <c r="C79" s="298"/>
      <c r="K79" s="630"/>
      <c r="L79" s="298"/>
      <c r="M79" s="298"/>
      <c r="N79" s="298"/>
      <c r="O79" s="216"/>
    </row>
    <row r="80" spans="2:15" s="206" customFormat="1" x14ac:dyDescent="0.25">
      <c r="C80" s="298"/>
      <c r="K80" s="630"/>
      <c r="L80" s="298"/>
      <c r="M80" s="298"/>
      <c r="N80" s="298"/>
      <c r="O80" s="216"/>
    </row>
    <row r="81" spans="3:15" s="206" customFormat="1" x14ac:dyDescent="0.25">
      <c r="C81" s="298"/>
      <c r="K81" s="630"/>
      <c r="L81" s="298"/>
      <c r="M81" s="298"/>
      <c r="N81" s="298"/>
      <c r="O81" s="216"/>
    </row>
    <row r="82" spans="3:15" s="206" customFormat="1" x14ac:dyDescent="0.25">
      <c r="C82" s="298"/>
      <c r="K82" s="630"/>
      <c r="L82" s="298"/>
      <c r="M82" s="298"/>
      <c r="N82" s="298"/>
      <c r="O82" s="216"/>
    </row>
    <row r="83" spans="3:15" s="206" customFormat="1" x14ac:dyDescent="0.25">
      <c r="C83" s="298"/>
      <c r="K83" s="630"/>
      <c r="L83" s="298"/>
      <c r="M83" s="298"/>
      <c r="N83" s="298"/>
      <c r="O83" s="216"/>
    </row>
    <row r="84" spans="3:15" s="206" customFormat="1" x14ac:dyDescent="0.25">
      <c r="C84" s="298"/>
      <c r="K84" s="630"/>
      <c r="L84" s="298"/>
      <c r="M84" s="298"/>
      <c r="N84" s="298"/>
      <c r="O84" s="216"/>
    </row>
    <row r="85" spans="3:15" s="206" customFormat="1" x14ac:dyDescent="0.25">
      <c r="C85" s="298"/>
      <c r="G85" s="578"/>
      <c r="K85" s="630"/>
      <c r="L85" s="298"/>
      <c r="M85" s="298"/>
      <c r="N85" s="298"/>
      <c r="O85" s="216"/>
    </row>
    <row r="86" spans="3:15" s="206" customFormat="1" x14ac:dyDescent="0.25">
      <c r="C86" s="298"/>
      <c r="G86" s="578"/>
      <c r="K86" s="630"/>
      <c r="L86" s="298"/>
      <c r="M86" s="298"/>
      <c r="N86" s="298"/>
      <c r="O86" s="216"/>
    </row>
    <row r="87" spans="3:15" s="206" customFormat="1" x14ac:dyDescent="0.25">
      <c r="C87" s="298"/>
      <c r="G87" s="578"/>
      <c r="K87" s="630"/>
      <c r="L87" s="298"/>
      <c r="M87" s="298"/>
      <c r="N87" s="298"/>
      <c r="O87" s="216"/>
    </row>
    <row r="88" spans="3:15" s="206" customFormat="1" x14ac:dyDescent="0.25">
      <c r="C88" s="298"/>
      <c r="K88" s="630"/>
      <c r="L88" s="298"/>
      <c r="M88" s="298"/>
      <c r="N88" s="298"/>
      <c r="O88" s="216"/>
    </row>
  </sheetData>
  <mergeCells count="1">
    <mergeCell ref="M1:O1"/>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sheetPr>
  <dimension ref="A1:I53"/>
  <sheetViews>
    <sheetView zoomScale="80" zoomScaleNormal="80" workbookViewId="0">
      <selection activeCell="G1" sqref="G1:I1"/>
    </sheetView>
  </sheetViews>
  <sheetFormatPr defaultRowHeight="15" x14ac:dyDescent="0.25"/>
  <cols>
    <col min="2" max="2" width="36.7109375" customWidth="1"/>
    <col min="3" max="3" width="20.28515625" customWidth="1"/>
    <col min="4" max="4" width="13.5703125" customWidth="1"/>
    <col min="5" max="5" width="16.7109375" customWidth="1"/>
    <col min="6" max="6" width="16.85546875" customWidth="1"/>
    <col min="7" max="7" width="15.5703125" customWidth="1"/>
    <col min="8" max="8" width="16" customWidth="1"/>
    <col min="9" max="9" width="16.7109375" customWidth="1"/>
    <col min="13" max="13" width="15.140625" customWidth="1"/>
    <col min="14" max="14" width="13.140625" customWidth="1"/>
    <col min="15" max="15" width="13.85546875" customWidth="1"/>
    <col min="16" max="16" width="13.7109375" customWidth="1"/>
  </cols>
  <sheetData>
    <row r="1" spans="1:9" s="902" customFormat="1" ht="71.25" customHeight="1" x14ac:dyDescent="0.25">
      <c r="G1" s="1422" t="s">
        <v>2597</v>
      </c>
      <c r="H1" s="1422"/>
      <c r="I1" s="1422"/>
    </row>
    <row r="2" spans="1:9" ht="18.75" x14ac:dyDescent="0.25">
      <c r="A2" s="6" t="s">
        <v>205</v>
      </c>
      <c r="B2" s="6"/>
      <c r="C2" s="6"/>
      <c r="D2" s="6"/>
      <c r="E2" s="6"/>
      <c r="F2" s="6"/>
      <c r="G2" s="6"/>
      <c r="H2" s="6"/>
    </row>
    <row r="3" spans="1:9" x14ac:dyDescent="0.25">
      <c r="A3" s="7"/>
      <c r="B3" s="7"/>
      <c r="C3" s="7"/>
      <c r="D3" s="7"/>
      <c r="E3" s="7"/>
      <c r="F3" s="7"/>
      <c r="G3" s="7"/>
      <c r="H3" s="7"/>
    </row>
    <row r="4" spans="1:9" x14ac:dyDescent="0.25">
      <c r="A4" s="7" t="s">
        <v>2329</v>
      </c>
      <c r="B4" s="8"/>
      <c r="C4" s="8"/>
      <c r="D4" s="8"/>
      <c r="E4" s="8"/>
      <c r="F4" s="8"/>
      <c r="G4" s="8"/>
      <c r="H4" s="8"/>
    </row>
    <row r="5" spans="1:9" x14ac:dyDescent="0.25">
      <c r="A5" s="7"/>
      <c r="B5" s="8"/>
      <c r="C5" s="8"/>
      <c r="D5" s="8"/>
      <c r="E5" s="8"/>
      <c r="F5" s="8"/>
      <c r="G5" s="8"/>
      <c r="H5" s="8"/>
    </row>
    <row r="6" spans="1:9" ht="60" x14ac:dyDescent="0.25">
      <c r="A6" s="936" t="s">
        <v>152</v>
      </c>
      <c r="B6" s="521" t="s">
        <v>153</v>
      </c>
      <c r="C6" s="521" t="s">
        <v>154</v>
      </c>
      <c r="D6" s="521" t="s">
        <v>155</v>
      </c>
      <c r="E6" s="521" t="s">
        <v>156</v>
      </c>
      <c r="F6" s="521" t="s">
        <v>157</v>
      </c>
      <c r="G6" s="521" t="s">
        <v>158</v>
      </c>
      <c r="H6" s="521" t="s">
        <v>159</v>
      </c>
      <c r="I6" s="521" t="s">
        <v>160</v>
      </c>
    </row>
    <row r="7" spans="1:9" x14ac:dyDescent="0.25">
      <c r="A7" s="937">
        <v>1</v>
      </c>
      <c r="B7" s="938">
        <v>2</v>
      </c>
      <c r="C7" s="938">
        <v>3</v>
      </c>
      <c r="D7" s="938">
        <v>4</v>
      </c>
      <c r="E7" s="938">
        <v>5</v>
      </c>
      <c r="F7" s="938">
        <v>6</v>
      </c>
      <c r="G7" s="938">
        <v>7</v>
      </c>
      <c r="H7" s="938">
        <v>8</v>
      </c>
      <c r="I7" s="938">
        <v>9</v>
      </c>
    </row>
    <row r="8" spans="1:9" x14ac:dyDescent="0.25">
      <c r="A8" s="9">
        <v>1</v>
      </c>
      <c r="B8" s="10" t="s">
        <v>161</v>
      </c>
      <c r="C8" s="11">
        <v>0.10199999999999999</v>
      </c>
      <c r="D8" s="12">
        <v>40000</v>
      </c>
      <c r="E8" s="23">
        <f t="shared" ref="E8:E13" si="0">C8*D8</f>
        <v>4079.9999999999995</v>
      </c>
      <c r="F8" s="14">
        <v>26000</v>
      </c>
      <c r="G8" s="13">
        <f t="shared" ref="G8:G19" si="1">C8*F8</f>
        <v>2652</v>
      </c>
      <c r="H8" s="13">
        <f>G8*1.12</f>
        <v>2970.2400000000002</v>
      </c>
      <c r="I8" s="13" t="s">
        <v>162</v>
      </c>
    </row>
    <row r="9" spans="1:9" x14ac:dyDescent="0.25">
      <c r="A9" s="9">
        <v>2</v>
      </c>
      <c r="B9" s="10" t="s">
        <v>163</v>
      </c>
      <c r="C9" s="11">
        <v>0.95</v>
      </c>
      <c r="D9" s="12">
        <v>0</v>
      </c>
      <c r="E9" s="23">
        <f t="shared" si="0"/>
        <v>0</v>
      </c>
      <c r="F9" s="15">
        <v>1080</v>
      </c>
      <c r="G9" s="13">
        <f t="shared" si="1"/>
        <v>1026</v>
      </c>
      <c r="H9" s="13">
        <f t="shared" ref="H9:H14" si="2">G9*1.21</f>
        <v>1241.46</v>
      </c>
      <c r="I9" s="13" t="s">
        <v>164</v>
      </c>
    </row>
    <row r="10" spans="1:9" x14ac:dyDescent="0.25">
      <c r="A10" s="9">
        <v>3</v>
      </c>
      <c r="B10" s="10" t="s">
        <v>206</v>
      </c>
      <c r="C10" s="11">
        <v>114.7</v>
      </c>
      <c r="D10" s="12">
        <v>0</v>
      </c>
      <c r="E10" s="23">
        <f t="shared" si="0"/>
        <v>0</v>
      </c>
      <c r="F10" s="15">
        <v>37</v>
      </c>
      <c r="G10" s="13">
        <f t="shared" si="1"/>
        <v>4243.9000000000005</v>
      </c>
      <c r="H10" s="13">
        <f t="shared" si="2"/>
        <v>5135.1190000000006</v>
      </c>
      <c r="I10" s="13" t="s">
        <v>207</v>
      </c>
    </row>
    <row r="11" spans="1:9" x14ac:dyDescent="0.25">
      <c r="A11" s="9">
        <v>4</v>
      </c>
      <c r="B11" s="27" t="s">
        <v>165</v>
      </c>
      <c r="C11" s="17">
        <v>32.5</v>
      </c>
      <c r="D11" s="24">
        <v>10</v>
      </c>
      <c r="E11" s="23">
        <f t="shared" si="0"/>
        <v>325</v>
      </c>
      <c r="F11" s="28">
        <v>0</v>
      </c>
      <c r="G11" s="23">
        <f t="shared" si="1"/>
        <v>0</v>
      </c>
      <c r="H11" s="23">
        <f t="shared" si="2"/>
        <v>0</v>
      </c>
      <c r="I11" s="23" t="s">
        <v>166</v>
      </c>
    </row>
    <row r="12" spans="1:9" x14ac:dyDescent="0.25">
      <c r="A12" s="9">
        <v>5</v>
      </c>
      <c r="B12" s="27" t="s">
        <v>167</v>
      </c>
      <c r="C12" s="17">
        <v>42.5</v>
      </c>
      <c r="D12" s="24">
        <v>10</v>
      </c>
      <c r="E12" s="23">
        <f t="shared" si="0"/>
        <v>425</v>
      </c>
      <c r="F12" s="28">
        <v>0</v>
      </c>
      <c r="G12" s="23">
        <f t="shared" si="1"/>
        <v>0</v>
      </c>
      <c r="H12" s="23">
        <f t="shared" si="2"/>
        <v>0</v>
      </c>
      <c r="I12" s="23" t="s">
        <v>166</v>
      </c>
    </row>
    <row r="13" spans="1:9" ht="30" x14ac:dyDescent="0.25">
      <c r="A13" s="9">
        <v>6</v>
      </c>
      <c r="B13" s="27" t="s">
        <v>168</v>
      </c>
      <c r="C13" s="17">
        <v>12</v>
      </c>
      <c r="D13" s="24">
        <v>0</v>
      </c>
      <c r="E13" s="23">
        <f t="shared" si="0"/>
        <v>0</v>
      </c>
      <c r="F13" s="28">
        <v>600</v>
      </c>
      <c r="G13" s="23">
        <f t="shared" si="1"/>
        <v>7200</v>
      </c>
      <c r="H13" s="23">
        <f t="shared" si="2"/>
        <v>8712</v>
      </c>
      <c r="I13" s="23" t="s">
        <v>169</v>
      </c>
    </row>
    <row r="14" spans="1:9" ht="30" x14ac:dyDescent="0.25">
      <c r="A14" s="9">
        <v>7</v>
      </c>
      <c r="B14" s="27" t="s">
        <v>170</v>
      </c>
      <c r="C14" s="17">
        <v>0.53</v>
      </c>
      <c r="D14" s="24">
        <v>0</v>
      </c>
      <c r="E14" s="23">
        <v>0</v>
      </c>
      <c r="F14" s="29">
        <v>250</v>
      </c>
      <c r="G14" s="23">
        <f t="shared" si="1"/>
        <v>132.5</v>
      </c>
      <c r="H14" s="23">
        <f t="shared" si="2"/>
        <v>160.32499999999999</v>
      </c>
      <c r="I14" s="23" t="s">
        <v>162</v>
      </c>
    </row>
    <row r="15" spans="1:9" x14ac:dyDescent="0.25">
      <c r="A15" s="9">
        <v>8</v>
      </c>
      <c r="B15" s="27" t="s">
        <v>171</v>
      </c>
      <c r="C15" s="17">
        <v>0.32</v>
      </c>
      <c r="D15" s="24">
        <v>10000</v>
      </c>
      <c r="E15" s="23">
        <f>C15*D15</f>
        <v>3200</v>
      </c>
      <c r="F15" s="28">
        <v>11000</v>
      </c>
      <c r="G15" s="23">
        <f t="shared" si="1"/>
        <v>3520</v>
      </c>
      <c r="H15" s="23">
        <f>G15*1.12</f>
        <v>3942.4000000000005</v>
      </c>
      <c r="I15" s="23" t="s">
        <v>172</v>
      </c>
    </row>
    <row r="16" spans="1:9" ht="30" x14ac:dyDescent="0.25">
      <c r="A16" s="9">
        <v>9</v>
      </c>
      <c r="B16" s="27" t="s">
        <v>173</v>
      </c>
      <c r="C16" s="17">
        <v>0.28999999999999998</v>
      </c>
      <c r="D16" s="24">
        <v>18000</v>
      </c>
      <c r="E16" s="23">
        <f>C16*D16</f>
        <v>5220</v>
      </c>
      <c r="F16" s="28">
        <v>24000</v>
      </c>
      <c r="G16" s="23">
        <f t="shared" si="1"/>
        <v>6959.9999999999991</v>
      </c>
      <c r="H16" s="23">
        <f>G16*1.12</f>
        <v>7795.2</v>
      </c>
      <c r="I16" s="23" t="s">
        <v>172</v>
      </c>
    </row>
    <row r="17" spans="1:9" x14ac:dyDescent="0.25">
      <c r="A17" s="9">
        <v>10</v>
      </c>
      <c r="B17" s="27" t="s">
        <v>174</v>
      </c>
      <c r="C17" s="17">
        <v>1.6</v>
      </c>
      <c r="D17" s="24">
        <v>0</v>
      </c>
      <c r="E17" s="23">
        <f>C17*D17</f>
        <v>0</v>
      </c>
      <c r="F17" s="28">
        <v>30</v>
      </c>
      <c r="G17" s="23">
        <f t="shared" si="1"/>
        <v>48</v>
      </c>
      <c r="H17" s="23">
        <f>G17*1.21</f>
        <v>58.08</v>
      </c>
      <c r="I17" s="23" t="s">
        <v>162</v>
      </c>
    </row>
    <row r="18" spans="1:9" x14ac:dyDescent="0.25">
      <c r="A18" s="9">
        <v>11</v>
      </c>
      <c r="B18" s="27" t="s">
        <v>175</v>
      </c>
      <c r="C18" s="17">
        <v>50</v>
      </c>
      <c r="D18" s="24">
        <v>10</v>
      </c>
      <c r="E18" s="23">
        <f>C18*D18</f>
        <v>500</v>
      </c>
      <c r="F18" s="30">
        <v>8.1579999999999995</v>
      </c>
      <c r="G18" s="23">
        <f t="shared" si="1"/>
        <v>407.9</v>
      </c>
      <c r="H18" s="23">
        <f>G18*1.21</f>
        <v>493.55899999999997</v>
      </c>
      <c r="I18" s="23" t="s">
        <v>169</v>
      </c>
    </row>
    <row r="19" spans="1:9" x14ac:dyDescent="0.25">
      <c r="A19" s="9">
        <v>12</v>
      </c>
      <c r="B19" s="27" t="s">
        <v>176</v>
      </c>
      <c r="C19" s="17">
        <v>760</v>
      </c>
      <c r="D19" s="24">
        <v>4</v>
      </c>
      <c r="E19" s="23">
        <f>C19*D19</f>
        <v>3040</v>
      </c>
      <c r="F19" s="31">
        <v>0.4</v>
      </c>
      <c r="G19" s="23">
        <f t="shared" si="1"/>
        <v>304</v>
      </c>
      <c r="H19" s="23">
        <f>G19*1.12</f>
        <v>340.48</v>
      </c>
      <c r="I19" s="23" t="s">
        <v>177</v>
      </c>
    </row>
    <row r="20" spans="1:9" x14ac:dyDescent="0.25">
      <c r="A20" s="16"/>
      <c r="B20" s="32" t="s">
        <v>178</v>
      </c>
      <c r="C20" s="17"/>
      <c r="D20" s="23"/>
      <c r="E20" s="25">
        <f>SUM(E8:E19)</f>
        <v>16790</v>
      </c>
      <c r="F20" s="25">
        <f>SUM(F8:F19)</f>
        <v>63005.558000000005</v>
      </c>
      <c r="G20" s="25">
        <f>SUM(G8:G19)</f>
        <v>26494.300000000003</v>
      </c>
      <c r="H20" s="935">
        <f>SUM(H8:H19)</f>
        <v>30848.863000000008</v>
      </c>
      <c r="I20" s="25"/>
    </row>
    <row r="21" spans="1:9" x14ac:dyDescent="0.25">
      <c r="B21" s="1"/>
      <c r="C21" s="1"/>
      <c r="D21" s="1"/>
      <c r="E21" s="1"/>
      <c r="F21" s="1"/>
      <c r="G21" s="1"/>
      <c r="H21" s="1"/>
      <c r="I21" s="1"/>
    </row>
    <row r="23" spans="1:9" ht="28.5" x14ac:dyDescent="0.25">
      <c r="A23" s="33" t="s">
        <v>179</v>
      </c>
      <c r="B23" s="34" t="s">
        <v>180</v>
      </c>
      <c r="C23" s="35" t="s">
        <v>181</v>
      </c>
    </row>
    <row r="24" spans="1:9" x14ac:dyDescent="0.25">
      <c r="A24" s="19">
        <v>1</v>
      </c>
      <c r="B24" s="20" t="s">
        <v>182</v>
      </c>
      <c r="C24" s="19">
        <v>6875</v>
      </c>
    </row>
    <row r="25" spans="1:9" x14ac:dyDescent="0.25">
      <c r="A25" s="21">
        <v>2</v>
      </c>
      <c r="B25" s="20" t="s">
        <v>183</v>
      </c>
      <c r="C25" s="19">
        <v>5050</v>
      </c>
      <c r="E25" s="36"/>
    </row>
    <row r="26" spans="1:9" x14ac:dyDescent="0.25">
      <c r="A26" s="19">
        <v>3</v>
      </c>
      <c r="B26" s="20" t="s">
        <v>184</v>
      </c>
      <c r="C26" s="19">
        <v>3050</v>
      </c>
    </row>
    <row r="27" spans="1:9" x14ac:dyDescent="0.25">
      <c r="A27" s="19">
        <v>4</v>
      </c>
      <c r="B27" s="20" t="s">
        <v>185</v>
      </c>
      <c r="C27" s="19">
        <v>1800</v>
      </c>
    </row>
    <row r="28" spans="1:9" x14ac:dyDescent="0.25">
      <c r="A28" s="21">
        <v>5</v>
      </c>
      <c r="B28" s="20" t="s">
        <v>186</v>
      </c>
      <c r="C28" s="19">
        <v>900</v>
      </c>
    </row>
    <row r="29" spans="1:9" x14ac:dyDescent="0.25">
      <c r="A29" s="19">
        <v>6</v>
      </c>
      <c r="B29" s="20" t="s">
        <v>187</v>
      </c>
      <c r="C29" s="19">
        <v>400</v>
      </c>
    </row>
    <row r="30" spans="1:9" x14ac:dyDescent="0.25">
      <c r="A30" s="19">
        <v>7</v>
      </c>
      <c r="B30" s="20" t="s">
        <v>188</v>
      </c>
      <c r="C30" s="19">
        <v>250</v>
      </c>
    </row>
    <row r="31" spans="1:9" x14ac:dyDescent="0.25">
      <c r="A31" s="21">
        <v>8</v>
      </c>
      <c r="B31" s="20" t="s">
        <v>189</v>
      </c>
      <c r="C31" s="19">
        <v>1250</v>
      </c>
    </row>
    <row r="32" spans="1:9" x14ac:dyDescent="0.25">
      <c r="A32" s="19">
        <v>9</v>
      </c>
      <c r="B32" s="20" t="s">
        <v>190</v>
      </c>
      <c r="C32" s="19">
        <v>500</v>
      </c>
    </row>
    <row r="33" spans="1:3" x14ac:dyDescent="0.25">
      <c r="A33" s="19">
        <v>10</v>
      </c>
      <c r="B33" s="20" t="s">
        <v>191</v>
      </c>
      <c r="C33" s="19">
        <v>1100</v>
      </c>
    </row>
    <row r="34" spans="1:3" x14ac:dyDescent="0.25">
      <c r="A34" s="21">
        <v>11</v>
      </c>
      <c r="B34" s="20" t="s">
        <v>192</v>
      </c>
      <c r="C34" s="19">
        <v>700</v>
      </c>
    </row>
    <row r="35" spans="1:3" x14ac:dyDescent="0.25">
      <c r="A35" s="19">
        <v>12</v>
      </c>
      <c r="B35" s="20" t="s">
        <v>208</v>
      </c>
      <c r="C35" s="19">
        <v>200</v>
      </c>
    </row>
    <row r="36" spans="1:3" x14ac:dyDescent="0.25">
      <c r="A36" s="19">
        <v>13</v>
      </c>
      <c r="B36" s="20" t="s">
        <v>209</v>
      </c>
      <c r="C36" s="19">
        <v>250</v>
      </c>
    </row>
    <row r="37" spans="1:3" x14ac:dyDescent="0.25">
      <c r="A37" s="21">
        <v>14</v>
      </c>
      <c r="B37" s="20" t="s">
        <v>193</v>
      </c>
      <c r="C37" s="19">
        <v>450</v>
      </c>
    </row>
    <row r="38" spans="1:3" x14ac:dyDescent="0.25">
      <c r="A38" s="19">
        <v>15</v>
      </c>
      <c r="B38" s="20" t="s">
        <v>194</v>
      </c>
      <c r="C38" s="19">
        <v>300</v>
      </c>
    </row>
    <row r="39" spans="1:3" x14ac:dyDescent="0.25">
      <c r="A39" s="19">
        <v>16</v>
      </c>
      <c r="B39" s="20" t="s">
        <v>195</v>
      </c>
      <c r="C39" s="19">
        <v>600</v>
      </c>
    </row>
    <row r="40" spans="1:3" x14ac:dyDescent="0.25">
      <c r="A40" s="21">
        <v>17</v>
      </c>
      <c r="B40" s="19" t="s">
        <v>210</v>
      </c>
      <c r="C40" s="19">
        <v>100</v>
      </c>
    </row>
    <row r="41" spans="1:3" x14ac:dyDescent="0.25">
      <c r="A41" s="19">
        <v>18</v>
      </c>
      <c r="B41" s="19" t="s">
        <v>196</v>
      </c>
      <c r="C41" s="19">
        <v>400</v>
      </c>
    </row>
    <row r="42" spans="1:3" x14ac:dyDescent="0.25">
      <c r="A42" s="19">
        <v>19</v>
      </c>
      <c r="B42" s="19" t="s">
        <v>197</v>
      </c>
      <c r="C42" s="19">
        <v>410</v>
      </c>
    </row>
    <row r="43" spans="1:3" x14ac:dyDescent="0.25">
      <c r="A43" s="21">
        <v>20</v>
      </c>
      <c r="B43" s="22" t="s">
        <v>211</v>
      </c>
      <c r="C43" s="19">
        <v>50</v>
      </c>
    </row>
    <row r="44" spans="1:3" x14ac:dyDescent="0.25">
      <c r="A44" s="19">
        <v>21</v>
      </c>
      <c r="B44" s="22" t="s">
        <v>198</v>
      </c>
      <c r="C44" s="19">
        <v>150</v>
      </c>
    </row>
    <row r="45" spans="1:3" x14ac:dyDescent="0.25">
      <c r="A45" s="19">
        <v>22</v>
      </c>
      <c r="B45" s="22" t="s">
        <v>199</v>
      </c>
      <c r="C45" s="19">
        <v>600</v>
      </c>
    </row>
    <row r="46" spans="1:3" x14ac:dyDescent="0.25">
      <c r="A46" s="21">
        <v>23</v>
      </c>
      <c r="B46" s="22" t="s">
        <v>212</v>
      </c>
      <c r="C46" s="19">
        <v>200</v>
      </c>
    </row>
    <row r="47" spans="1:3" x14ac:dyDescent="0.25">
      <c r="A47" s="19">
        <v>24</v>
      </c>
      <c r="B47" s="22" t="s">
        <v>213</v>
      </c>
      <c r="C47" s="19">
        <v>300</v>
      </c>
    </row>
    <row r="48" spans="1:3" x14ac:dyDescent="0.25">
      <c r="A48" s="19"/>
      <c r="B48" s="18" t="s">
        <v>200</v>
      </c>
      <c r="C48" s="18">
        <f>SUM(C24:C47)</f>
        <v>25885</v>
      </c>
    </row>
    <row r="50" spans="2:2" x14ac:dyDescent="0.25">
      <c r="B50" s="7" t="s">
        <v>201</v>
      </c>
    </row>
    <row r="51" spans="2:2" x14ac:dyDescent="0.25">
      <c r="B51" s="7" t="s">
        <v>202</v>
      </c>
    </row>
    <row r="52" spans="2:2" x14ac:dyDescent="0.25">
      <c r="B52" s="7" t="s">
        <v>203</v>
      </c>
    </row>
    <row r="53" spans="2:2" x14ac:dyDescent="0.25">
      <c r="B53" s="7" t="s">
        <v>204</v>
      </c>
    </row>
  </sheetData>
  <mergeCells count="1">
    <mergeCell ref="G1:I1"/>
  </mergeCells>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sheetPr>
  <dimension ref="A2:I51"/>
  <sheetViews>
    <sheetView topLeftCell="A4" zoomScale="84" zoomScaleNormal="84" workbookViewId="0">
      <selection activeCell="G4" sqref="G4:I4"/>
    </sheetView>
  </sheetViews>
  <sheetFormatPr defaultRowHeight="15" x14ac:dyDescent="0.25"/>
  <cols>
    <col min="2" max="2" width="56" customWidth="1"/>
    <col min="3" max="3" width="12.5703125" customWidth="1"/>
    <col min="4" max="4" width="13" customWidth="1"/>
    <col min="5" max="5" width="13.42578125" customWidth="1"/>
    <col min="6" max="6" width="16.5703125" customWidth="1"/>
    <col min="7" max="7" width="17" customWidth="1"/>
    <col min="8" max="8" width="19.28515625" customWidth="1"/>
    <col min="9" max="9" width="16.5703125" customWidth="1"/>
  </cols>
  <sheetData>
    <row r="2" spans="1:9" ht="18.75" x14ac:dyDescent="0.25">
      <c r="A2" s="6" t="s">
        <v>217</v>
      </c>
      <c r="B2" s="6"/>
      <c r="C2" s="6"/>
      <c r="D2" s="6"/>
      <c r="E2" s="6"/>
      <c r="F2" s="6"/>
      <c r="G2" s="6"/>
      <c r="H2" s="6"/>
      <c r="I2" s="6"/>
    </row>
    <row r="3" spans="1:9" x14ac:dyDescent="0.25">
      <c r="A3" s="7" t="s">
        <v>218</v>
      </c>
      <c r="B3" s="8"/>
      <c r="C3" s="8"/>
      <c r="D3" s="8"/>
      <c r="E3" s="8"/>
      <c r="F3" s="8"/>
      <c r="G3" s="8"/>
      <c r="H3" s="8"/>
      <c r="I3" s="8"/>
    </row>
    <row r="4" spans="1:9" s="902" customFormat="1" ht="58.5" customHeight="1" x14ac:dyDescent="0.25">
      <c r="A4" s="913"/>
      <c r="B4" s="912"/>
      <c r="C4" s="912"/>
      <c r="D4" s="912"/>
      <c r="E4" s="912"/>
      <c r="F4" s="912"/>
      <c r="G4" s="1507" t="s">
        <v>2598</v>
      </c>
      <c r="H4" s="1507"/>
      <c r="I4" s="1507"/>
    </row>
    <row r="5" spans="1:9" x14ac:dyDescent="0.25">
      <c r="A5" s="1508" t="s">
        <v>205</v>
      </c>
      <c r="B5" s="1508"/>
      <c r="C5" s="1508"/>
      <c r="D5" s="1508"/>
      <c r="E5" s="1508"/>
      <c r="F5" s="1508"/>
      <c r="G5" s="1508"/>
      <c r="H5" s="1508"/>
      <c r="I5" s="1508"/>
    </row>
    <row r="6" spans="1:9" ht="85.5" x14ac:dyDescent="0.25">
      <c r="A6" s="638" t="s">
        <v>152</v>
      </c>
      <c r="B6" s="639" t="s">
        <v>153</v>
      </c>
      <c r="C6" s="639" t="s">
        <v>154</v>
      </c>
      <c r="D6" s="639" t="s">
        <v>155</v>
      </c>
      <c r="E6" s="639" t="s">
        <v>156</v>
      </c>
      <c r="F6" s="639" t="s">
        <v>157</v>
      </c>
      <c r="G6" s="639" t="s">
        <v>158</v>
      </c>
      <c r="H6" s="639" t="s">
        <v>159</v>
      </c>
      <c r="I6" s="639" t="s">
        <v>160</v>
      </c>
    </row>
    <row r="7" spans="1:9" x14ac:dyDescent="0.25">
      <c r="A7" s="640">
        <v>1</v>
      </c>
      <c r="B7" s="641">
        <v>2</v>
      </c>
      <c r="C7" s="641">
        <v>3</v>
      </c>
      <c r="D7" s="641">
        <v>4</v>
      </c>
      <c r="E7" s="641">
        <v>5</v>
      </c>
      <c r="F7" s="641">
        <v>6</v>
      </c>
      <c r="G7" s="641">
        <v>7</v>
      </c>
      <c r="H7" s="641">
        <v>8</v>
      </c>
      <c r="I7" s="641">
        <v>9</v>
      </c>
    </row>
    <row r="8" spans="1:9" x14ac:dyDescent="0.25">
      <c r="A8" s="9">
        <v>1</v>
      </c>
      <c r="B8" s="10" t="s">
        <v>161</v>
      </c>
      <c r="C8" s="11">
        <v>0.10199999999999999</v>
      </c>
      <c r="D8" s="12">
        <v>0</v>
      </c>
      <c r="E8" s="13">
        <f t="shared" ref="E8:E23" si="0">C8*D8</f>
        <v>0</v>
      </c>
      <c r="F8" s="14">
        <v>22552</v>
      </c>
      <c r="G8" s="13">
        <f>C8*F8</f>
        <v>2300.3039999999996</v>
      </c>
      <c r="H8" s="13">
        <f>G8*1.12</f>
        <v>2576.3404799999998</v>
      </c>
      <c r="I8" s="13" t="s">
        <v>162</v>
      </c>
    </row>
    <row r="9" spans="1:9" x14ac:dyDescent="0.25">
      <c r="A9" s="9">
        <v>2</v>
      </c>
      <c r="B9" s="10" t="s">
        <v>163</v>
      </c>
      <c r="C9" s="11">
        <v>0.95</v>
      </c>
      <c r="D9" s="12">
        <v>0</v>
      </c>
      <c r="E9" s="13">
        <f t="shared" si="0"/>
        <v>0</v>
      </c>
      <c r="F9" s="15">
        <v>760</v>
      </c>
      <c r="G9" s="13">
        <f t="shared" ref="G9:G21" si="1">C9*F9</f>
        <v>722</v>
      </c>
      <c r="H9" s="13">
        <f t="shared" ref="H9:H17" si="2">G9*1.21</f>
        <v>873.62</v>
      </c>
      <c r="I9" s="13" t="s">
        <v>164</v>
      </c>
    </row>
    <row r="10" spans="1:9" x14ac:dyDescent="0.25">
      <c r="A10" s="9">
        <v>3</v>
      </c>
      <c r="B10" s="10" t="s">
        <v>165</v>
      </c>
      <c r="C10" s="11">
        <v>32.5</v>
      </c>
      <c r="D10" s="12">
        <v>10</v>
      </c>
      <c r="E10" s="13">
        <f t="shared" si="0"/>
        <v>325</v>
      </c>
      <c r="F10" s="15">
        <v>10</v>
      </c>
      <c r="G10" s="13">
        <f t="shared" si="1"/>
        <v>325</v>
      </c>
      <c r="H10" s="13">
        <f t="shared" si="2"/>
        <v>393.25</v>
      </c>
      <c r="I10" s="13" t="s">
        <v>166</v>
      </c>
    </row>
    <row r="11" spans="1:9" x14ac:dyDescent="0.25">
      <c r="A11" s="9">
        <v>4</v>
      </c>
      <c r="B11" s="10" t="s">
        <v>167</v>
      </c>
      <c r="C11" s="11">
        <v>42.5</v>
      </c>
      <c r="D11" s="12">
        <v>10</v>
      </c>
      <c r="E11" s="13">
        <f t="shared" si="0"/>
        <v>425</v>
      </c>
      <c r="F11" s="15">
        <v>10</v>
      </c>
      <c r="G11" s="13">
        <f t="shared" si="1"/>
        <v>425</v>
      </c>
      <c r="H11" s="13">
        <f t="shared" si="2"/>
        <v>514.25</v>
      </c>
      <c r="I11" s="13" t="s">
        <v>166</v>
      </c>
    </row>
    <row r="12" spans="1:9" x14ac:dyDescent="0.25">
      <c r="A12" s="9">
        <v>5</v>
      </c>
      <c r="B12" s="10" t="s">
        <v>168</v>
      </c>
      <c r="C12" s="11">
        <v>12</v>
      </c>
      <c r="D12" s="12">
        <v>150</v>
      </c>
      <c r="E12" s="13">
        <f t="shared" si="0"/>
        <v>1800</v>
      </c>
      <c r="F12" s="15">
        <v>40</v>
      </c>
      <c r="G12" s="13">
        <f t="shared" si="1"/>
        <v>480</v>
      </c>
      <c r="H12" s="13">
        <f t="shared" si="2"/>
        <v>580.79999999999995</v>
      </c>
      <c r="I12" s="13" t="s">
        <v>169</v>
      </c>
    </row>
    <row r="13" spans="1:9" x14ac:dyDescent="0.25">
      <c r="A13" s="9">
        <v>6</v>
      </c>
      <c r="B13" s="10" t="s">
        <v>170</v>
      </c>
      <c r="C13" s="11">
        <v>0.53</v>
      </c>
      <c r="D13" s="12">
        <v>0</v>
      </c>
      <c r="E13" s="13">
        <f t="shared" si="0"/>
        <v>0</v>
      </c>
      <c r="F13" s="14">
        <v>150</v>
      </c>
      <c r="G13" s="13">
        <f t="shared" si="1"/>
        <v>79.5</v>
      </c>
      <c r="H13" s="13">
        <f t="shared" si="2"/>
        <v>96.194999999999993</v>
      </c>
      <c r="I13" s="13" t="s">
        <v>162</v>
      </c>
    </row>
    <row r="14" spans="1:9" x14ac:dyDescent="0.25">
      <c r="A14" s="9">
        <v>7</v>
      </c>
      <c r="B14" s="10" t="s">
        <v>219</v>
      </c>
      <c r="C14" s="11">
        <v>6.15</v>
      </c>
      <c r="D14" s="12">
        <v>100</v>
      </c>
      <c r="E14" s="13">
        <f t="shared" si="0"/>
        <v>615</v>
      </c>
      <c r="F14" s="14">
        <v>18</v>
      </c>
      <c r="G14" s="13">
        <f t="shared" si="1"/>
        <v>110.7</v>
      </c>
      <c r="H14" s="13">
        <f t="shared" si="2"/>
        <v>133.947</v>
      </c>
      <c r="I14" s="13" t="s">
        <v>220</v>
      </c>
    </row>
    <row r="15" spans="1:9" x14ac:dyDescent="0.25">
      <c r="A15" s="9">
        <v>8</v>
      </c>
      <c r="B15" s="10" t="s">
        <v>221</v>
      </c>
      <c r="C15" s="11">
        <v>8.5500000000000007</v>
      </c>
      <c r="D15" s="12">
        <v>100</v>
      </c>
      <c r="E15" s="13">
        <f t="shared" si="0"/>
        <v>855.00000000000011</v>
      </c>
      <c r="F15" s="14">
        <v>21</v>
      </c>
      <c r="G15" s="13">
        <f t="shared" si="1"/>
        <v>179.55</v>
      </c>
      <c r="H15" s="13">
        <f t="shared" si="2"/>
        <v>217.25550000000001</v>
      </c>
      <c r="I15" s="13" t="s">
        <v>220</v>
      </c>
    </row>
    <row r="16" spans="1:9" x14ac:dyDescent="0.25">
      <c r="A16" s="9">
        <v>9</v>
      </c>
      <c r="B16" s="10" t="s">
        <v>222</v>
      </c>
      <c r="C16" s="11">
        <v>72</v>
      </c>
      <c r="D16" s="12">
        <v>10</v>
      </c>
      <c r="E16" s="13">
        <f t="shared" si="0"/>
        <v>720</v>
      </c>
      <c r="F16" s="14">
        <v>10</v>
      </c>
      <c r="G16" s="13">
        <f t="shared" si="1"/>
        <v>720</v>
      </c>
      <c r="H16" s="13">
        <f t="shared" si="2"/>
        <v>871.19999999999993</v>
      </c>
      <c r="I16" s="13" t="s">
        <v>220</v>
      </c>
    </row>
    <row r="17" spans="1:9" x14ac:dyDescent="0.25">
      <c r="A17" s="9">
        <v>10</v>
      </c>
      <c r="B17" s="10" t="s">
        <v>223</v>
      </c>
      <c r="C17" s="11">
        <v>5.0999999999999996</v>
      </c>
      <c r="D17" s="12">
        <v>150</v>
      </c>
      <c r="E17" s="13">
        <f t="shared" si="0"/>
        <v>765</v>
      </c>
      <c r="F17" s="14">
        <v>0</v>
      </c>
      <c r="G17" s="13">
        <f t="shared" si="1"/>
        <v>0</v>
      </c>
      <c r="H17" s="13">
        <f t="shared" si="2"/>
        <v>0</v>
      </c>
      <c r="I17" s="13" t="s">
        <v>224</v>
      </c>
    </row>
    <row r="18" spans="1:9" x14ac:dyDescent="0.25">
      <c r="A18" s="9">
        <v>11</v>
      </c>
      <c r="B18" s="10" t="s">
        <v>171</v>
      </c>
      <c r="C18" s="11">
        <v>0.32</v>
      </c>
      <c r="D18" s="12">
        <v>0</v>
      </c>
      <c r="E18" s="13">
        <f t="shared" si="0"/>
        <v>0</v>
      </c>
      <c r="F18" s="15">
        <v>0</v>
      </c>
      <c r="G18" s="13">
        <f t="shared" si="1"/>
        <v>0</v>
      </c>
      <c r="H18" s="13">
        <f>G18*1.12</f>
        <v>0</v>
      </c>
      <c r="I18" s="13" t="s">
        <v>172</v>
      </c>
    </row>
    <row r="19" spans="1:9" x14ac:dyDescent="0.25">
      <c r="A19" s="9">
        <v>12</v>
      </c>
      <c r="B19" s="10" t="s">
        <v>173</v>
      </c>
      <c r="C19" s="11">
        <v>0.28999999999999998</v>
      </c>
      <c r="D19" s="12">
        <v>14000</v>
      </c>
      <c r="E19" s="13">
        <f t="shared" si="0"/>
        <v>4059.9999999999995</v>
      </c>
      <c r="F19" s="15">
        <v>14000</v>
      </c>
      <c r="G19" s="13">
        <f t="shared" si="1"/>
        <v>4059.9999999999995</v>
      </c>
      <c r="H19" s="13">
        <f>G19*1.12</f>
        <v>4547.2</v>
      </c>
      <c r="I19" s="13" t="s">
        <v>172</v>
      </c>
    </row>
    <row r="20" spans="1:9" x14ac:dyDescent="0.25">
      <c r="A20" s="9">
        <v>13</v>
      </c>
      <c r="B20" s="10" t="s">
        <v>174</v>
      </c>
      <c r="C20" s="11">
        <v>1.6</v>
      </c>
      <c r="D20" s="12">
        <v>0</v>
      </c>
      <c r="E20" s="13">
        <f t="shared" si="0"/>
        <v>0</v>
      </c>
      <c r="F20" s="15">
        <v>20</v>
      </c>
      <c r="G20" s="13">
        <f t="shared" si="1"/>
        <v>32</v>
      </c>
      <c r="H20" s="13">
        <f t="shared" ref="H20:H21" si="3">G20*1.21</f>
        <v>38.72</v>
      </c>
      <c r="I20" s="13" t="s">
        <v>162</v>
      </c>
    </row>
    <row r="21" spans="1:9" x14ac:dyDescent="0.25">
      <c r="A21" s="9">
        <v>14</v>
      </c>
      <c r="B21" s="10" t="s">
        <v>175</v>
      </c>
      <c r="C21" s="11">
        <v>50</v>
      </c>
      <c r="D21" s="12">
        <v>0</v>
      </c>
      <c r="E21" s="13">
        <f t="shared" si="0"/>
        <v>0</v>
      </c>
      <c r="F21" s="38">
        <v>6</v>
      </c>
      <c r="G21" s="13">
        <f t="shared" si="1"/>
        <v>300</v>
      </c>
      <c r="H21" s="13">
        <f t="shared" si="3"/>
        <v>363</v>
      </c>
      <c r="I21" s="13" t="s">
        <v>169</v>
      </c>
    </row>
    <row r="22" spans="1:9" x14ac:dyDescent="0.25">
      <c r="A22" s="9">
        <v>15</v>
      </c>
      <c r="B22" s="10" t="s">
        <v>176</v>
      </c>
      <c r="C22" s="11">
        <v>760</v>
      </c>
      <c r="D22" s="12">
        <v>0</v>
      </c>
      <c r="E22" s="13">
        <f t="shared" si="0"/>
        <v>0</v>
      </c>
      <c r="F22" s="39">
        <v>0</v>
      </c>
      <c r="G22" s="13">
        <f>C22*F22</f>
        <v>0</v>
      </c>
      <c r="H22" s="13">
        <f>G22*1.12</f>
        <v>0</v>
      </c>
      <c r="I22" s="13" t="s">
        <v>177</v>
      </c>
    </row>
    <row r="23" spans="1:9" ht="30" x14ac:dyDescent="0.25">
      <c r="A23" s="9">
        <v>16</v>
      </c>
      <c r="B23" s="10" t="s">
        <v>225</v>
      </c>
      <c r="C23" s="11">
        <v>1.1599999999999999</v>
      </c>
      <c r="D23" s="12">
        <v>2500</v>
      </c>
      <c r="E23" s="13">
        <f t="shared" si="0"/>
        <v>2900</v>
      </c>
      <c r="F23" s="39">
        <v>0</v>
      </c>
      <c r="G23" s="13">
        <f>C23*F23</f>
        <v>0</v>
      </c>
      <c r="H23" s="13">
        <f>G23*1.12</f>
        <v>0</v>
      </c>
      <c r="I23" s="13" t="s">
        <v>226</v>
      </c>
    </row>
    <row r="24" spans="1:9" x14ac:dyDescent="0.25">
      <c r="A24" s="16"/>
      <c r="B24" s="40" t="s">
        <v>178</v>
      </c>
      <c r="C24" s="17"/>
      <c r="D24" s="41"/>
      <c r="E24" s="42">
        <f>SUM(E8:E23)</f>
        <v>12465</v>
      </c>
      <c r="F24" s="42">
        <f>SUM(F8:F23)</f>
        <v>37597</v>
      </c>
      <c r="G24" s="42">
        <f>SUM(G8:G23)</f>
        <v>9734.0540000000001</v>
      </c>
      <c r="H24" s="26">
        <f>SUM(H8:H23)</f>
        <v>11205.777979999999</v>
      </c>
      <c r="I24" s="42"/>
    </row>
    <row r="25" spans="1:9" x14ac:dyDescent="0.25">
      <c r="A25" s="7"/>
      <c r="B25" s="43"/>
      <c r="C25" s="43"/>
      <c r="D25" s="43"/>
      <c r="E25" s="43"/>
      <c r="F25" s="43"/>
      <c r="G25" s="43"/>
      <c r="H25" s="47">
        <f>ROUNDUP(H24,0)</f>
        <v>11206</v>
      </c>
      <c r="I25" s="7"/>
    </row>
    <row r="26" spans="1:9" ht="43.5" x14ac:dyDescent="0.25">
      <c r="A26" s="18" t="s">
        <v>179</v>
      </c>
      <c r="B26" s="44" t="s">
        <v>180</v>
      </c>
      <c r="C26" s="45" t="s">
        <v>181</v>
      </c>
      <c r="D26" s="43"/>
      <c r="E26" s="43"/>
      <c r="F26" s="43"/>
      <c r="G26" s="43"/>
      <c r="H26" s="43"/>
      <c r="I26" s="7"/>
    </row>
    <row r="27" spans="1:9" x14ac:dyDescent="0.25">
      <c r="A27" s="19">
        <v>1</v>
      </c>
      <c r="B27" s="20" t="s">
        <v>182</v>
      </c>
      <c r="C27" s="19">
        <v>13261</v>
      </c>
      <c r="D27" s="7"/>
      <c r="E27" s="7"/>
      <c r="F27" s="7"/>
      <c r="G27" s="7"/>
      <c r="H27" s="7"/>
      <c r="I27" s="7"/>
    </row>
    <row r="28" spans="1:9" x14ac:dyDescent="0.25">
      <c r="A28" s="21">
        <v>2</v>
      </c>
      <c r="B28" s="20" t="s">
        <v>183</v>
      </c>
      <c r="C28" s="19">
        <v>2000</v>
      </c>
      <c r="D28" s="7"/>
      <c r="E28" s="7"/>
      <c r="F28" s="7"/>
      <c r="G28" s="7"/>
      <c r="H28" s="46"/>
      <c r="I28" s="7"/>
    </row>
    <row r="29" spans="1:9" x14ac:dyDescent="0.25">
      <c r="A29" s="19">
        <v>3</v>
      </c>
      <c r="B29" s="20" t="s">
        <v>184</v>
      </c>
      <c r="C29" s="19">
        <v>1150</v>
      </c>
      <c r="D29" s="7"/>
      <c r="E29" s="7"/>
      <c r="F29" s="7"/>
      <c r="G29" s="7"/>
      <c r="H29" s="7"/>
      <c r="I29" s="7"/>
    </row>
    <row r="30" spans="1:9" x14ac:dyDescent="0.25">
      <c r="A30" s="19">
        <v>4</v>
      </c>
      <c r="B30" s="20" t="s">
        <v>185</v>
      </c>
      <c r="C30" s="19">
        <v>1400</v>
      </c>
      <c r="D30" s="7"/>
      <c r="E30" s="7"/>
      <c r="F30" s="7"/>
      <c r="G30" s="7"/>
      <c r="H30" s="7"/>
      <c r="I30" s="7"/>
    </row>
    <row r="31" spans="1:9" x14ac:dyDescent="0.25">
      <c r="A31" s="21">
        <v>5</v>
      </c>
      <c r="B31" s="20" t="s">
        <v>186</v>
      </c>
      <c r="C31" s="19">
        <v>500</v>
      </c>
      <c r="D31" s="7"/>
      <c r="E31" s="7"/>
      <c r="F31" s="7"/>
      <c r="G31" s="7"/>
      <c r="H31" s="7"/>
      <c r="I31" s="7"/>
    </row>
    <row r="32" spans="1:9" x14ac:dyDescent="0.25">
      <c r="A32" s="19">
        <v>6</v>
      </c>
      <c r="B32" s="20" t="s">
        <v>187</v>
      </c>
      <c r="C32" s="19">
        <v>450</v>
      </c>
    </row>
    <row r="33" spans="1:3" x14ac:dyDescent="0.25">
      <c r="A33" s="19">
        <v>7</v>
      </c>
      <c r="B33" s="20" t="s">
        <v>188</v>
      </c>
      <c r="C33" s="19">
        <v>500</v>
      </c>
    </row>
    <row r="34" spans="1:3" x14ac:dyDescent="0.25">
      <c r="A34" s="21">
        <v>8</v>
      </c>
      <c r="B34" s="20" t="s">
        <v>189</v>
      </c>
      <c r="C34" s="19">
        <v>900</v>
      </c>
    </row>
    <row r="35" spans="1:3" x14ac:dyDescent="0.25">
      <c r="A35" s="19">
        <v>9</v>
      </c>
      <c r="B35" s="20" t="s">
        <v>190</v>
      </c>
      <c r="C35" s="19">
        <v>900</v>
      </c>
    </row>
    <row r="36" spans="1:3" x14ac:dyDescent="0.25">
      <c r="A36" s="19">
        <v>10</v>
      </c>
      <c r="B36" s="20" t="s">
        <v>191</v>
      </c>
      <c r="C36" s="19">
        <v>1600</v>
      </c>
    </row>
    <row r="37" spans="1:3" x14ac:dyDescent="0.25">
      <c r="A37" s="21">
        <v>11</v>
      </c>
      <c r="B37" s="20" t="s">
        <v>192</v>
      </c>
      <c r="C37" s="19">
        <v>850</v>
      </c>
    </row>
    <row r="38" spans="1:3" x14ac:dyDescent="0.25">
      <c r="A38" s="21">
        <v>14</v>
      </c>
      <c r="B38" s="20" t="s">
        <v>193</v>
      </c>
      <c r="C38" s="19">
        <v>1150</v>
      </c>
    </row>
    <row r="39" spans="1:3" x14ac:dyDescent="0.25">
      <c r="A39" s="19">
        <v>15</v>
      </c>
      <c r="B39" s="20" t="s">
        <v>194</v>
      </c>
      <c r="C39" s="19">
        <v>740</v>
      </c>
    </row>
    <row r="40" spans="1:3" x14ac:dyDescent="0.25">
      <c r="A40" s="19">
        <v>16</v>
      </c>
      <c r="B40" s="20" t="s">
        <v>195</v>
      </c>
      <c r="C40" s="19">
        <v>1000</v>
      </c>
    </row>
    <row r="41" spans="1:3" x14ac:dyDescent="0.25">
      <c r="A41" s="19">
        <v>18</v>
      </c>
      <c r="B41" s="19" t="s">
        <v>196</v>
      </c>
      <c r="C41" s="19">
        <v>400</v>
      </c>
    </row>
    <row r="42" spans="1:3" x14ac:dyDescent="0.25">
      <c r="A42" s="19">
        <v>19</v>
      </c>
      <c r="B42" s="19" t="s">
        <v>197</v>
      </c>
      <c r="C42" s="19">
        <v>260</v>
      </c>
    </row>
    <row r="43" spans="1:3" x14ac:dyDescent="0.25">
      <c r="A43" s="21">
        <v>20</v>
      </c>
      <c r="B43" s="22" t="s">
        <v>198</v>
      </c>
      <c r="C43" s="19">
        <v>200</v>
      </c>
    </row>
    <row r="44" spans="1:3" x14ac:dyDescent="0.25">
      <c r="A44" s="19">
        <v>21</v>
      </c>
      <c r="B44" s="22" t="s">
        <v>227</v>
      </c>
      <c r="C44" s="19">
        <v>100</v>
      </c>
    </row>
    <row r="45" spans="1:3" x14ac:dyDescent="0.25">
      <c r="A45" s="19">
        <v>22</v>
      </c>
      <c r="B45" s="22" t="s">
        <v>199</v>
      </c>
      <c r="C45" s="19">
        <v>200</v>
      </c>
    </row>
    <row r="46" spans="1:3" x14ac:dyDescent="0.25">
      <c r="A46" s="21">
        <v>23</v>
      </c>
      <c r="B46" s="22" t="s">
        <v>228</v>
      </c>
      <c r="C46" s="19">
        <v>200</v>
      </c>
    </row>
    <row r="47" spans="1:3" x14ac:dyDescent="0.25">
      <c r="A47" s="19">
        <v>24</v>
      </c>
      <c r="B47" s="22" t="s">
        <v>229</v>
      </c>
      <c r="C47" s="19">
        <v>990</v>
      </c>
    </row>
    <row r="48" spans="1:3" x14ac:dyDescent="0.25">
      <c r="A48" s="19">
        <v>25</v>
      </c>
      <c r="B48" s="22" t="s">
        <v>230</v>
      </c>
      <c r="C48" s="19">
        <v>70</v>
      </c>
    </row>
    <row r="49" spans="1:3" x14ac:dyDescent="0.25">
      <c r="A49" s="19"/>
      <c r="B49" s="18" t="s">
        <v>200</v>
      </c>
      <c r="C49" s="18">
        <f>SUM(C27:C48)</f>
        <v>28821</v>
      </c>
    </row>
    <row r="50" spans="1:3" x14ac:dyDescent="0.25">
      <c r="A50" s="7"/>
      <c r="B50" s="43"/>
      <c r="C50" s="43"/>
    </row>
    <row r="51" spans="1:3" x14ac:dyDescent="0.25">
      <c r="A51" s="7"/>
      <c r="B51" s="7"/>
      <c r="C51" s="7"/>
    </row>
  </sheetData>
  <mergeCells count="2">
    <mergeCell ref="G4:I4"/>
    <mergeCell ref="A5:I5"/>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000"/>
  </sheetPr>
  <dimension ref="A1:M198"/>
  <sheetViews>
    <sheetView zoomScale="71" zoomScaleNormal="71" workbookViewId="0">
      <selection activeCell="G1" sqref="G1:K1"/>
    </sheetView>
  </sheetViews>
  <sheetFormatPr defaultColWidth="9.140625" defaultRowHeight="12.75" x14ac:dyDescent="0.2"/>
  <cols>
    <col min="1" max="1" width="10.140625" style="788" customWidth="1"/>
    <col min="2" max="2" width="10.28515625" style="788" customWidth="1"/>
    <col min="3" max="3" width="13.5703125" style="788" customWidth="1"/>
    <col min="4" max="4" width="9.140625" style="1232"/>
    <col min="5" max="5" width="19.140625" style="1232" customWidth="1"/>
    <col min="6" max="6" width="34.140625" style="788" customWidth="1"/>
    <col min="7" max="7" width="10.7109375" style="788" bestFit="1" customWidth="1"/>
    <col min="8" max="8" width="9" style="788" bestFit="1" customWidth="1"/>
    <col min="9" max="9" width="9.28515625" style="1186" bestFit="1" customWidth="1"/>
    <col min="10" max="10" width="9" style="788" bestFit="1" customWidth="1"/>
    <col min="11" max="11" width="14.140625" style="1187" customWidth="1"/>
    <col min="12" max="16384" width="9.140625" style="788"/>
  </cols>
  <sheetData>
    <row r="1" spans="1:11" ht="62.25" customHeight="1" x14ac:dyDescent="0.2">
      <c r="A1" s="1243"/>
      <c r="B1" s="1241"/>
      <c r="C1" s="1241"/>
      <c r="G1" s="1401" t="s">
        <v>2599</v>
      </c>
      <c r="H1" s="1401"/>
      <c r="I1" s="1401"/>
      <c r="J1" s="1401"/>
      <c r="K1" s="1401"/>
    </row>
    <row r="3" spans="1:11" ht="15" customHeight="1" x14ac:dyDescent="0.2">
      <c r="A3" s="1514" t="s">
        <v>2377</v>
      </c>
      <c r="B3" s="1514"/>
      <c r="C3" s="1514"/>
      <c r="D3" s="1514"/>
      <c r="E3" s="1514"/>
      <c r="F3" s="1514"/>
      <c r="G3" s="1514"/>
      <c r="H3" s="1514"/>
      <c r="I3" s="1514"/>
      <c r="J3" s="1514"/>
      <c r="K3" s="1514"/>
    </row>
    <row r="4" spans="1:11" s="1249" customFormat="1" x14ac:dyDescent="0.2">
      <c r="A4" s="1509" t="s">
        <v>2378</v>
      </c>
      <c r="B4" s="1510" t="s">
        <v>2379</v>
      </c>
      <c r="C4" s="1511" t="s">
        <v>2380</v>
      </c>
      <c r="D4" s="1512" t="s">
        <v>2381</v>
      </c>
      <c r="E4" s="1512"/>
      <c r="F4" s="1261" t="s">
        <v>2382</v>
      </c>
      <c r="G4" s="1513" t="s">
        <v>2383</v>
      </c>
      <c r="H4" s="1513"/>
      <c r="I4" s="1513"/>
      <c r="J4" s="1513"/>
      <c r="K4" s="1513"/>
    </row>
    <row r="5" spans="1:11" s="1249" customFormat="1" ht="38.25" x14ac:dyDescent="0.2">
      <c r="A5" s="1509"/>
      <c r="B5" s="1510"/>
      <c r="C5" s="1511"/>
      <c r="D5" s="1262" t="s">
        <v>2384</v>
      </c>
      <c r="E5" s="1263" t="s">
        <v>2385</v>
      </c>
      <c r="F5" s="1261" t="s">
        <v>2386</v>
      </c>
      <c r="G5" s="1262" t="s">
        <v>2387</v>
      </c>
      <c r="H5" s="1262" t="s">
        <v>2388</v>
      </c>
      <c r="I5" s="1264" t="s">
        <v>2389</v>
      </c>
      <c r="J5" s="1262" t="s">
        <v>2390</v>
      </c>
      <c r="K5" s="1265" t="s">
        <v>2391</v>
      </c>
    </row>
    <row r="6" spans="1:11" x14ac:dyDescent="0.2">
      <c r="A6" s="1515">
        <v>1605</v>
      </c>
      <c r="B6" s="1517">
        <v>44182</v>
      </c>
      <c r="C6" s="1519" t="s">
        <v>2392</v>
      </c>
      <c r="D6" s="1521" t="s">
        <v>2393</v>
      </c>
      <c r="E6" s="1521" t="s">
        <v>2394</v>
      </c>
      <c r="F6" s="1233" t="s">
        <v>2395</v>
      </c>
      <c r="G6" s="1227">
        <v>93.2</v>
      </c>
      <c r="H6" s="1227">
        <v>0.3</v>
      </c>
      <c r="I6" s="1229">
        <f t="shared" ref="I6:I69" si="0">G6*H6</f>
        <v>27.96</v>
      </c>
      <c r="J6" s="1230">
        <v>0.21</v>
      </c>
      <c r="K6" s="1250">
        <f t="shared" ref="K6:K11" si="1">I6*1.21</f>
        <v>33.831600000000002</v>
      </c>
    </row>
    <row r="7" spans="1:11" x14ac:dyDescent="0.2">
      <c r="A7" s="1516"/>
      <c r="B7" s="1518"/>
      <c r="C7" s="1520"/>
      <c r="D7" s="1522"/>
      <c r="E7" s="1522"/>
      <c r="F7" s="1231" t="s">
        <v>2396</v>
      </c>
      <c r="G7" s="1227">
        <v>140</v>
      </c>
      <c r="H7" s="1227">
        <v>0.25</v>
      </c>
      <c r="I7" s="1229">
        <f t="shared" si="0"/>
        <v>35</v>
      </c>
      <c r="J7" s="1230">
        <v>0.21</v>
      </c>
      <c r="K7" s="1250">
        <f t="shared" si="1"/>
        <v>42.35</v>
      </c>
    </row>
    <row r="8" spans="1:11" x14ac:dyDescent="0.2">
      <c r="A8" s="1515">
        <v>1606</v>
      </c>
      <c r="B8" s="1517">
        <v>44182</v>
      </c>
      <c r="C8" s="1519" t="s">
        <v>2392</v>
      </c>
      <c r="D8" s="1521" t="s">
        <v>2393</v>
      </c>
      <c r="E8" s="1521" t="s">
        <v>2394</v>
      </c>
      <c r="F8" s="1239" t="s">
        <v>2397</v>
      </c>
      <c r="G8" s="1227">
        <v>65.5</v>
      </c>
      <c r="H8" s="1227">
        <v>0.35010000000000002</v>
      </c>
      <c r="I8" s="1229">
        <f t="shared" si="0"/>
        <v>22.931550000000001</v>
      </c>
      <c r="J8" s="1230">
        <v>0.21</v>
      </c>
      <c r="K8" s="1250">
        <f t="shared" si="1"/>
        <v>27.747175500000001</v>
      </c>
    </row>
    <row r="9" spans="1:11" x14ac:dyDescent="0.2">
      <c r="A9" s="1516"/>
      <c r="B9" s="1518"/>
      <c r="C9" s="1520"/>
      <c r="D9" s="1522"/>
      <c r="E9" s="1522"/>
      <c r="F9" s="1231" t="s">
        <v>2396</v>
      </c>
      <c r="G9" s="1227">
        <v>230</v>
      </c>
      <c r="H9" s="1244">
        <v>0.25</v>
      </c>
      <c r="I9" s="1229">
        <f t="shared" si="0"/>
        <v>57.5</v>
      </c>
      <c r="J9" s="1230">
        <v>0.21</v>
      </c>
      <c r="K9" s="1250">
        <f t="shared" si="1"/>
        <v>69.575000000000003</v>
      </c>
    </row>
    <row r="10" spans="1:11" ht="24" customHeight="1" x14ac:dyDescent="0.2">
      <c r="A10" s="1515">
        <v>1654</v>
      </c>
      <c r="B10" s="1517">
        <v>44187</v>
      </c>
      <c r="C10" s="1519" t="s">
        <v>2392</v>
      </c>
      <c r="D10" s="1521" t="s">
        <v>2393</v>
      </c>
      <c r="E10" s="1521" t="s">
        <v>2394</v>
      </c>
      <c r="F10" s="1239" t="s">
        <v>2398</v>
      </c>
      <c r="G10" s="1227">
        <v>1634.8</v>
      </c>
      <c r="H10" s="1245">
        <v>0.120005</v>
      </c>
      <c r="I10" s="1229">
        <f t="shared" si="0"/>
        <v>196.18417399999998</v>
      </c>
      <c r="J10" s="1230">
        <v>0.21</v>
      </c>
      <c r="K10" s="1250">
        <f t="shared" si="1"/>
        <v>237.38285053999996</v>
      </c>
    </row>
    <row r="11" spans="1:11" x14ac:dyDescent="0.2">
      <c r="A11" s="1516"/>
      <c r="B11" s="1518"/>
      <c r="C11" s="1520"/>
      <c r="D11" s="1522"/>
      <c r="E11" s="1522"/>
      <c r="F11" s="1231" t="s">
        <v>2396</v>
      </c>
      <c r="G11" s="1227">
        <v>100</v>
      </c>
      <c r="H11" s="1229">
        <v>0.25</v>
      </c>
      <c r="I11" s="1229">
        <f t="shared" si="0"/>
        <v>25</v>
      </c>
      <c r="J11" s="1230">
        <v>0.21</v>
      </c>
      <c r="K11" s="1250">
        <f t="shared" si="1"/>
        <v>30.25</v>
      </c>
    </row>
    <row r="12" spans="1:11" x14ac:dyDescent="0.2">
      <c r="A12" s="1523">
        <v>1655</v>
      </c>
      <c r="B12" s="1524">
        <v>44187</v>
      </c>
      <c r="C12" s="1525" t="s">
        <v>2392</v>
      </c>
      <c r="D12" s="1521" t="s">
        <v>2393</v>
      </c>
      <c r="E12" s="1521" t="s">
        <v>2394</v>
      </c>
      <c r="F12" s="1239" t="s">
        <v>2395</v>
      </c>
      <c r="G12" s="1227">
        <v>93.2</v>
      </c>
      <c r="H12" s="1227">
        <v>0.3</v>
      </c>
      <c r="I12" s="1229">
        <f t="shared" si="0"/>
        <v>27.96</v>
      </c>
      <c r="J12" s="1230">
        <v>0.21</v>
      </c>
      <c r="K12" s="1250">
        <f t="shared" ref="K12:K15" si="2">I12*1.21</f>
        <v>33.831600000000002</v>
      </c>
    </row>
    <row r="13" spans="1:11" x14ac:dyDescent="0.2">
      <c r="A13" s="1523"/>
      <c r="B13" s="1524"/>
      <c r="C13" s="1525"/>
      <c r="D13" s="1522"/>
      <c r="E13" s="1522"/>
      <c r="F13" s="1233" t="s">
        <v>2396</v>
      </c>
      <c r="G13" s="1227">
        <v>50</v>
      </c>
      <c r="H13" s="1227">
        <v>0.25</v>
      </c>
      <c r="I13" s="1229">
        <f t="shared" si="0"/>
        <v>12.5</v>
      </c>
      <c r="J13" s="1230">
        <v>0.21</v>
      </c>
      <c r="K13" s="1250">
        <f t="shared" si="2"/>
        <v>15.125</v>
      </c>
    </row>
    <row r="14" spans="1:11" ht="25.5" x14ac:dyDescent="0.2">
      <c r="A14" s="1523">
        <v>1662</v>
      </c>
      <c r="B14" s="1524">
        <v>44188</v>
      </c>
      <c r="C14" s="1525" t="s">
        <v>2392</v>
      </c>
      <c r="D14" s="1521" t="s">
        <v>2393</v>
      </c>
      <c r="E14" s="1521" t="s">
        <v>2394</v>
      </c>
      <c r="F14" s="1239" t="s">
        <v>2399</v>
      </c>
      <c r="G14" s="1227">
        <v>316.5</v>
      </c>
      <c r="H14" s="1227">
        <v>0.150005</v>
      </c>
      <c r="I14" s="1229">
        <f t="shared" si="0"/>
        <v>47.476582499999999</v>
      </c>
      <c r="J14" s="1230">
        <v>0.21</v>
      </c>
      <c r="K14" s="1250">
        <f>I14*1.21</f>
        <v>57.446664824999999</v>
      </c>
    </row>
    <row r="15" spans="1:11" x14ac:dyDescent="0.2">
      <c r="A15" s="1523"/>
      <c r="B15" s="1524"/>
      <c r="C15" s="1525"/>
      <c r="D15" s="1522"/>
      <c r="E15" s="1522"/>
      <c r="F15" s="1233" t="s">
        <v>2396</v>
      </c>
      <c r="G15" s="1227">
        <v>120</v>
      </c>
      <c r="H15" s="1227">
        <v>0.25</v>
      </c>
      <c r="I15" s="1229">
        <f t="shared" si="0"/>
        <v>30</v>
      </c>
      <c r="J15" s="1230">
        <v>0.21</v>
      </c>
      <c r="K15" s="1250">
        <f t="shared" si="2"/>
        <v>36.299999999999997</v>
      </c>
    </row>
    <row r="16" spans="1:11" ht="25.5" x14ac:dyDescent="0.2">
      <c r="A16" s="1523">
        <v>1668</v>
      </c>
      <c r="B16" s="1524">
        <v>44188</v>
      </c>
      <c r="C16" s="1525" t="s">
        <v>2392</v>
      </c>
      <c r="D16" s="1521" t="s">
        <v>2393</v>
      </c>
      <c r="E16" s="1521" t="s">
        <v>2394</v>
      </c>
      <c r="F16" s="1239" t="s">
        <v>2400</v>
      </c>
      <c r="G16" s="1227">
        <v>61.5</v>
      </c>
      <c r="H16" s="1227">
        <v>0.3</v>
      </c>
      <c r="I16" s="1229">
        <f t="shared" si="0"/>
        <v>18.45</v>
      </c>
      <c r="J16" s="1230">
        <v>0.21</v>
      </c>
      <c r="K16" s="1250">
        <f>I16*1.21</f>
        <v>22.324499999999997</v>
      </c>
    </row>
    <row r="17" spans="1:11" x14ac:dyDescent="0.2">
      <c r="A17" s="1523"/>
      <c r="B17" s="1524"/>
      <c r="C17" s="1525"/>
      <c r="D17" s="1522"/>
      <c r="E17" s="1522"/>
      <c r="F17" s="1233" t="s">
        <v>2396</v>
      </c>
      <c r="G17" s="1227">
        <v>30</v>
      </c>
      <c r="H17" s="1227">
        <v>0.04</v>
      </c>
      <c r="I17" s="1229">
        <f t="shared" si="0"/>
        <v>1.2</v>
      </c>
      <c r="J17" s="1230">
        <v>0.21</v>
      </c>
      <c r="K17" s="1250">
        <f t="shared" ref="K17" si="3">I17*1.21</f>
        <v>1.452</v>
      </c>
    </row>
    <row r="18" spans="1:11" x14ac:dyDescent="0.2">
      <c r="A18" s="1523">
        <v>1675</v>
      </c>
      <c r="B18" s="1524">
        <v>44188</v>
      </c>
      <c r="C18" s="1525" t="s">
        <v>2392</v>
      </c>
      <c r="D18" s="1521" t="s">
        <v>2393</v>
      </c>
      <c r="E18" s="1521" t="s">
        <v>2394</v>
      </c>
      <c r="F18" s="1239" t="s">
        <v>2401</v>
      </c>
      <c r="G18" s="1227">
        <v>106</v>
      </c>
      <c r="H18" s="1227">
        <v>0.12</v>
      </c>
      <c r="I18" s="1229">
        <f t="shared" si="0"/>
        <v>12.719999999999999</v>
      </c>
      <c r="J18" s="1230">
        <v>0.21</v>
      </c>
      <c r="K18" s="1250">
        <f>I18*1.21</f>
        <v>15.391199999999998</v>
      </c>
    </row>
    <row r="19" spans="1:11" x14ac:dyDescent="0.2">
      <c r="A19" s="1523"/>
      <c r="B19" s="1524"/>
      <c r="C19" s="1525"/>
      <c r="D19" s="1522"/>
      <c r="E19" s="1522"/>
      <c r="F19" s="1233" t="s">
        <v>2396</v>
      </c>
      <c r="G19" s="1227">
        <v>32</v>
      </c>
      <c r="H19" s="1227">
        <v>0.04</v>
      </c>
      <c r="I19" s="1229">
        <f t="shared" si="0"/>
        <v>1.28</v>
      </c>
      <c r="J19" s="1230">
        <v>0.21</v>
      </c>
      <c r="K19" s="1250">
        <f t="shared" ref="K19" si="4">I19*1.21</f>
        <v>1.5488</v>
      </c>
    </row>
    <row r="20" spans="1:11" ht="25.5" x14ac:dyDescent="0.2">
      <c r="A20" s="1523">
        <v>1663</v>
      </c>
      <c r="B20" s="1524">
        <v>44189</v>
      </c>
      <c r="C20" s="1525" t="s">
        <v>2392</v>
      </c>
      <c r="D20" s="1521" t="s">
        <v>2393</v>
      </c>
      <c r="E20" s="1521" t="s">
        <v>2394</v>
      </c>
      <c r="F20" s="1239" t="s">
        <v>2399</v>
      </c>
      <c r="G20" s="1227">
        <v>316.5</v>
      </c>
      <c r="H20" s="1227">
        <v>0.15001</v>
      </c>
      <c r="I20" s="1229">
        <f t="shared" si="0"/>
        <v>47.478165000000004</v>
      </c>
      <c r="J20" s="1230">
        <v>0.21</v>
      </c>
      <c r="K20" s="1250">
        <f>I20*1.21</f>
        <v>57.448579650000006</v>
      </c>
    </row>
    <row r="21" spans="1:11" x14ac:dyDescent="0.2">
      <c r="A21" s="1523"/>
      <c r="B21" s="1524"/>
      <c r="C21" s="1525"/>
      <c r="D21" s="1522"/>
      <c r="E21" s="1522"/>
      <c r="F21" s="1233" t="s">
        <v>2396</v>
      </c>
      <c r="G21" s="1227">
        <v>60</v>
      </c>
      <c r="H21" s="1227">
        <v>0.25</v>
      </c>
      <c r="I21" s="1229">
        <f t="shared" si="0"/>
        <v>15</v>
      </c>
      <c r="J21" s="1230">
        <v>0.21</v>
      </c>
      <c r="K21" s="1250">
        <f t="shared" ref="K21" si="5">I21*1.21</f>
        <v>18.149999999999999</v>
      </c>
    </row>
    <row r="22" spans="1:11" ht="25.5" x14ac:dyDescent="0.2">
      <c r="A22" s="1523">
        <v>1664</v>
      </c>
      <c r="B22" s="1524">
        <v>44189</v>
      </c>
      <c r="C22" s="1525" t="s">
        <v>2392</v>
      </c>
      <c r="D22" s="1521" t="s">
        <v>2393</v>
      </c>
      <c r="E22" s="1521" t="s">
        <v>2394</v>
      </c>
      <c r="F22" s="1239" t="s">
        <v>2402</v>
      </c>
      <c r="G22" s="1227">
        <v>50</v>
      </c>
      <c r="H22" s="1227">
        <v>0.3</v>
      </c>
      <c r="I22" s="1229">
        <f t="shared" si="0"/>
        <v>15</v>
      </c>
      <c r="J22" s="1230">
        <v>0.21</v>
      </c>
      <c r="K22" s="1250">
        <f>I22*1.21</f>
        <v>18.149999999999999</v>
      </c>
    </row>
    <row r="23" spans="1:11" x14ac:dyDescent="0.2">
      <c r="A23" s="1523"/>
      <c r="B23" s="1524"/>
      <c r="C23" s="1525"/>
      <c r="D23" s="1522"/>
      <c r="E23" s="1522"/>
      <c r="F23" s="1233" t="s">
        <v>2396</v>
      </c>
      <c r="G23" s="1227">
        <v>3</v>
      </c>
      <c r="H23" s="1227">
        <v>0.25</v>
      </c>
      <c r="I23" s="1229">
        <f t="shared" si="0"/>
        <v>0.75</v>
      </c>
      <c r="J23" s="1230">
        <v>0.21</v>
      </c>
      <c r="K23" s="1250">
        <f t="shared" ref="K23" si="6">I23*1.21</f>
        <v>0.90749999999999997</v>
      </c>
    </row>
    <row r="24" spans="1:11" x14ac:dyDescent="0.2">
      <c r="A24" s="1523">
        <v>1665</v>
      </c>
      <c r="B24" s="1524">
        <v>44189</v>
      </c>
      <c r="C24" s="1525" t="s">
        <v>2392</v>
      </c>
      <c r="D24" s="1521" t="s">
        <v>2393</v>
      </c>
      <c r="E24" s="1521" t="s">
        <v>2394</v>
      </c>
      <c r="F24" s="1239" t="s">
        <v>2403</v>
      </c>
      <c r="G24" s="1227">
        <v>64</v>
      </c>
      <c r="H24" s="1227">
        <v>0.3</v>
      </c>
      <c r="I24" s="1229">
        <f t="shared" si="0"/>
        <v>19.2</v>
      </c>
      <c r="J24" s="1230">
        <v>0.21</v>
      </c>
      <c r="K24" s="1250">
        <f>I24*1.21</f>
        <v>23.231999999999999</v>
      </c>
    </row>
    <row r="25" spans="1:11" x14ac:dyDescent="0.2">
      <c r="A25" s="1523"/>
      <c r="B25" s="1524"/>
      <c r="C25" s="1525"/>
      <c r="D25" s="1522"/>
      <c r="E25" s="1522"/>
      <c r="F25" s="1233" t="s">
        <v>2396</v>
      </c>
      <c r="G25" s="1227">
        <v>75</v>
      </c>
      <c r="H25" s="1227">
        <v>0.25</v>
      </c>
      <c r="I25" s="1229">
        <f t="shared" si="0"/>
        <v>18.75</v>
      </c>
      <c r="J25" s="1230">
        <v>0.21</v>
      </c>
      <c r="K25" s="1250">
        <f t="shared" ref="K25" si="7">I25*1.21</f>
        <v>22.6875</v>
      </c>
    </row>
    <row r="26" spans="1:11" x14ac:dyDescent="0.2">
      <c r="A26" s="1523">
        <v>1666</v>
      </c>
      <c r="B26" s="1524">
        <v>44189</v>
      </c>
      <c r="C26" s="1525" t="s">
        <v>2392</v>
      </c>
      <c r="D26" s="1521" t="s">
        <v>2393</v>
      </c>
      <c r="E26" s="1521" t="s">
        <v>2394</v>
      </c>
      <c r="F26" s="1239" t="s">
        <v>2404</v>
      </c>
      <c r="G26" s="1227">
        <v>605.4</v>
      </c>
      <c r="H26" s="1227">
        <v>0.12001000000000001</v>
      </c>
      <c r="I26" s="1229">
        <f t="shared" si="0"/>
        <v>72.654054000000002</v>
      </c>
      <c r="J26" s="1230">
        <v>0.21</v>
      </c>
      <c r="K26" s="1250">
        <f>I26*1.21</f>
        <v>87.911405340000002</v>
      </c>
    </row>
    <row r="27" spans="1:11" x14ac:dyDescent="0.2">
      <c r="A27" s="1523"/>
      <c r="B27" s="1524"/>
      <c r="C27" s="1525"/>
      <c r="D27" s="1522"/>
      <c r="E27" s="1522"/>
      <c r="F27" s="1233" t="s">
        <v>2396</v>
      </c>
      <c r="G27" s="1227">
        <v>40</v>
      </c>
      <c r="H27" s="1227">
        <v>0.25</v>
      </c>
      <c r="I27" s="1229">
        <f t="shared" si="0"/>
        <v>10</v>
      </c>
      <c r="J27" s="1230">
        <v>0.21</v>
      </c>
      <c r="K27" s="1250">
        <f t="shared" ref="K27" si="8">I27*1.21</f>
        <v>12.1</v>
      </c>
    </row>
    <row r="28" spans="1:11" x14ac:dyDescent="0.2">
      <c r="A28" s="1523">
        <v>1667</v>
      </c>
      <c r="B28" s="1524">
        <v>44189</v>
      </c>
      <c r="C28" s="1525" t="s">
        <v>2392</v>
      </c>
      <c r="D28" s="1521" t="s">
        <v>2393</v>
      </c>
      <c r="E28" s="1521" t="s">
        <v>2394</v>
      </c>
      <c r="F28" s="1239" t="s">
        <v>2405</v>
      </c>
      <c r="G28" s="1227">
        <v>137.6</v>
      </c>
      <c r="H28" s="1227">
        <v>0.25</v>
      </c>
      <c r="I28" s="1229">
        <f t="shared" si="0"/>
        <v>34.4</v>
      </c>
      <c r="J28" s="1230">
        <v>0.21</v>
      </c>
      <c r="K28" s="1250">
        <f>I28*1.21</f>
        <v>41.623999999999995</v>
      </c>
    </row>
    <row r="29" spans="1:11" x14ac:dyDescent="0.2">
      <c r="A29" s="1515"/>
      <c r="B29" s="1517"/>
      <c r="C29" s="1519"/>
      <c r="D29" s="1522"/>
      <c r="E29" s="1522"/>
      <c r="F29" s="1251" t="s">
        <v>2396</v>
      </c>
      <c r="G29" s="1246">
        <v>155</v>
      </c>
      <c r="H29" s="1246">
        <v>0.25</v>
      </c>
      <c r="I29" s="1252">
        <f t="shared" si="0"/>
        <v>38.75</v>
      </c>
      <c r="J29" s="1253">
        <v>0.21</v>
      </c>
      <c r="K29" s="1254">
        <f t="shared" ref="K29" si="9">I29*1.21</f>
        <v>46.887499999999996</v>
      </c>
    </row>
    <row r="30" spans="1:11" ht="25.5" x14ac:dyDescent="0.2">
      <c r="A30" s="1515">
        <v>1660</v>
      </c>
      <c r="B30" s="1524">
        <v>44190</v>
      </c>
      <c r="C30" s="1525" t="s">
        <v>2392</v>
      </c>
      <c r="D30" s="1521" t="s">
        <v>2393</v>
      </c>
      <c r="E30" s="1521" t="s">
        <v>2394</v>
      </c>
      <c r="F30" s="1239" t="s">
        <v>2406</v>
      </c>
      <c r="G30" s="1227">
        <v>569.5</v>
      </c>
      <c r="H30" s="1227">
        <v>0.15</v>
      </c>
      <c r="I30" s="1229">
        <f t="shared" si="0"/>
        <v>85.424999999999997</v>
      </c>
      <c r="J30" s="1230">
        <v>0.21</v>
      </c>
      <c r="K30" s="1250">
        <f>I30*1.21</f>
        <v>103.36425</v>
      </c>
    </row>
    <row r="31" spans="1:11" x14ac:dyDescent="0.2">
      <c r="A31" s="1526"/>
      <c r="B31" s="1524"/>
      <c r="C31" s="1525"/>
      <c r="D31" s="1527"/>
      <c r="E31" s="1527"/>
      <c r="F31" s="1233" t="s">
        <v>2396</v>
      </c>
      <c r="G31" s="1227">
        <v>233</v>
      </c>
      <c r="H31" s="1227">
        <v>0.25</v>
      </c>
      <c r="I31" s="1229">
        <f t="shared" si="0"/>
        <v>58.25</v>
      </c>
      <c r="J31" s="1230">
        <v>0.21</v>
      </c>
      <c r="K31" s="1250">
        <f t="shared" ref="K31:K32" si="10">I31*1.21</f>
        <v>70.482500000000002</v>
      </c>
    </row>
    <row r="32" spans="1:11" x14ac:dyDescent="0.2">
      <c r="A32" s="1516"/>
      <c r="B32" s="1524"/>
      <c r="C32" s="1525"/>
      <c r="D32" s="1522"/>
      <c r="E32" s="1522"/>
      <c r="F32" s="1227" t="s">
        <v>2407</v>
      </c>
      <c r="G32" s="1227">
        <v>4</v>
      </c>
      <c r="H32" s="1227">
        <v>10</v>
      </c>
      <c r="I32" s="1229">
        <f t="shared" si="0"/>
        <v>40</v>
      </c>
      <c r="J32" s="1230">
        <v>0.21</v>
      </c>
      <c r="K32" s="1250">
        <f t="shared" si="10"/>
        <v>48.4</v>
      </c>
    </row>
    <row r="33" spans="1:11" ht="25.5" x14ac:dyDescent="0.2">
      <c r="A33" s="1515">
        <v>1661</v>
      </c>
      <c r="B33" s="1524">
        <v>44190</v>
      </c>
      <c r="C33" s="1525" t="s">
        <v>2392</v>
      </c>
      <c r="D33" s="1521" t="s">
        <v>2393</v>
      </c>
      <c r="E33" s="1521" t="s">
        <v>2394</v>
      </c>
      <c r="F33" s="1239" t="s">
        <v>2408</v>
      </c>
      <c r="G33" s="1227">
        <v>62.3</v>
      </c>
      <c r="H33" s="1227">
        <v>0.35</v>
      </c>
      <c r="I33" s="1229">
        <f t="shared" si="0"/>
        <v>21.804999999999996</v>
      </c>
      <c r="J33" s="1230">
        <v>0.21</v>
      </c>
      <c r="K33" s="1250">
        <f>I33*1.21</f>
        <v>26.384049999999995</v>
      </c>
    </row>
    <row r="34" spans="1:11" x14ac:dyDescent="0.2">
      <c r="A34" s="1526"/>
      <c r="B34" s="1524"/>
      <c r="C34" s="1525"/>
      <c r="D34" s="1527"/>
      <c r="E34" s="1527"/>
      <c r="F34" s="1233" t="s">
        <v>2396</v>
      </c>
      <c r="G34" s="1227">
        <v>153</v>
      </c>
      <c r="H34" s="1227">
        <v>0.25</v>
      </c>
      <c r="I34" s="1229">
        <f t="shared" si="0"/>
        <v>38.25</v>
      </c>
      <c r="J34" s="1230">
        <v>0.21</v>
      </c>
      <c r="K34" s="1250">
        <f t="shared" ref="K34:K35" si="11">I34*1.21</f>
        <v>46.282499999999999</v>
      </c>
    </row>
    <row r="35" spans="1:11" x14ac:dyDescent="0.2">
      <c r="A35" s="1516"/>
      <c r="B35" s="1524"/>
      <c r="C35" s="1525"/>
      <c r="D35" s="1522"/>
      <c r="E35" s="1522"/>
      <c r="F35" s="1227" t="s">
        <v>2407</v>
      </c>
      <c r="G35" s="1227">
        <v>1</v>
      </c>
      <c r="H35" s="1227">
        <v>10</v>
      </c>
      <c r="I35" s="1229">
        <f t="shared" si="0"/>
        <v>10</v>
      </c>
      <c r="J35" s="1230">
        <v>0.21</v>
      </c>
      <c r="K35" s="1250">
        <f t="shared" si="11"/>
        <v>12.1</v>
      </c>
    </row>
    <row r="36" spans="1:11" ht="25.5" x14ac:dyDescent="0.2">
      <c r="A36" s="1523">
        <v>1669</v>
      </c>
      <c r="B36" s="1524">
        <v>44190</v>
      </c>
      <c r="C36" s="1525" t="s">
        <v>2392</v>
      </c>
      <c r="D36" s="1521" t="s">
        <v>2393</v>
      </c>
      <c r="E36" s="1521" t="s">
        <v>2394</v>
      </c>
      <c r="F36" s="1239" t="s">
        <v>2409</v>
      </c>
      <c r="G36" s="1227">
        <v>661.9</v>
      </c>
      <c r="H36" s="1227">
        <v>0.2</v>
      </c>
      <c r="I36" s="1229">
        <f t="shared" si="0"/>
        <v>132.38</v>
      </c>
      <c r="J36" s="1230">
        <v>0.21</v>
      </c>
      <c r="K36" s="1250">
        <f>I36*1.21</f>
        <v>160.1798</v>
      </c>
    </row>
    <row r="37" spans="1:11" x14ac:dyDescent="0.2">
      <c r="A37" s="1523"/>
      <c r="B37" s="1524"/>
      <c r="C37" s="1525"/>
      <c r="D37" s="1522"/>
      <c r="E37" s="1522"/>
      <c r="F37" s="1233" t="s">
        <v>2396</v>
      </c>
      <c r="G37" s="1227">
        <v>20</v>
      </c>
      <c r="H37" s="1227">
        <v>0.04</v>
      </c>
      <c r="I37" s="1229">
        <f t="shared" si="0"/>
        <v>0.8</v>
      </c>
      <c r="J37" s="1230">
        <v>0.21</v>
      </c>
      <c r="K37" s="1250">
        <f t="shared" ref="K37" si="12">I37*1.21</f>
        <v>0.96799999999999997</v>
      </c>
    </row>
    <row r="38" spans="1:11" x14ac:dyDescent="0.2">
      <c r="A38" s="1523">
        <v>1670</v>
      </c>
      <c r="B38" s="1524">
        <v>44190</v>
      </c>
      <c r="C38" s="1525" t="s">
        <v>2392</v>
      </c>
      <c r="D38" s="1521" t="s">
        <v>2393</v>
      </c>
      <c r="E38" s="1521" t="s">
        <v>2394</v>
      </c>
      <c r="F38" s="1239" t="s">
        <v>2401</v>
      </c>
      <c r="G38" s="1227">
        <v>885</v>
      </c>
      <c r="H38" s="1227">
        <v>0.12</v>
      </c>
      <c r="I38" s="1229">
        <f t="shared" si="0"/>
        <v>106.2</v>
      </c>
      <c r="J38" s="1230">
        <v>0.21</v>
      </c>
      <c r="K38" s="1250">
        <f>I38*1.21</f>
        <v>128.50200000000001</v>
      </c>
    </row>
    <row r="39" spans="1:11" x14ac:dyDescent="0.2">
      <c r="A39" s="1523"/>
      <c r="B39" s="1524"/>
      <c r="C39" s="1525"/>
      <c r="D39" s="1522"/>
      <c r="E39" s="1522"/>
      <c r="F39" s="1233" t="s">
        <v>2396</v>
      </c>
      <c r="G39" s="1227">
        <v>32</v>
      </c>
      <c r="H39" s="1227">
        <v>0.04</v>
      </c>
      <c r="I39" s="1229">
        <f t="shared" si="0"/>
        <v>1.28</v>
      </c>
      <c r="J39" s="1230">
        <v>0.21</v>
      </c>
      <c r="K39" s="1250">
        <f t="shared" ref="K39" si="13">I39*1.21</f>
        <v>1.5488</v>
      </c>
    </row>
    <row r="40" spans="1:11" ht="25.5" x14ac:dyDescent="0.2">
      <c r="A40" s="1523">
        <v>1671</v>
      </c>
      <c r="B40" s="1524">
        <v>44192</v>
      </c>
      <c r="C40" s="1525" t="s">
        <v>2392</v>
      </c>
      <c r="D40" s="1521" t="s">
        <v>2393</v>
      </c>
      <c r="E40" s="1521" t="s">
        <v>2394</v>
      </c>
      <c r="F40" s="1239" t="s">
        <v>2410</v>
      </c>
      <c r="G40" s="1227">
        <v>117.6</v>
      </c>
      <c r="H40" s="1227">
        <v>0.25</v>
      </c>
      <c r="I40" s="1229">
        <f t="shared" si="0"/>
        <v>29.4</v>
      </c>
      <c r="J40" s="1230">
        <v>0.21</v>
      </c>
      <c r="K40" s="1250">
        <f>I40*1.21</f>
        <v>35.573999999999998</v>
      </c>
    </row>
    <row r="41" spans="1:11" x14ac:dyDescent="0.2">
      <c r="A41" s="1523"/>
      <c r="B41" s="1524"/>
      <c r="C41" s="1525"/>
      <c r="D41" s="1522"/>
      <c r="E41" s="1522"/>
      <c r="F41" s="1233" t="s">
        <v>2396</v>
      </c>
      <c r="G41" s="1227">
        <v>200</v>
      </c>
      <c r="H41" s="1227">
        <v>0.25</v>
      </c>
      <c r="I41" s="1229">
        <f t="shared" si="0"/>
        <v>50</v>
      </c>
      <c r="J41" s="1230">
        <v>0.21</v>
      </c>
      <c r="K41" s="1250">
        <f t="shared" ref="K41" si="14">I41*1.21</f>
        <v>60.5</v>
      </c>
    </row>
    <row r="42" spans="1:11" x14ac:dyDescent="0.2">
      <c r="A42" s="1515">
        <v>1672</v>
      </c>
      <c r="B42" s="1524">
        <v>44192</v>
      </c>
      <c r="C42" s="1525" t="s">
        <v>2392</v>
      </c>
      <c r="D42" s="1521" t="s">
        <v>2393</v>
      </c>
      <c r="E42" s="1521" t="s">
        <v>2394</v>
      </c>
      <c r="F42" s="1239" t="s">
        <v>2411</v>
      </c>
      <c r="G42" s="1227">
        <v>78.3</v>
      </c>
      <c r="H42" s="1227">
        <v>0.3</v>
      </c>
      <c r="I42" s="1229">
        <f t="shared" si="0"/>
        <v>23.49</v>
      </c>
      <c r="J42" s="1230">
        <v>0.21</v>
      </c>
      <c r="K42" s="1250">
        <f>I42*1.21</f>
        <v>28.422899999999998</v>
      </c>
    </row>
    <row r="43" spans="1:11" x14ac:dyDescent="0.2">
      <c r="A43" s="1526"/>
      <c r="B43" s="1524"/>
      <c r="C43" s="1525"/>
      <c r="D43" s="1527"/>
      <c r="E43" s="1527"/>
      <c r="F43" s="1233" t="s">
        <v>2396</v>
      </c>
      <c r="G43" s="1227">
        <v>90</v>
      </c>
      <c r="H43" s="1227">
        <v>0.25</v>
      </c>
      <c r="I43" s="1229">
        <f t="shared" si="0"/>
        <v>22.5</v>
      </c>
      <c r="J43" s="1230">
        <v>0.21</v>
      </c>
      <c r="K43" s="1250">
        <f t="shared" ref="K43:K44" si="15">I43*1.21</f>
        <v>27.224999999999998</v>
      </c>
    </row>
    <row r="44" spans="1:11" x14ac:dyDescent="0.2">
      <c r="A44" s="1516"/>
      <c r="B44" s="1524"/>
      <c r="C44" s="1525"/>
      <c r="D44" s="1522"/>
      <c r="E44" s="1522"/>
      <c r="F44" s="1227" t="s">
        <v>2407</v>
      </c>
      <c r="G44" s="1227">
        <v>2</v>
      </c>
      <c r="H44" s="1227">
        <v>10</v>
      </c>
      <c r="I44" s="1229">
        <f t="shared" si="0"/>
        <v>20</v>
      </c>
      <c r="J44" s="1230">
        <v>0.21</v>
      </c>
      <c r="K44" s="1250">
        <f t="shared" si="15"/>
        <v>24.2</v>
      </c>
    </row>
    <row r="45" spans="1:11" x14ac:dyDescent="0.2">
      <c r="A45" s="1515">
        <v>1676</v>
      </c>
      <c r="B45" s="1524">
        <v>44192</v>
      </c>
      <c r="C45" s="1525" t="s">
        <v>2392</v>
      </c>
      <c r="D45" s="1521" t="s">
        <v>2393</v>
      </c>
      <c r="E45" s="1521" t="s">
        <v>2394</v>
      </c>
      <c r="F45" s="1239" t="s">
        <v>2401</v>
      </c>
      <c r="G45" s="1227">
        <v>885</v>
      </c>
      <c r="H45" s="1227">
        <v>0.12</v>
      </c>
      <c r="I45" s="1229">
        <f t="shared" si="0"/>
        <v>106.2</v>
      </c>
      <c r="J45" s="1230">
        <v>0.21</v>
      </c>
      <c r="K45" s="1250">
        <f>I45*1.21</f>
        <v>128.50200000000001</v>
      </c>
    </row>
    <row r="46" spans="1:11" x14ac:dyDescent="0.2">
      <c r="A46" s="1526"/>
      <c r="B46" s="1524"/>
      <c r="C46" s="1525"/>
      <c r="D46" s="1527"/>
      <c r="E46" s="1527"/>
      <c r="F46" s="1233" t="s">
        <v>2396</v>
      </c>
      <c r="G46" s="1227">
        <v>32</v>
      </c>
      <c r="H46" s="1227">
        <v>0.04</v>
      </c>
      <c r="I46" s="1229">
        <f t="shared" si="0"/>
        <v>1.28</v>
      </c>
      <c r="J46" s="1230">
        <v>0.21</v>
      </c>
      <c r="K46" s="1250">
        <f t="shared" ref="K46:K47" si="16">I46*1.21</f>
        <v>1.5488</v>
      </c>
    </row>
    <row r="47" spans="1:11" x14ac:dyDescent="0.2">
      <c r="A47" s="1516"/>
      <c r="B47" s="1524"/>
      <c r="C47" s="1525"/>
      <c r="D47" s="1522"/>
      <c r="E47" s="1522"/>
      <c r="F47" s="1227" t="s">
        <v>2407</v>
      </c>
      <c r="G47" s="1227">
        <v>1</v>
      </c>
      <c r="H47" s="1227">
        <v>10</v>
      </c>
      <c r="I47" s="1229">
        <f t="shared" si="0"/>
        <v>10</v>
      </c>
      <c r="J47" s="1230">
        <v>0.21</v>
      </c>
      <c r="K47" s="1250">
        <f t="shared" si="16"/>
        <v>12.1</v>
      </c>
    </row>
    <row r="48" spans="1:11" ht="25.5" x14ac:dyDescent="0.2">
      <c r="A48" s="1523">
        <v>1673</v>
      </c>
      <c r="B48" s="1524">
        <v>44193</v>
      </c>
      <c r="C48" s="1525" t="s">
        <v>2392</v>
      </c>
      <c r="D48" s="1521" t="s">
        <v>2393</v>
      </c>
      <c r="E48" s="1521" t="s">
        <v>2394</v>
      </c>
      <c r="F48" s="1239" t="s">
        <v>2412</v>
      </c>
      <c r="G48" s="1227">
        <v>35.6</v>
      </c>
      <c r="H48" s="1227">
        <v>0.5</v>
      </c>
      <c r="I48" s="1229">
        <f t="shared" si="0"/>
        <v>17.8</v>
      </c>
      <c r="J48" s="1230">
        <v>0.21</v>
      </c>
      <c r="K48" s="1250">
        <f>I48*1.21</f>
        <v>21.538</v>
      </c>
    </row>
    <row r="49" spans="1:11" x14ac:dyDescent="0.2">
      <c r="A49" s="1523"/>
      <c r="B49" s="1524"/>
      <c r="C49" s="1525"/>
      <c r="D49" s="1522"/>
      <c r="E49" s="1522"/>
      <c r="F49" s="1233" t="s">
        <v>2396</v>
      </c>
      <c r="G49" s="1227">
        <v>180</v>
      </c>
      <c r="H49" s="1227">
        <v>0.25</v>
      </c>
      <c r="I49" s="1229">
        <f t="shared" si="0"/>
        <v>45</v>
      </c>
      <c r="J49" s="1230">
        <v>0.21</v>
      </c>
      <c r="K49" s="1250">
        <f t="shared" ref="K49" si="17">I49*1.21</f>
        <v>54.449999999999996</v>
      </c>
    </row>
    <row r="50" spans="1:11" x14ac:dyDescent="0.2">
      <c r="A50" s="1523">
        <v>1674</v>
      </c>
      <c r="B50" s="1524">
        <v>44193</v>
      </c>
      <c r="C50" s="1525" t="s">
        <v>2392</v>
      </c>
      <c r="D50" s="1521" t="s">
        <v>2393</v>
      </c>
      <c r="E50" s="1521" t="s">
        <v>2394</v>
      </c>
      <c r="F50" s="1239" t="s">
        <v>2413</v>
      </c>
      <c r="G50" s="1227">
        <v>79.599999999999994</v>
      </c>
      <c r="H50" s="1227">
        <v>0.25</v>
      </c>
      <c r="I50" s="1229">
        <f t="shared" si="0"/>
        <v>19.899999999999999</v>
      </c>
      <c r="J50" s="1230">
        <v>0.21</v>
      </c>
      <c r="K50" s="1250">
        <f>I50*1.21</f>
        <v>24.078999999999997</v>
      </c>
    </row>
    <row r="51" spans="1:11" x14ac:dyDescent="0.2">
      <c r="A51" s="1523"/>
      <c r="B51" s="1524"/>
      <c r="C51" s="1525"/>
      <c r="D51" s="1522"/>
      <c r="E51" s="1522"/>
      <c r="F51" s="1233" t="s">
        <v>2396</v>
      </c>
      <c r="G51" s="1227">
        <v>30</v>
      </c>
      <c r="H51" s="1227">
        <v>0.04</v>
      </c>
      <c r="I51" s="1229">
        <f t="shared" si="0"/>
        <v>1.2</v>
      </c>
      <c r="J51" s="1230">
        <v>0.21</v>
      </c>
      <c r="K51" s="1250">
        <f t="shared" ref="K51" si="18">I51*1.21</f>
        <v>1.452</v>
      </c>
    </row>
    <row r="52" spans="1:11" ht="25.5" x14ac:dyDescent="0.2">
      <c r="A52" s="1523">
        <v>1678</v>
      </c>
      <c r="B52" s="1524">
        <v>44193</v>
      </c>
      <c r="C52" s="1525" t="s">
        <v>2392</v>
      </c>
      <c r="D52" s="1521" t="s">
        <v>2393</v>
      </c>
      <c r="E52" s="1521" t="s">
        <v>2394</v>
      </c>
      <c r="F52" s="1239" t="s">
        <v>2399</v>
      </c>
      <c r="G52" s="1227">
        <v>316.5</v>
      </c>
      <c r="H52" s="1227">
        <v>0.15001</v>
      </c>
      <c r="I52" s="1229">
        <f t="shared" si="0"/>
        <v>47.478165000000004</v>
      </c>
      <c r="J52" s="1230">
        <v>0.21</v>
      </c>
      <c r="K52" s="1250">
        <f>I52*1.21</f>
        <v>57.448579650000006</v>
      </c>
    </row>
    <row r="53" spans="1:11" x14ac:dyDescent="0.2">
      <c r="A53" s="1523"/>
      <c r="B53" s="1524"/>
      <c r="C53" s="1525"/>
      <c r="D53" s="1522"/>
      <c r="E53" s="1522"/>
      <c r="F53" s="1233" t="s">
        <v>2396</v>
      </c>
      <c r="G53" s="1227">
        <v>60</v>
      </c>
      <c r="H53" s="1227">
        <v>0.25</v>
      </c>
      <c r="I53" s="1229">
        <f t="shared" si="0"/>
        <v>15</v>
      </c>
      <c r="J53" s="1230">
        <v>0.21</v>
      </c>
      <c r="K53" s="1250">
        <f t="shared" ref="K53" si="19">I53*1.21</f>
        <v>18.149999999999999</v>
      </c>
    </row>
    <row r="54" spans="1:11" ht="25.5" x14ac:dyDescent="0.2">
      <c r="A54" s="1523">
        <v>1679</v>
      </c>
      <c r="B54" s="1524">
        <v>44193</v>
      </c>
      <c r="C54" s="1525" t="s">
        <v>2392</v>
      </c>
      <c r="D54" s="1521" t="s">
        <v>2393</v>
      </c>
      <c r="E54" s="1521" t="s">
        <v>2394</v>
      </c>
      <c r="F54" s="1239" t="s">
        <v>2414</v>
      </c>
      <c r="G54" s="1227">
        <v>67.510000000000005</v>
      </c>
      <c r="H54" s="1227">
        <v>0.35</v>
      </c>
      <c r="I54" s="1229">
        <f t="shared" si="0"/>
        <v>23.628499999999999</v>
      </c>
      <c r="J54" s="1230">
        <v>0.21</v>
      </c>
      <c r="K54" s="1250">
        <f>I54*1.21</f>
        <v>28.590484999999997</v>
      </c>
    </row>
    <row r="55" spans="1:11" x14ac:dyDescent="0.2">
      <c r="A55" s="1523"/>
      <c r="B55" s="1524"/>
      <c r="C55" s="1525"/>
      <c r="D55" s="1522"/>
      <c r="E55" s="1522"/>
      <c r="F55" s="1233" t="s">
        <v>2396</v>
      </c>
      <c r="G55" s="1227">
        <v>100</v>
      </c>
      <c r="H55" s="1227">
        <v>0.25</v>
      </c>
      <c r="I55" s="1229">
        <f t="shared" si="0"/>
        <v>25</v>
      </c>
      <c r="J55" s="1230">
        <v>0.21</v>
      </c>
      <c r="K55" s="1250">
        <f t="shared" ref="K55" si="20">I55*1.21</f>
        <v>30.25</v>
      </c>
    </row>
    <row r="56" spans="1:11" ht="25.5" x14ac:dyDescent="0.2">
      <c r="A56" s="1523">
        <v>1714</v>
      </c>
      <c r="B56" s="1524">
        <v>44193</v>
      </c>
      <c r="C56" s="1525" t="s">
        <v>2392</v>
      </c>
      <c r="D56" s="1521" t="s">
        <v>2393</v>
      </c>
      <c r="E56" s="1521" t="s">
        <v>2394</v>
      </c>
      <c r="F56" s="1239" t="s">
        <v>2415</v>
      </c>
      <c r="G56" s="1227">
        <v>24.1</v>
      </c>
      <c r="H56" s="1227">
        <v>0.5</v>
      </c>
      <c r="I56" s="1229">
        <f t="shared" si="0"/>
        <v>12.05</v>
      </c>
      <c r="J56" s="1230">
        <v>0.21</v>
      </c>
      <c r="K56" s="1250">
        <f>I56*1.21</f>
        <v>14.580500000000001</v>
      </c>
    </row>
    <row r="57" spans="1:11" x14ac:dyDescent="0.2">
      <c r="A57" s="1523"/>
      <c r="B57" s="1524"/>
      <c r="C57" s="1525"/>
      <c r="D57" s="1522"/>
      <c r="E57" s="1522"/>
      <c r="F57" s="1233" t="s">
        <v>2396</v>
      </c>
      <c r="G57" s="1227">
        <v>27</v>
      </c>
      <c r="H57" s="1227">
        <v>0.25</v>
      </c>
      <c r="I57" s="1229">
        <f t="shared" si="0"/>
        <v>6.75</v>
      </c>
      <c r="J57" s="1230">
        <v>0.21</v>
      </c>
      <c r="K57" s="1250">
        <f t="shared" ref="K57" si="21">I57*1.21</f>
        <v>8.1675000000000004</v>
      </c>
    </row>
    <row r="58" spans="1:11" ht="25.5" x14ac:dyDescent="0.2">
      <c r="A58" s="1523">
        <v>1715</v>
      </c>
      <c r="B58" s="1524">
        <v>44193</v>
      </c>
      <c r="C58" s="1525" t="s">
        <v>2392</v>
      </c>
      <c r="D58" s="1521" t="s">
        <v>2393</v>
      </c>
      <c r="E58" s="1521" t="s">
        <v>2394</v>
      </c>
      <c r="F58" s="1239" t="s">
        <v>2416</v>
      </c>
      <c r="G58" s="1227">
        <v>46.5</v>
      </c>
      <c r="H58" s="1227">
        <v>0.4</v>
      </c>
      <c r="I58" s="1229">
        <f t="shared" si="0"/>
        <v>18.600000000000001</v>
      </c>
      <c r="J58" s="1230">
        <v>0.21</v>
      </c>
      <c r="K58" s="1250">
        <f>I58*1.21</f>
        <v>22.506</v>
      </c>
    </row>
    <row r="59" spans="1:11" x14ac:dyDescent="0.2">
      <c r="A59" s="1523"/>
      <c r="B59" s="1524"/>
      <c r="C59" s="1525"/>
      <c r="D59" s="1522"/>
      <c r="E59" s="1522"/>
      <c r="F59" s="1233" t="s">
        <v>2396</v>
      </c>
      <c r="G59" s="1227">
        <v>4</v>
      </c>
      <c r="H59" s="1227">
        <v>0.25</v>
      </c>
      <c r="I59" s="1229">
        <f t="shared" si="0"/>
        <v>1</v>
      </c>
      <c r="J59" s="1230">
        <v>0.21</v>
      </c>
      <c r="K59" s="1250">
        <f t="shared" ref="K59" si="22">I59*1.21</f>
        <v>1.21</v>
      </c>
    </row>
    <row r="60" spans="1:11" ht="25.5" x14ac:dyDescent="0.2">
      <c r="A60" s="1523">
        <v>1716</v>
      </c>
      <c r="B60" s="1524">
        <v>44193</v>
      </c>
      <c r="C60" s="1525" t="s">
        <v>2392</v>
      </c>
      <c r="D60" s="1521" t="s">
        <v>2393</v>
      </c>
      <c r="E60" s="1521" t="s">
        <v>2394</v>
      </c>
      <c r="F60" s="1239" t="s">
        <v>2417</v>
      </c>
      <c r="G60" s="1227">
        <v>214.93</v>
      </c>
      <c r="H60" s="1227">
        <v>0.15</v>
      </c>
      <c r="I60" s="1229">
        <f t="shared" si="0"/>
        <v>32.2395</v>
      </c>
      <c r="J60" s="1230">
        <v>0.21</v>
      </c>
      <c r="K60" s="1250">
        <f>I60*1.21</f>
        <v>39.009794999999997</v>
      </c>
    </row>
    <row r="61" spans="1:11" x14ac:dyDescent="0.2">
      <c r="A61" s="1523"/>
      <c r="B61" s="1524"/>
      <c r="C61" s="1525"/>
      <c r="D61" s="1522"/>
      <c r="E61" s="1522"/>
      <c r="F61" s="1233" t="s">
        <v>2396</v>
      </c>
      <c r="G61" s="1227">
        <v>55</v>
      </c>
      <c r="H61" s="1227">
        <v>0.25</v>
      </c>
      <c r="I61" s="1229">
        <f t="shared" si="0"/>
        <v>13.75</v>
      </c>
      <c r="J61" s="1230">
        <v>0.21</v>
      </c>
      <c r="K61" s="1250">
        <f t="shared" ref="K61" si="23">I61*1.21</f>
        <v>16.637499999999999</v>
      </c>
    </row>
    <row r="62" spans="1:11" ht="25.5" x14ac:dyDescent="0.2">
      <c r="A62" s="1523">
        <v>1701</v>
      </c>
      <c r="B62" s="1524">
        <v>44194</v>
      </c>
      <c r="C62" s="1525" t="s">
        <v>2392</v>
      </c>
      <c r="D62" s="1521" t="s">
        <v>2393</v>
      </c>
      <c r="E62" s="1521" t="s">
        <v>2394</v>
      </c>
      <c r="F62" s="1239" t="s">
        <v>2418</v>
      </c>
      <c r="G62" s="1227">
        <v>114.07</v>
      </c>
      <c r="H62" s="1227">
        <v>0.25</v>
      </c>
      <c r="I62" s="1229">
        <f t="shared" si="0"/>
        <v>28.517499999999998</v>
      </c>
      <c r="J62" s="1230">
        <v>0.21</v>
      </c>
      <c r="K62" s="1250">
        <f>I62*1.21</f>
        <v>34.506174999999999</v>
      </c>
    </row>
    <row r="63" spans="1:11" x14ac:dyDescent="0.2">
      <c r="A63" s="1523"/>
      <c r="B63" s="1524"/>
      <c r="C63" s="1525"/>
      <c r="D63" s="1522"/>
      <c r="E63" s="1522"/>
      <c r="F63" s="1233" t="s">
        <v>2396</v>
      </c>
      <c r="G63" s="1227">
        <v>209</v>
      </c>
      <c r="H63" s="1227">
        <v>0.25</v>
      </c>
      <c r="I63" s="1229">
        <f t="shared" si="0"/>
        <v>52.25</v>
      </c>
      <c r="J63" s="1230">
        <v>0.21</v>
      </c>
      <c r="K63" s="1250">
        <f t="shared" ref="K63" si="24">I63*1.21</f>
        <v>63.222499999999997</v>
      </c>
    </row>
    <row r="64" spans="1:11" x14ac:dyDescent="0.2">
      <c r="A64" s="1523">
        <v>1702</v>
      </c>
      <c r="B64" s="1524">
        <v>44194</v>
      </c>
      <c r="C64" s="1525" t="s">
        <v>2392</v>
      </c>
      <c r="D64" s="1521" t="s">
        <v>2393</v>
      </c>
      <c r="E64" s="1521" t="s">
        <v>2394</v>
      </c>
      <c r="F64" s="1239" t="s">
        <v>2419</v>
      </c>
      <c r="G64" s="1227">
        <v>103.6</v>
      </c>
      <c r="H64" s="1227">
        <v>0.25</v>
      </c>
      <c r="I64" s="1229">
        <f t="shared" si="0"/>
        <v>25.9</v>
      </c>
      <c r="J64" s="1230">
        <v>0.21</v>
      </c>
      <c r="K64" s="1250">
        <f>I64*1.21</f>
        <v>31.338999999999999</v>
      </c>
    </row>
    <row r="65" spans="1:11" x14ac:dyDescent="0.2">
      <c r="A65" s="1523"/>
      <c r="B65" s="1524"/>
      <c r="C65" s="1525"/>
      <c r="D65" s="1522"/>
      <c r="E65" s="1522"/>
      <c r="F65" s="1233" t="s">
        <v>2396</v>
      </c>
      <c r="G65" s="1227">
        <v>111</v>
      </c>
      <c r="H65" s="1227">
        <v>0.25</v>
      </c>
      <c r="I65" s="1229">
        <f t="shared" si="0"/>
        <v>27.75</v>
      </c>
      <c r="J65" s="1230">
        <v>0.21</v>
      </c>
      <c r="K65" s="1250">
        <f t="shared" ref="K65" si="25">I65*1.21</f>
        <v>33.577500000000001</v>
      </c>
    </row>
    <row r="66" spans="1:11" ht="25.5" x14ac:dyDescent="0.2">
      <c r="A66" s="1523">
        <v>1703</v>
      </c>
      <c r="B66" s="1524">
        <v>44194</v>
      </c>
      <c r="C66" s="1525" t="s">
        <v>2392</v>
      </c>
      <c r="D66" s="1521" t="s">
        <v>2393</v>
      </c>
      <c r="E66" s="1521" t="s">
        <v>2394</v>
      </c>
      <c r="F66" s="1239" t="s">
        <v>2420</v>
      </c>
      <c r="G66" s="1227">
        <v>48.68</v>
      </c>
      <c r="H66" s="1227">
        <v>0.5</v>
      </c>
      <c r="I66" s="1229">
        <f t="shared" si="0"/>
        <v>24.34</v>
      </c>
      <c r="J66" s="1230">
        <v>0.21</v>
      </c>
      <c r="K66" s="1250">
        <f>I66*1.21</f>
        <v>29.4514</v>
      </c>
    </row>
    <row r="67" spans="1:11" x14ac:dyDescent="0.2">
      <c r="A67" s="1523"/>
      <c r="B67" s="1524"/>
      <c r="C67" s="1525"/>
      <c r="D67" s="1522"/>
      <c r="E67" s="1522"/>
      <c r="F67" s="1233" t="s">
        <v>2396</v>
      </c>
      <c r="G67" s="1227">
        <v>239</v>
      </c>
      <c r="H67" s="1227">
        <v>0.25</v>
      </c>
      <c r="I67" s="1229">
        <f t="shared" si="0"/>
        <v>59.75</v>
      </c>
      <c r="J67" s="1230">
        <v>0.21</v>
      </c>
      <c r="K67" s="1250">
        <f t="shared" ref="K67" si="26">I67*1.21</f>
        <v>72.297499999999999</v>
      </c>
    </row>
    <row r="68" spans="1:11" x14ac:dyDescent="0.2">
      <c r="A68" s="1523">
        <v>1704</v>
      </c>
      <c r="B68" s="1524">
        <v>44194</v>
      </c>
      <c r="C68" s="1525" t="s">
        <v>2392</v>
      </c>
      <c r="D68" s="1521" t="s">
        <v>2393</v>
      </c>
      <c r="E68" s="1521" t="s">
        <v>2394</v>
      </c>
      <c r="F68" s="1239" t="s">
        <v>2421</v>
      </c>
      <c r="G68" s="1227">
        <v>19.7</v>
      </c>
      <c r="H68" s="1227">
        <v>0.5</v>
      </c>
      <c r="I68" s="1229">
        <f t="shared" si="0"/>
        <v>9.85</v>
      </c>
      <c r="J68" s="1230">
        <v>0.21</v>
      </c>
      <c r="K68" s="1250">
        <f>I68*1.21</f>
        <v>11.9185</v>
      </c>
    </row>
    <row r="69" spans="1:11" x14ac:dyDescent="0.2">
      <c r="A69" s="1523"/>
      <c r="B69" s="1524"/>
      <c r="C69" s="1525"/>
      <c r="D69" s="1522"/>
      <c r="E69" s="1522"/>
      <c r="F69" s="1233" t="s">
        <v>2396</v>
      </c>
      <c r="G69" s="1227">
        <v>38</v>
      </c>
      <c r="H69" s="1227">
        <v>0.25</v>
      </c>
      <c r="I69" s="1229">
        <f t="shared" si="0"/>
        <v>9.5</v>
      </c>
      <c r="J69" s="1230">
        <v>0.21</v>
      </c>
      <c r="K69" s="1250">
        <f t="shared" ref="K69" si="27">I69*1.21</f>
        <v>11.494999999999999</v>
      </c>
    </row>
    <row r="70" spans="1:11" x14ac:dyDescent="0.2">
      <c r="A70" s="1515">
        <v>1705</v>
      </c>
      <c r="B70" s="1524">
        <v>44194</v>
      </c>
      <c r="C70" s="1525" t="s">
        <v>2392</v>
      </c>
      <c r="D70" s="1521" t="s">
        <v>2393</v>
      </c>
      <c r="E70" s="1521" t="s">
        <v>2394</v>
      </c>
      <c r="F70" s="1239" t="s">
        <v>2411</v>
      </c>
      <c r="G70" s="1227">
        <v>78.3</v>
      </c>
      <c r="H70" s="1227">
        <v>0.3</v>
      </c>
      <c r="I70" s="1229">
        <f t="shared" ref="I70:I133" si="28">G70*H70</f>
        <v>23.49</v>
      </c>
      <c r="J70" s="1230">
        <v>0.21</v>
      </c>
      <c r="K70" s="1250">
        <f>I70*1.21</f>
        <v>28.422899999999998</v>
      </c>
    </row>
    <row r="71" spans="1:11" x14ac:dyDescent="0.2">
      <c r="A71" s="1526"/>
      <c r="B71" s="1524"/>
      <c r="C71" s="1525"/>
      <c r="D71" s="1527"/>
      <c r="E71" s="1527"/>
      <c r="F71" s="1233" t="s">
        <v>2396</v>
      </c>
      <c r="G71" s="1227">
        <v>58</v>
      </c>
      <c r="H71" s="1227">
        <v>0.25</v>
      </c>
      <c r="I71" s="1229">
        <f t="shared" si="28"/>
        <v>14.5</v>
      </c>
      <c r="J71" s="1230">
        <v>0.21</v>
      </c>
      <c r="K71" s="1250">
        <f t="shared" ref="K71:K72" si="29">I71*1.21</f>
        <v>17.544999999999998</v>
      </c>
    </row>
    <row r="72" spans="1:11" x14ac:dyDescent="0.2">
      <c r="A72" s="1516"/>
      <c r="B72" s="1524"/>
      <c r="C72" s="1525"/>
      <c r="D72" s="1522"/>
      <c r="E72" s="1522"/>
      <c r="F72" s="1227" t="s">
        <v>2407</v>
      </c>
      <c r="G72" s="1227">
        <v>1</v>
      </c>
      <c r="H72" s="1227">
        <v>10</v>
      </c>
      <c r="I72" s="1229">
        <f t="shared" si="28"/>
        <v>10</v>
      </c>
      <c r="J72" s="1230">
        <v>0.21</v>
      </c>
      <c r="K72" s="1250">
        <f t="shared" si="29"/>
        <v>12.1</v>
      </c>
    </row>
    <row r="73" spans="1:11" ht="25.5" x14ac:dyDescent="0.2">
      <c r="A73" s="1515">
        <v>1706</v>
      </c>
      <c r="B73" s="1524">
        <v>44194</v>
      </c>
      <c r="C73" s="1525" t="s">
        <v>2392</v>
      </c>
      <c r="D73" s="1521" t="s">
        <v>2393</v>
      </c>
      <c r="E73" s="1521" t="s">
        <v>2394</v>
      </c>
      <c r="F73" s="1239" t="s">
        <v>2422</v>
      </c>
      <c r="G73" s="1227">
        <v>100.4</v>
      </c>
      <c r="H73" s="1227">
        <v>0.2</v>
      </c>
      <c r="I73" s="1229">
        <f t="shared" si="28"/>
        <v>20.080000000000002</v>
      </c>
      <c r="J73" s="1230">
        <v>0.21</v>
      </c>
      <c r="K73" s="1250">
        <f>I73*1.21</f>
        <v>24.296800000000001</v>
      </c>
    </row>
    <row r="74" spans="1:11" x14ac:dyDescent="0.2">
      <c r="A74" s="1526"/>
      <c r="B74" s="1524"/>
      <c r="C74" s="1525"/>
      <c r="D74" s="1527"/>
      <c r="E74" s="1527"/>
      <c r="F74" s="1233" t="s">
        <v>2396</v>
      </c>
      <c r="G74" s="1227">
        <v>123</v>
      </c>
      <c r="H74" s="1227">
        <v>0.25</v>
      </c>
      <c r="I74" s="1229">
        <f t="shared" si="28"/>
        <v>30.75</v>
      </c>
      <c r="J74" s="1230">
        <v>0.21</v>
      </c>
      <c r="K74" s="1250">
        <f t="shared" ref="K74:K75" si="30">I74*1.21</f>
        <v>37.207499999999996</v>
      </c>
    </row>
    <row r="75" spans="1:11" x14ac:dyDescent="0.2">
      <c r="A75" s="1516"/>
      <c r="B75" s="1524"/>
      <c r="C75" s="1525"/>
      <c r="D75" s="1522"/>
      <c r="E75" s="1522"/>
      <c r="F75" s="1227" t="s">
        <v>2407</v>
      </c>
      <c r="G75" s="1227">
        <v>2</v>
      </c>
      <c r="H75" s="1227">
        <v>10</v>
      </c>
      <c r="I75" s="1229">
        <f t="shared" si="28"/>
        <v>20</v>
      </c>
      <c r="J75" s="1230">
        <v>0.21</v>
      </c>
      <c r="K75" s="1250">
        <f t="shared" si="30"/>
        <v>24.2</v>
      </c>
    </row>
    <row r="76" spans="1:11" x14ac:dyDescent="0.2">
      <c r="A76" s="1515">
        <v>1707</v>
      </c>
      <c r="B76" s="1524">
        <v>44194</v>
      </c>
      <c r="C76" s="1525" t="s">
        <v>2392</v>
      </c>
      <c r="D76" s="1521" t="s">
        <v>2393</v>
      </c>
      <c r="E76" s="1521" t="s">
        <v>2394</v>
      </c>
      <c r="F76" s="1239" t="s">
        <v>2423</v>
      </c>
      <c r="G76" s="1227">
        <v>58.7</v>
      </c>
      <c r="H76" s="1227">
        <v>0.35010000000000002</v>
      </c>
      <c r="I76" s="1229">
        <f t="shared" si="28"/>
        <v>20.550870000000003</v>
      </c>
      <c r="J76" s="1230">
        <v>0.21</v>
      </c>
      <c r="K76" s="1250">
        <f>I76*1.21</f>
        <v>24.866552700000003</v>
      </c>
    </row>
    <row r="77" spans="1:11" x14ac:dyDescent="0.2">
      <c r="A77" s="1526"/>
      <c r="B77" s="1524"/>
      <c r="C77" s="1525"/>
      <c r="D77" s="1527"/>
      <c r="E77" s="1527"/>
      <c r="F77" s="1233" t="s">
        <v>2396</v>
      </c>
      <c r="G77" s="1227">
        <v>37</v>
      </c>
      <c r="H77" s="1227">
        <v>0.25</v>
      </c>
      <c r="I77" s="1229">
        <f t="shared" si="28"/>
        <v>9.25</v>
      </c>
      <c r="J77" s="1230">
        <v>0.21</v>
      </c>
      <c r="K77" s="1250">
        <f t="shared" ref="K77:K78" si="31">I77*1.21</f>
        <v>11.192499999999999</v>
      </c>
    </row>
    <row r="78" spans="1:11" x14ac:dyDescent="0.2">
      <c r="A78" s="1516"/>
      <c r="B78" s="1524"/>
      <c r="C78" s="1525"/>
      <c r="D78" s="1522"/>
      <c r="E78" s="1522"/>
      <c r="F78" s="1227" t="s">
        <v>2407</v>
      </c>
      <c r="G78" s="1227">
        <v>1</v>
      </c>
      <c r="H78" s="1227">
        <v>10</v>
      </c>
      <c r="I78" s="1229">
        <f t="shared" si="28"/>
        <v>10</v>
      </c>
      <c r="J78" s="1230">
        <v>0.21</v>
      </c>
      <c r="K78" s="1250">
        <f t="shared" si="31"/>
        <v>12.1</v>
      </c>
    </row>
    <row r="79" spans="1:11" ht="25.5" x14ac:dyDescent="0.2">
      <c r="A79" s="1515">
        <v>1708</v>
      </c>
      <c r="B79" s="1524">
        <v>44194</v>
      </c>
      <c r="C79" s="1525" t="s">
        <v>2392</v>
      </c>
      <c r="D79" s="1521" t="s">
        <v>2393</v>
      </c>
      <c r="E79" s="1521" t="s">
        <v>2394</v>
      </c>
      <c r="F79" s="1239" t="s">
        <v>2406</v>
      </c>
      <c r="G79" s="1227">
        <v>569.5</v>
      </c>
      <c r="H79" s="1227">
        <v>0.15001</v>
      </c>
      <c r="I79" s="1229">
        <f t="shared" si="28"/>
        <v>85.430695</v>
      </c>
      <c r="J79" s="1230">
        <v>0.21</v>
      </c>
      <c r="K79" s="1250">
        <f>I79*1.21</f>
        <v>103.37114095</v>
      </c>
    </row>
    <row r="80" spans="1:11" x14ac:dyDescent="0.2">
      <c r="A80" s="1526"/>
      <c r="B80" s="1524"/>
      <c r="C80" s="1525"/>
      <c r="D80" s="1527"/>
      <c r="E80" s="1527"/>
      <c r="F80" s="1233" t="s">
        <v>2396</v>
      </c>
      <c r="G80" s="1227">
        <v>96</v>
      </c>
      <c r="H80" s="1227">
        <v>0.25</v>
      </c>
      <c r="I80" s="1229">
        <f t="shared" si="28"/>
        <v>24</v>
      </c>
      <c r="J80" s="1230">
        <v>0.21</v>
      </c>
      <c r="K80" s="1250">
        <f t="shared" ref="K80:K81" si="32">I80*1.21</f>
        <v>29.04</v>
      </c>
    </row>
    <row r="81" spans="1:11" x14ac:dyDescent="0.2">
      <c r="A81" s="1516"/>
      <c r="B81" s="1524"/>
      <c r="C81" s="1525"/>
      <c r="D81" s="1522"/>
      <c r="E81" s="1522"/>
      <c r="F81" s="1227" t="s">
        <v>2407</v>
      </c>
      <c r="G81" s="1227">
        <v>3</v>
      </c>
      <c r="H81" s="1227">
        <v>10</v>
      </c>
      <c r="I81" s="1229">
        <f t="shared" si="28"/>
        <v>30</v>
      </c>
      <c r="J81" s="1230">
        <v>0.21</v>
      </c>
      <c r="K81" s="1250">
        <f t="shared" si="32"/>
        <v>36.299999999999997</v>
      </c>
    </row>
    <row r="82" spans="1:11" x14ac:dyDescent="0.2">
      <c r="A82" s="1515">
        <v>1709</v>
      </c>
      <c r="B82" s="1524">
        <v>44194</v>
      </c>
      <c r="C82" s="1525" t="s">
        <v>2392</v>
      </c>
      <c r="D82" s="1521" t="s">
        <v>2393</v>
      </c>
      <c r="E82" s="1521" t="s">
        <v>2394</v>
      </c>
      <c r="F82" s="1239" t="s">
        <v>2424</v>
      </c>
      <c r="G82" s="1227">
        <v>69.2</v>
      </c>
      <c r="H82" s="1227">
        <v>0.35</v>
      </c>
      <c r="I82" s="1229">
        <f t="shared" si="28"/>
        <v>24.22</v>
      </c>
      <c r="J82" s="1230">
        <v>0.21</v>
      </c>
      <c r="K82" s="1250">
        <f>I82*1.21</f>
        <v>29.306199999999997</v>
      </c>
    </row>
    <row r="83" spans="1:11" x14ac:dyDescent="0.2">
      <c r="A83" s="1526"/>
      <c r="B83" s="1524"/>
      <c r="C83" s="1525"/>
      <c r="D83" s="1527"/>
      <c r="E83" s="1527"/>
      <c r="F83" s="1233" t="s">
        <v>2396</v>
      </c>
      <c r="G83" s="1227">
        <v>47</v>
      </c>
      <c r="H83" s="1227">
        <v>0.25</v>
      </c>
      <c r="I83" s="1229">
        <f t="shared" si="28"/>
        <v>11.75</v>
      </c>
      <c r="J83" s="1230">
        <v>0.21</v>
      </c>
      <c r="K83" s="1250">
        <f t="shared" ref="K83:K84" si="33">I83*1.21</f>
        <v>14.217499999999999</v>
      </c>
    </row>
    <row r="84" spans="1:11" x14ac:dyDescent="0.2">
      <c r="A84" s="1516"/>
      <c r="B84" s="1524"/>
      <c r="C84" s="1525"/>
      <c r="D84" s="1522"/>
      <c r="E84" s="1522"/>
      <c r="F84" s="1227" t="s">
        <v>2407</v>
      </c>
      <c r="G84" s="1227">
        <v>1</v>
      </c>
      <c r="H84" s="1227">
        <v>10</v>
      </c>
      <c r="I84" s="1229">
        <f t="shared" si="28"/>
        <v>10</v>
      </c>
      <c r="J84" s="1230">
        <v>0.21</v>
      </c>
      <c r="K84" s="1250">
        <f t="shared" si="33"/>
        <v>12.1</v>
      </c>
    </row>
    <row r="85" spans="1:11" x14ac:dyDescent="0.2">
      <c r="A85" s="1515">
        <v>1710</v>
      </c>
      <c r="B85" s="1524">
        <v>44194</v>
      </c>
      <c r="C85" s="1525" t="s">
        <v>2392</v>
      </c>
      <c r="D85" s="1521" t="s">
        <v>2393</v>
      </c>
      <c r="E85" s="1521" t="s">
        <v>2394</v>
      </c>
      <c r="F85" s="1239" t="s">
        <v>2425</v>
      </c>
      <c r="G85" s="1227">
        <v>93.1</v>
      </c>
      <c r="H85" s="1227">
        <v>0.25009999999999999</v>
      </c>
      <c r="I85" s="1229">
        <f t="shared" si="28"/>
        <v>23.284309999999998</v>
      </c>
      <c r="J85" s="1230">
        <v>0.21</v>
      </c>
      <c r="K85" s="1250">
        <f>I85*1.21</f>
        <v>28.174015099999998</v>
      </c>
    </row>
    <row r="86" spans="1:11" x14ac:dyDescent="0.2">
      <c r="A86" s="1526"/>
      <c r="B86" s="1524"/>
      <c r="C86" s="1525"/>
      <c r="D86" s="1527"/>
      <c r="E86" s="1527"/>
      <c r="F86" s="1233" t="s">
        <v>2396</v>
      </c>
      <c r="G86" s="1227">
        <v>12</v>
      </c>
      <c r="H86" s="1227">
        <v>0.25</v>
      </c>
      <c r="I86" s="1229">
        <f t="shared" si="28"/>
        <v>3</v>
      </c>
      <c r="J86" s="1230">
        <v>0.21</v>
      </c>
      <c r="K86" s="1250">
        <f t="shared" ref="K86:K87" si="34">I86*1.21</f>
        <v>3.63</v>
      </c>
    </row>
    <row r="87" spans="1:11" x14ac:dyDescent="0.2">
      <c r="A87" s="1516"/>
      <c r="B87" s="1524"/>
      <c r="C87" s="1525"/>
      <c r="D87" s="1522"/>
      <c r="E87" s="1522"/>
      <c r="F87" s="1227" t="s">
        <v>2407</v>
      </c>
      <c r="G87" s="1227">
        <v>2</v>
      </c>
      <c r="H87" s="1227">
        <v>10</v>
      </c>
      <c r="I87" s="1229">
        <f t="shared" si="28"/>
        <v>20</v>
      </c>
      <c r="J87" s="1230">
        <v>0.21</v>
      </c>
      <c r="K87" s="1250">
        <f t="shared" si="34"/>
        <v>24.2</v>
      </c>
    </row>
    <row r="88" spans="1:11" ht="25.5" x14ac:dyDescent="0.2">
      <c r="A88" s="1515">
        <v>1711</v>
      </c>
      <c r="B88" s="1524">
        <v>44194</v>
      </c>
      <c r="C88" s="1525" t="s">
        <v>2392</v>
      </c>
      <c r="D88" s="1521" t="s">
        <v>2393</v>
      </c>
      <c r="E88" s="1521" t="s">
        <v>2394</v>
      </c>
      <c r="F88" s="1239" t="s">
        <v>2426</v>
      </c>
      <c r="G88" s="1227">
        <v>214.5</v>
      </c>
      <c r="H88" s="1227">
        <v>0.12</v>
      </c>
      <c r="I88" s="1229">
        <f t="shared" si="28"/>
        <v>25.74</v>
      </c>
      <c r="J88" s="1230">
        <v>0.21</v>
      </c>
      <c r="K88" s="1250">
        <f>I88*1.21</f>
        <v>31.145399999999999</v>
      </c>
    </row>
    <row r="89" spans="1:11" x14ac:dyDescent="0.2">
      <c r="A89" s="1526"/>
      <c r="B89" s="1524"/>
      <c r="C89" s="1525"/>
      <c r="D89" s="1527"/>
      <c r="E89" s="1527"/>
      <c r="F89" s="1233" t="s">
        <v>2396</v>
      </c>
      <c r="G89" s="1227">
        <v>23</v>
      </c>
      <c r="H89" s="1227">
        <v>0.25</v>
      </c>
      <c r="I89" s="1229">
        <f t="shared" si="28"/>
        <v>5.75</v>
      </c>
      <c r="J89" s="1230">
        <v>0.21</v>
      </c>
      <c r="K89" s="1250">
        <f t="shared" ref="K89:K90" si="35">I89*1.21</f>
        <v>6.9574999999999996</v>
      </c>
    </row>
    <row r="90" spans="1:11" x14ac:dyDescent="0.2">
      <c r="A90" s="1516"/>
      <c r="B90" s="1524"/>
      <c r="C90" s="1525"/>
      <c r="D90" s="1522"/>
      <c r="E90" s="1522"/>
      <c r="F90" s="1227" t="s">
        <v>2407</v>
      </c>
      <c r="G90" s="1227">
        <v>4</v>
      </c>
      <c r="H90" s="1227">
        <v>10</v>
      </c>
      <c r="I90" s="1229">
        <f t="shared" si="28"/>
        <v>40</v>
      </c>
      <c r="J90" s="1230">
        <v>0.21</v>
      </c>
      <c r="K90" s="1250">
        <f t="shared" si="35"/>
        <v>48.4</v>
      </c>
    </row>
    <row r="91" spans="1:11" x14ac:dyDescent="0.2">
      <c r="A91" s="1515">
        <v>1712</v>
      </c>
      <c r="B91" s="1524">
        <v>44194</v>
      </c>
      <c r="C91" s="1525" t="s">
        <v>2392</v>
      </c>
      <c r="D91" s="1521" t="s">
        <v>2393</v>
      </c>
      <c r="E91" s="1521" t="s">
        <v>2394</v>
      </c>
      <c r="F91" s="1239" t="s">
        <v>2427</v>
      </c>
      <c r="G91" s="1227">
        <v>88.2</v>
      </c>
      <c r="H91" s="1227">
        <v>0.25</v>
      </c>
      <c r="I91" s="1229">
        <f t="shared" si="28"/>
        <v>22.05</v>
      </c>
      <c r="J91" s="1230">
        <v>0.21</v>
      </c>
      <c r="K91" s="1250">
        <f>I91*1.21</f>
        <v>26.680499999999999</v>
      </c>
    </row>
    <row r="92" spans="1:11" x14ac:dyDescent="0.2">
      <c r="A92" s="1526"/>
      <c r="B92" s="1524"/>
      <c r="C92" s="1525"/>
      <c r="D92" s="1527"/>
      <c r="E92" s="1527"/>
      <c r="F92" s="1233" t="s">
        <v>2396</v>
      </c>
      <c r="G92" s="1227">
        <v>44</v>
      </c>
      <c r="H92" s="1227">
        <v>0.25</v>
      </c>
      <c r="I92" s="1229">
        <f t="shared" si="28"/>
        <v>11</v>
      </c>
      <c r="J92" s="1230">
        <v>0.21</v>
      </c>
      <c r="K92" s="1250">
        <f t="shared" ref="K92:K93" si="36">I92*1.21</f>
        <v>13.309999999999999</v>
      </c>
    </row>
    <row r="93" spans="1:11" x14ac:dyDescent="0.2">
      <c r="A93" s="1516"/>
      <c r="B93" s="1524"/>
      <c r="C93" s="1525"/>
      <c r="D93" s="1522"/>
      <c r="E93" s="1522"/>
      <c r="F93" s="1227" t="s">
        <v>2407</v>
      </c>
      <c r="G93" s="1227">
        <v>1</v>
      </c>
      <c r="H93" s="1227">
        <v>10</v>
      </c>
      <c r="I93" s="1229">
        <f t="shared" si="28"/>
        <v>10</v>
      </c>
      <c r="J93" s="1230">
        <v>0.21</v>
      </c>
      <c r="K93" s="1250">
        <f t="shared" si="36"/>
        <v>12.1</v>
      </c>
    </row>
    <row r="94" spans="1:11" ht="25.5" x14ac:dyDescent="0.2">
      <c r="A94" s="1515">
        <v>1713</v>
      </c>
      <c r="B94" s="1524">
        <v>44194</v>
      </c>
      <c r="C94" s="1525" t="s">
        <v>2392</v>
      </c>
      <c r="D94" s="1521" t="s">
        <v>2393</v>
      </c>
      <c r="E94" s="1521" t="s">
        <v>2394</v>
      </c>
      <c r="F94" s="1239" t="s">
        <v>2428</v>
      </c>
      <c r="G94" s="1227">
        <v>140.80000000000001</v>
      </c>
      <c r="H94" s="1227">
        <v>0.25</v>
      </c>
      <c r="I94" s="1229">
        <f t="shared" si="28"/>
        <v>35.200000000000003</v>
      </c>
      <c r="J94" s="1230">
        <v>0.21</v>
      </c>
      <c r="K94" s="1250">
        <f>I94*1.21</f>
        <v>42.591999999999999</v>
      </c>
    </row>
    <row r="95" spans="1:11" x14ac:dyDescent="0.2">
      <c r="A95" s="1526"/>
      <c r="B95" s="1524"/>
      <c r="C95" s="1525"/>
      <c r="D95" s="1527"/>
      <c r="E95" s="1527"/>
      <c r="F95" s="1233" t="s">
        <v>2396</v>
      </c>
      <c r="G95" s="1227">
        <v>205</v>
      </c>
      <c r="H95" s="1227">
        <v>0.25</v>
      </c>
      <c r="I95" s="1229">
        <f t="shared" si="28"/>
        <v>51.25</v>
      </c>
      <c r="J95" s="1230">
        <v>0.21</v>
      </c>
      <c r="K95" s="1250">
        <f t="shared" ref="K95:K96" si="37">I95*1.21</f>
        <v>62.012499999999996</v>
      </c>
    </row>
    <row r="96" spans="1:11" x14ac:dyDescent="0.2">
      <c r="A96" s="1516"/>
      <c r="B96" s="1524"/>
      <c r="C96" s="1525"/>
      <c r="D96" s="1522"/>
      <c r="E96" s="1522"/>
      <c r="F96" s="1227" t="s">
        <v>2407</v>
      </c>
      <c r="G96" s="1227">
        <v>1</v>
      </c>
      <c r="H96" s="1227">
        <v>10</v>
      </c>
      <c r="I96" s="1229">
        <f t="shared" si="28"/>
        <v>10</v>
      </c>
      <c r="J96" s="1230">
        <v>0.21</v>
      </c>
      <c r="K96" s="1250">
        <f t="shared" si="37"/>
        <v>12.1</v>
      </c>
    </row>
    <row r="97" spans="1:11" x14ac:dyDescent="0.2">
      <c r="A97" s="1515">
        <v>1728</v>
      </c>
      <c r="B97" s="1524">
        <v>44195</v>
      </c>
      <c r="C97" s="1525" t="s">
        <v>2392</v>
      </c>
      <c r="D97" s="1521" t="s">
        <v>2393</v>
      </c>
      <c r="E97" s="1521" t="s">
        <v>2394</v>
      </c>
      <c r="F97" s="1239" t="s">
        <v>2429</v>
      </c>
      <c r="G97" s="1227">
        <v>808.5</v>
      </c>
      <c r="H97" s="1227">
        <v>0.12</v>
      </c>
      <c r="I97" s="1229">
        <f t="shared" si="28"/>
        <v>97.02</v>
      </c>
      <c r="J97" s="1230">
        <v>0.21</v>
      </c>
      <c r="K97" s="1250">
        <f>I97*1.21</f>
        <v>117.3942</v>
      </c>
    </row>
    <row r="98" spans="1:11" x14ac:dyDescent="0.2">
      <c r="A98" s="1526"/>
      <c r="B98" s="1524"/>
      <c r="C98" s="1525"/>
      <c r="D98" s="1527"/>
      <c r="E98" s="1527"/>
      <c r="F98" s="1233" t="s">
        <v>2396</v>
      </c>
      <c r="G98" s="1227">
        <v>5</v>
      </c>
      <c r="H98" s="1227">
        <v>0.25</v>
      </c>
      <c r="I98" s="1229">
        <f t="shared" si="28"/>
        <v>1.25</v>
      </c>
      <c r="J98" s="1230">
        <v>0.21</v>
      </c>
      <c r="K98" s="1250">
        <f t="shared" ref="K98:K99" si="38">I98*1.21</f>
        <v>1.5125</v>
      </c>
    </row>
    <row r="99" spans="1:11" x14ac:dyDescent="0.2">
      <c r="A99" s="1516"/>
      <c r="B99" s="1524"/>
      <c r="C99" s="1525"/>
      <c r="D99" s="1522"/>
      <c r="E99" s="1522"/>
      <c r="F99" s="1227" t="s">
        <v>2407</v>
      </c>
      <c r="G99" s="1227">
        <v>1</v>
      </c>
      <c r="H99" s="1227">
        <v>10</v>
      </c>
      <c r="I99" s="1229">
        <f t="shared" si="28"/>
        <v>10</v>
      </c>
      <c r="J99" s="1230">
        <v>0.21</v>
      </c>
      <c r="K99" s="1250">
        <f t="shared" si="38"/>
        <v>12.1</v>
      </c>
    </row>
    <row r="100" spans="1:11" ht="25.5" x14ac:dyDescent="0.2">
      <c r="A100" s="1523">
        <v>1732</v>
      </c>
      <c r="B100" s="1524">
        <v>44195</v>
      </c>
      <c r="C100" s="1525" t="s">
        <v>2392</v>
      </c>
      <c r="D100" s="1521" t="s">
        <v>2393</v>
      </c>
      <c r="E100" s="1521" t="s">
        <v>2394</v>
      </c>
      <c r="F100" s="1239" t="s">
        <v>2410</v>
      </c>
      <c r="G100" s="1227">
        <v>117.6</v>
      </c>
      <c r="H100" s="1227">
        <v>0.25</v>
      </c>
      <c r="I100" s="1229">
        <f>G100*H100</f>
        <v>29.4</v>
      </c>
      <c r="J100" s="1230">
        <v>0.21</v>
      </c>
      <c r="K100" s="1250">
        <f>I100*1.21</f>
        <v>35.573999999999998</v>
      </c>
    </row>
    <row r="101" spans="1:11" x14ac:dyDescent="0.2">
      <c r="A101" s="1523"/>
      <c r="B101" s="1524"/>
      <c r="C101" s="1525"/>
      <c r="D101" s="1522"/>
      <c r="E101" s="1522"/>
      <c r="F101" s="1233" t="s">
        <v>2396</v>
      </c>
      <c r="G101" s="1227">
        <v>188</v>
      </c>
      <c r="H101" s="1227">
        <v>0.25</v>
      </c>
      <c r="I101" s="1229">
        <f>G101*H101</f>
        <v>47</v>
      </c>
      <c r="J101" s="1230">
        <v>0.21</v>
      </c>
      <c r="K101" s="1250">
        <f t="shared" ref="K101" si="39">I101*1.21</f>
        <v>56.87</v>
      </c>
    </row>
    <row r="102" spans="1:11" ht="25.5" x14ac:dyDescent="0.2">
      <c r="A102" s="1523">
        <v>1734</v>
      </c>
      <c r="B102" s="1524">
        <v>44195</v>
      </c>
      <c r="C102" s="1525" t="s">
        <v>2392</v>
      </c>
      <c r="D102" s="1521" t="s">
        <v>2393</v>
      </c>
      <c r="E102" s="1521" t="s">
        <v>2394</v>
      </c>
      <c r="F102" s="1239" t="s">
        <v>2398</v>
      </c>
      <c r="G102" s="1227">
        <v>1634.8</v>
      </c>
      <c r="H102" s="1227">
        <v>0.12</v>
      </c>
      <c r="I102" s="1229">
        <f t="shared" si="28"/>
        <v>196.17599999999999</v>
      </c>
      <c r="J102" s="1230">
        <v>0.21</v>
      </c>
      <c r="K102" s="1250">
        <f>I102*1.21</f>
        <v>237.37295999999998</v>
      </c>
    </row>
    <row r="103" spans="1:11" x14ac:dyDescent="0.2">
      <c r="A103" s="1523"/>
      <c r="B103" s="1524"/>
      <c r="C103" s="1525"/>
      <c r="D103" s="1522"/>
      <c r="E103" s="1522"/>
      <c r="F103" s="1233" t="s">
        <v>2396</v>
      </c>
      <c r="G103" s="1227">
        <v>210</v>
      </c>
      <c r="H103" s="1227">
        <v>0.25</v>
      </c>
      <c r="I103" s="1229">
        <f t="shared" si="28"/>
        <v>52.5</v>
      </c>
      <c r="J103" s="1230">
        <v>0.21</v>
      </c>
      <c r="K103" s="1250">
        <f t="shared" ref="K103" si="40">I103*1.21</f>
        <v>63.524999999999999</v>
      </c>
    </row>
    <row r="104" spans="1:11" ht="25.5" x14ac:dyDescent="0.2">
      <c r="A104" s="1515">
        <v>1729</v>
      </c>
      <c r="B104" s="1524">
        <v>44196</v>
      </c>
      <c r="C104" s="1525" t="s">
        <v>2392</v>
      </c>
      <c r="D104" s="1521" t="s">
        <v>2393</v>
      </c>
      <c r="E104" s="1521" t="s">
        <v>2394</v>
      </c>
      <c r="F104" s="1239" t="s">
        <v>2430</v>
      </c>
      <c r="G104" s="1227">
        <v>201.7</v>
      </c>
      <c r="H104" s="1227">
        <v>0.12</v>
      </c>
      <c r="I104" s="1229">
        <f t="shared" si="28"/>
        <v>24.203999999999997</v>
      </c>
      <c r="J104" s="1230">
        <v>0.21</v>
      </c>
      <c r="K104" s="1250">
        <f>I104*1.21</f>
        <v>29.286839999999994</v>
      </c>
    </row>
    <row r="105" spans="1:11" x14ac:dyDescent="0.2">
      <c r="A105" s="1526"/>
      <c r="B105" s="1524"/>
      <c r="C105" s="1525"/>
      <c r="D105" s="1527"/>
      <c r="E105" s="1527"/>
      <c r="F105" s="1233" t="s">
        <v>2396</v>
      </c>
      <c r="G105" s="1227">
        <v>170</v>
      </c>
      <c r="H105" s="1227">
        <v>0.25</v>
      </c>
      <c r="I105" s="1229">
        <f t="shared" si="28"/>
        <v>42.5</v>
      </c>
      <c r="J105" s="1230">
        <v>0.21</v>
      </c>
      <c r="K105" s="1250">
        <f t="shared" ref="K105:K106" si="41">I105*1.21</f>
        <v>51.424999999999997</v>
      </c>
    </row>
    <row r="106" spans="1:11" x14ac:dyDescent="0.2">
      <c r="A106" s="1516"/>
      <c r="B106" s="1524"/>
      <c r="C106" s="1525"/>
      <c r="D106" s="1522"/>
      <c r="E106" s="1522"/>
      <c r="F106" s="1227" t="s">
        <v>2407</v>
      </c>
      <c r="G106" s="1227">
        <v>2</v>
      </c>
      <c r="H106" s="1227">
        <v>10</v>
      </c>
      <c r="I106" s="1229">
        <f t="shared" si="28"/>
        <v>20</v>
      </c>
      <c r="J106" s="1230">
        <v>0.21</v>
      </c>
      <c r="K106" s="1250">
        <f t="shared" si="41"/>
        <v>24.2</v>
      </c>
    </row>
    <row r="107" spans="1:11" ht="19.5" customHeight="1" x14ac:dyDescent="0.2">
      <c r="A107" s="1515">
        <v>1733</v>
      </c>
      <c r="B107" s="1524">
        <v>44196</v>
      </c>
      <c r="C107" s="1525" t="s">
        <v>2392</v>
      </c>
      <c r="D107" s="1521" t="s">
        <v>2393</v>
      </c>
      <c r="E107" s="1521" t="s">
        <v>2394</v>
      </c>
      <c r="F107" s="1239" t="s">
        <v>2431</v>
      </c>
      <c r="G107" s="1227">
        <v>82.71</v>
      </c>
      <c r="H107" s="1227">
        <v>0.25</v>
      </c>
      <c r="I107" s="1229">
        <f t="shared" si="28"/>
        <v>20.677499999999998</v>
      </c>
      <c r="J107" s="1230">
        <v>0.21</v>
      </c>
      <c r="K107" s="1250">
        <f>I107*1.21</f>
        <v>25.019774999999996</v>
      </c>
    </row>
    <row r="108" spans="1:11" x14ac:dyDescent="0.2">
      <c r="A108" s="1526"/>
      <c r="B108" s="1524"/>
      <c r="C108" s="1525"/>
      <c r="D108" s="1527"/>
      <c r="E108" s="1527"/>
      <c r="F108" s="1233" t="s">
        <v>2396</v>
      </c>
      <c r="G108" s="1227">
        <v>240</v>
      </c>
      <c r="H108" s="1227">
        <v>0.25</v>
      </c>
      <c r="I108" s="1229">
        <f t="shared" si="28"/>
        <v>60</v>
      </c>
      <c r="J108" s="1230">
        <v>0.21</v>
      </c>
      <c r="K108" s="1250">
        <f t="shared" ref="K108:K109" si="42">I108*1.21</f>
        <v>72.599999999999994</v>
      </c>
    </row>
    <row r="109" spans="1:11" x14ac:dyDescent="0.2">
      <c r="A109" s="1516"/>
      <c r="B109" s="1524"/>
      <c r="C109" s="1525"/>
      <c r="D109" s="1522"/>
      <c r="E109" s="1522"/>
      <c r="F109" s="1227" t="s">
        <v>2407</v>
      </c>
      <c r="G109" s="1227">
        <v>1</v>
      </c>
      <c r="H109" s="1227">
        <v>10</v>
      </c>
      <c r="I109" s="1229">
        <f t="shared" si="28"/>
        <v>10</v>
      </c>
      <c r="J109" s="1230">
        <v>0.21</v>
      </c>
      <c r="K109" s="1250">
        <f t="shared" si="42"/>
        <v>12.1</v>
      </c>
    </row>
    <row r="110" spans="1:11" ht="24.75" customHeight="1" x14ac:dyDescent="0.2">
      <c r="A110" s="1515">
        <v>1730</v>
      </c>
      <c r="B110" s="1524">
        <v>44198</v>
      </c>
      <c r="C110" s="1525" t="s">
        <v>2392</v>
      </c>
      <c r="D110" s="1521" t="s">
        <v>2393</v>
      </c>
      <c r="E110" s="1521" t="s">
        <v>2394</v>
      </c>
      <c r="F110" s="1239" t="s">
        <v>2432</v>
      </c>
      <c r="G110" s="1227">
        <v>29.6</v>
      </c>
      <c r="H110" s="1227">
        <v>0.5</v>
      </c>
      <c r="I110" s="1229">
        <f t="shared" si="28"/>
        <v>14.8</v>
      </c>
      <c r="J110" s="1230">
        <v>0.21</v>
      </c>
      <c r="K110" s="1250">
        <f>I110*1.21</f>
        <v>17.908000000000001</v>
      </c>
    </row>
    <row r="111" spans="1:11" x14ac:dyDescent="0.2">
      <c r="A111" s="1526"/>
      <c r="B111" s="1524"/>
      <c r="C111" s="1525"/>
      <c r="D111" s="1527"/>
      <c r="E111" s="1527"/>
      <c r="F111" s="1233" t="s">
        <v>2396</v>
      </c>
      <c r="G111" s="1227">
        <v>100</v>
      </c>
      <c r="H111" s="1227">
        <v>0.25</v>
      </c>
      <c r="I111" s="1229">
        <f t="shared" si="28"/>
        <v>25</v>
      </c>
      <c r="J111" s="1230">
        <v>0.21</v>
      </c>
      <c r="K111" s="1250">
        <f t="shared" ref="K111:K112" si="43">I111*1.21</f>
        <v>30.25</v>
      </c>
    </row>
    <row r="112" spans="1:11" x14ac:dyDescent="0.2">
      <c r="A112" s="1516"/>
      <c r="B112" s="1524"/>
      <c r="C112" s="1525"/>
      <c r="D112" s="1522"/>
      <c r="E112" s="1522"/>
      <c r="F112" s="1227" t="s">
        <v>2407</v>
      </c>
      <c r="G112" s="1227">
        <v>1</v>
      </c>
      <c r="H112" s="1227">
        <v>10</v>
      </c>
      <c r="I112" s="1229">
        <f t="shared" si="28"/>
        <v>10</v>
      </c>
      <c r="J112" s="1230">
        <v>0.21</v>
      </c>
      <c r="K112" s="1250">
        <f t="shared" si="43"/>
        <v>12.1</v>
      </c>
    </row>
    <row r="113" spans="1:11" ht="25.5" x14ac:dyDescent="0.2">
      <c r="A113" s="1523">
        <v>1731</v>
      </c>
      <c r="B113" s="1524">
        <v>44198</v>
      </c>
      <c r="C113" s="1525" t="s">
        <v>2392</v>
      </c>
      <c r="D113" s="1521" t="s">
        <v>2393</v>
      </c>
      <c r="E113" s="1521" t="s">
        <v>2394</v>
      </c>
      <c r="F113" s="1239" t="s">
        <v>2433</v>
      </c>
      <c r="G113" s="1227">
        <v>1140.5999999999999</v>
      </c>
      <c r="H113" s="1227">
        <v>0.13999800000000001</v>
      </c>
      <c r="I113" s="1229">
        <f t="shared" si="28"/>
        <v>159.6817188</v>
      </c>
      <c r="J113" s="1230">
        <v>0.21</v>
      </c>
      <c r="K113" s="1250">
        <f>I113*1.21</f>
        <v>193.21487974799999</v>
      </c>
    </row>
    <row r="114" spans="1:11" x14ac:dyDescent="0.2">
      <c r="A114" s="1523"/>
      <c r="B114" s="1524"/>
      <c r="C114" s="1525"/>
      <c r="D114" s="1522"/>
      <c r="E114" s="1522"/>
      <c r="F114" s="1233" t="s">
        <v>2396</v>
      </c>
      <c r="G114" s="1227">
        <v>184</v>
      </c>
      <c r="H114" s="1227">
        <v>0.25</v>
      </c>
      <c r="I114" s="1229">
        <f t="shared" si="28"/>
        <v>46</v>
      </c>
      <c r="J114" s="1230">
        <v>0.21</v>
      </c>
      <c r="K114" s="1250">
        <f t="shared" ref="K114" si="44">I114*1.21</f>
        <v>55.66</v>
      </c>
    </row>
    <row r="115" spans="1:11" ht="24.75" customHeight="1" x14ac:dyDescent="0.2">
      <c r="A115" s="1515">
        <v>1748</v>
      </c>
      <c r="B115" s="1524">
        <v>44201</v>
      </c>
      <c r="C115" s="1525" t="s">
        <v>2392</v>
      </c>
      <c r="D115" s="1521" t="s">
        <v>2393</v>
      </c>
      <c r="E115" s="1521" t="s">
        <v>2394</v>
      </c>
      <c r="F115" s="1239" t="s">
        <v>2430</v>
      </c>
      <c r="G115" s="1227">
        <v>201.7</v>
      </c>
      <c r="H115" s="1227">
        <v>0.12</v>
      </c>
      <c r="I115" s="1229">
        <f t="shared" si="28"/>
        <v>24.203999999999997</v>
      </c>
      <c r="J115" s="1230">
        <v>0.21</v>
      </c>
      <c r="K115" s="1250">
        <f>I115*1.21</f>
        <v>29.286839999999994</v>
      </c>
    </row>
    <row r="116" spans="1:11" x14ac:dyDescent="0.2">
      <c r="A116" s="1526"/>
      <c r="B116" s="1524"/>
      <c r="C116" s="1525"/>
      <c r="D116" s="1527"/>
      <c r="E116" s="1527"/>
      <c r="F116" s="1233" t="s">
        <v>2396</v>
      </c>
      <c r="G116" s="1227">
        <v>230</v>
      </c>
      <c r="H116" s="1227">
        <v>0.25</v>
      </c>
      <c r="I116" s="1229">
        <f t="shared" si="28"/>
        <v>57.5</v>
      </c>
      <c r="J116" s="1230">
        <v>0.21</v>
      </c>
      <c r="K116" s="1250">
        <f t="shared" ref="K116:K117" si="45">I116*1.21</f>
        <v>69.575000000000003</v>
      </c>
    </row>
    <row r="117" spans="1:11" x14ac:dyDescent="0.2">
      <c r="A117" s="1516"/>
      <c r="B117" s="1524"/>
      <c r="C117" s="1525"/>
      <c r="D117" s="1522"/>
      <c r="E117" s="1522"/>
      <c r="F117" s="1227" t="s">
        <v>2407</v>
      </c>
      <c r="G117" s="1227">
        <v>2</v>
      </c>
      <c r="H117" s="1227">
        <v>10</v>
      </c>
      <c r="I117" s="1229">
        <f t="shared" si="28"/>
        <v>20</v>
      </c>
      <c r="J117" s="1230">
        <v>0.21</v>
      </c>
      <c r="K117" s="1250">
        <f t="shared" si="45"/>
        <v>24.2</v>
      </c>
    </row>
    <row r="118" spans="1:11" ht="25.5" x14ac:dyDescent="0.2">
      <c r="A118" s="1523">
        <v>1755</v>
      </c>
      <c r="B118" s="1524">
        <v>44201</v>
      </c>
      <c r="C118" s="1525" t="s">
        <v>2392</v>
      </c>
      <c r="D118" s="1521" t="s">
        <v>2393</v>
      </c>
      <c r="E118" s="1521" t="s">
        <v>2394</v>
      </c>
      <c r="F118" s="1239" t="s">
        <v>2398</v>
      </c>
      <c r="G118" s="1227">
        <v>1634.8</v>
      </c>
      <c r="H118" s="1227">
        <v>0.120005</v>
      </c>
      <c r="I118" s="1229">
        <f t="shared" si="28"/>
        <v>196.18417399999998</v>
      </c>
      <c r="J118" s="1230">
        <v>0.21</v>
      </c>
      <c r="K118" s="1250">
        <f>I118*1.21</f>
        <v>237.38285053999996</v>
      </c>
    </row>
    <row r="119" spans="1:11" x14ac:dyDescent="0.2">
      <c r="A119" s="1523"/>
      <c r="B119" s="1524"/>
      <c r="C119" s="1525"/>
      <c r="D119" s="1522"/>
      <c r="E119" s="1522"/>
      <c r="F119" s="1233" t="s">
        <v>2396</v>
      </c>
      <c r="G119" s="1227">
        <v>300</v>
      </c>
      <c r="H119" s="1227">
        <v>0.25</v>
      </c>
      <c r="I119" s="1229">
        <f t="shared" si="28"/>
        <v>75</v>
      </c>
      <c r="J119" s="1230">
        <v>0.21</v>
      </c>
      <c r="K119" s="1250">
        <f t="shared" ref="K119" si="46">I119*1.21</f>
        <v>90.75</v>
      </c>
    </row>
    <row r="120" spans="1:11" x14ac:dyDescent="0.2">
      <c r="A120" s="1523">
        <v>1775</v>
      </c>
      <c r="B120" s="1524">
        <v>44201</v>
      </c>
      <c r="C120" s="1525" t="s">
        <v>2392</v>
      </c>
      <c r="D120" s="1521" t="s">
        <v>2393</v>
      </c>
      <c r="E120" s="1521" t="s">
        <v>2394</v>
      </c>
      <c r="F120" s="1239" t="s">
        <v>2401</v>
      </c>
      <c r="G120" s="1227">
        <v>264</v>
      </c>
      <c r="H120" s="1227">
        <v>0.12</v>
      </c>
      <c r="I120" s="1229">
        <f t="shared" si="28"/>
        <v>31.68</v>
      </c>
      <c r="J120" s="1230">
        <v>0.21</v>
      </c>
      <c r="K120" s="1250">
        <f>I120*1.21</f>
        <v>38.332799999999999</v>
      </c>
    </row>
    <row r="121" spans="1:11" x14ac:dyDescent="0.2">
      <c r="A121" s="1523"/>
      <c r="B121" s="1524"/>
      <c r="C121" s="1525"/>
      <c r="D121" s="1522"/>
      <c r="E121" s="1522"/>
      <c r="F121" s="1233" t="s">
        <v>2396</v>
      </c>
      <c r="G121" s="1227">
        <v>32</v>
      </c>
      <c r="H121" s="1227">
        <v>0.04</v>
      </c>
      <c r="I121" s="1229">
        <f t="shared" si="28"/>
        <v>1.28</v>
      </c>
      <c r="J121" s="1230">
        <v>0.21</v>
      </c>
      <c r="K121" s="1250">
        <f t="shared" ref="K121" si="47">I121*1.21</f>
        <v>1.5488</v>
      </c>
    </row>
    <row r="122" spans="1:11" x14ac:dyDescent="0.2">
      <c r="A122" s="1523">
        <v>1776</v>
      </c>
      <c r="B122" s="1524">
        <v>44201</v>
      </c>
      <c r="C122" s="1525" t="s">
        <v>2392</v>
      </c>
      <c r="D122" s="1521" t="s">
        <v>2393</v>
      </c>
      <c r="E122" s="1521" t="s">
        <v>2394</v>
      </c>
      <c r="F122" s="1239" t="s">
        <v>2434</v>
      </c>
      <c r="G122" s="1227">
        <v>71.599999999999994</v>
      </c>
      <c r="H122" s="1227">
        <v>0.3</v>
      </c>
      <c r="I122" s="1229">
        <f t="shared" si="28"/>
        <v>21.479999999999997</v>
      </c>
      <c r="J122" s="1230">
        <v>0.21</v>
      </c>
      <c r="K122" s="1250">
        <f>I122*1.21</f>
        <v>25.990799999999997</v>
      </c>
    </row>
    <row r="123" spans="1:11" x14ac:dyDescent="0.2">
      <c r="A123" s="1523"/>
      <c r="B123" s="1524"/>
      <c r="C123" s="1525"/>
      <c r="D123" s="1522"/>
      <c r="E123" s="1522"/>
      <c r="F123" s="1233" t="s">
        <v>2396</v>
      </c>
      <c r="G123" s="1227">
        <v>28</v>
      </c>
      <c r="H123" s="1227">
        <v>0.04</v>
      </c>
      <c r="I123" s="1229">
        <f t="shared" si="28"/>
        <v>1.1200000000000001</v>
      </c>
      <c r="J123" s="1230">
        <v>0.21</v>
      </c>
      <c r="K123" s="1250">
        <f t="shared" ref="K123" si="48">I123*1.21</f>
        <v>1.3552000000000002</v>
      </c>
    </row>
    <row r="124" spans="1:11" ht="25.5" x14ac:dyDescent="0.2">
      <c r="A124" s="1523">
        <v>1777</v>
      </c>
      <c r="B124" s="1524">
        <v>44201</v>
      </c>
      <c r="C124" s="1525" t="s">
        <v>2392</v>
      </c>
      <c r="D124" s="1521" t="s">
        <v>2393</v>
      </c>
      <c r="E124" s="1521" t="s">
        <v>2394</v>
      </c>
      <c r="F124" s="1239" t="s">
        <v>2435</v>
      </c>
      <c r="G124" s="1227">
        <v>1360</v>
      </c>
      <c r="H124" s="1227">
        <v>0.15</v>
      </c>
      <c r="I124" s="1229">
        <f t="shared" si="28"/>
        <v>204</v>
      </c>
      <c r="J124" s="1230">
        <v>0.21</v>
      </c>
      <c r="K124" s="1250">
        <f>I124*1.21</f>
        <v>246.84</v>
      </c>
    </row>
    <row r="125" spans="1:11" x14ac:dyDescent="0.2">
      <c r="A125" s="1523"/>
      <c r="B125" s="1524"/>
      <c r="C125" s="1525"/>
      <c r="D125" s="1522"/>
      <c r="E125" s="1522"/>
      <c r="F125" s="1233" t="s">
        <v>2396</v>
      </c>
      <c r="G125" s="1227">
        <v>26</v>
      </c>
      <c r="H125" s="1227">
        <v>0.04</v>
      </c>
      <c r="I125" s="1229">
        <f t="shared" si="28"/>
        <v>1.04</v>
      </c>
      <c r="J125" s="1230">
        <v>0.21</v>
      </c>
      <c r="K125" s="1250">
        <f t="shared" ref="K125" si="49">I125*1.21</f>
        <v>1.2584</v>
      </c>
    </row>
    <row r="126" spans="1:11" ht="25.5" x14ac:dyDescent="0.2">
      <c r="A126" s="1523">
        <v>1781</v>
      </c>
      <c r="B126" s="1524">
        <v>44202</v>
      </c>
      <c r="C126" s="1525" t="s">
        <v>2392</v>
      </c>
      <c r="D126" s="1521" t="s">
        <v>2393</v>
      </c>
      <c r="E126" s="1521" t="s">
        <v>2394</v>
      </c>
      <c r="F126" s="1239" t="s">
        <v>2410</v>
      </c>
      <c r="G126" s="1227">
        <v>117.6</v>
      </c>
      <c r="H126" s="1227">
        <v>0.25</v>
      </c>
      <c r="I126" s="1229">
        <f t="shared" si="28"/>
        <v>29.4</v>
      </c>
      <c r="J126" s="1230">
        <v>0.21</v>
      </c>
      <c r="K126" s="1250">
        <f>I126*1.21</f>
        <v>35.573999999999998</v>
      </c>
    </row>
    <row r="127" spans="1:11" x14ac:dyDescent="0.2">
      <c r="A127" s="1523"/>
      <c r="B127" s="1524"/>
      <c r="C127" s="1525"/>
      <c r="D127" s="1522"/>
      <c r="E127" s="1522"/>
      <c r="F127" s="1233" t="s">
        <v>2396</v>
      </c>
      <c r="G127" s="1227">
        <v>200</v>
      </c>
      <c r="H127" s="1227">
        <v>0.25</v>
      </c>
      <c r="I127" s="1229">
        <f t="shared" si="28"/>
        <v>50</v>
      </c>
      <c r="J127" s="1230">
        <v>0.21</v>
      </c>
      <c r="K127" s="1250">
        <f t="shared" ref="K127" si="50">I127*1.21</f>
        <v>60.5</v>
      </c>
    </row>
    <row r="128" spans="1:11" ht="25.5" x14ac:dyDescent="0.2">
      <c r="A128" s="1523">
        <v>1782</v>
      </c>
      <c r="B128" s="1524">
        <v>44202</v>
      </c>
      <c r="C128" s="1525" t="s">
        <v>2392</v>
      </c>
      <c r="D128" s="1521" t="s">
        <v>2393</v>
      </c>
      <c r="E128" s="1521" t="s">
        <v>2394</v>
      </c>
      <c r="F128" s="1239" t="s">
        <v>2433</v>
      </c>
      <c r="G128" s="1227">
        <v>1140.5999999999999</v>
      </c>
      <c r="H128" s="1227">
        <v>0.14000000000000001</v>
      </c>
      <c r="I128" s="1229">
        <f t="shared" si="28"/>
        <v>159.684</v>
      </c>
      <c r="J128" s="1230">
        <v>0.21</v>
      </c>
      <c r="K128" s="1250">
        <f>I128*1.21</f>
        <v>193.21763999999999</v>
      </c>
    </row>
    <row r="129" spans="1:11" x14ac:dyDescent="0.2">
      <c r="A129" s="1523"/>
      <c r="B129" s="1524"/>
      <c r="C129" s="1525"/>
      <c r="D129" s="1522"/>
      <c r="E129" s="1522"/>
      <c r="F129" s="1233" t="s">
        <v>2396</v>
      </c>
      <c r="G129" s="1227">
        <v>150</v>
      </c>
      <c r="H129" s="1227">
        <v>0.25</v>
      </c>
      <c r="I129" s="1229">
        <f t="shared" si="28"/>
        <v>37.5</v>
      </c>
      <c r="J129" s="1230">
        <v>0.21</v>
      </c>
      <c r="K129" s="1250">
        <f t="shared" ref="K129" si="51">I129*1.21</f>
        <v>45.375</v>
      </c>
    </row>
    <row r="130" spans="1:11" ht="24.75" customHeight="1" x14ac:dyDescent="0.2">
      <c r="A130" s="1515">
        <v>1783</v>
      </c>
      <c r="B130" s="1524">
        <v>44202</v>
      </c>
      <c r="C130" s="1525" t="s">
        <v>2392</v>
      </c>
      <c r="D130" s="1521" t="s">
        <v>2393</v>
      </c>
      <c r="E130" s="1521" t="s">
        <v>2394</v>
      </c>
      <c r="F130" s="1239" t="s">
        <v>2436</v>
      </c>
      <c r="G130" s="1227">
        <v>66.5</v>
      </c>
      <c r="H130" s="1227">
        <v>0.35</v>
      </c>
      <c r="I130" s="1229">
        <f t="shared" si="28"/>
        <v>23.274999999999999</v>
      </c>
      <c r="J130" s="1230">
        <v>0.21</v>
      </c>
      <c r="K130" s="1250">
        <f>I130*1.21</f>
        <v>28.162749999999999</v>
      </c>
    </row>
    <row r="131" spans="1:11" x14ac:dyDescent="0.2">
      <c r="A131" s="1526"/>
      <c r="B131" s="1524"/>
      <c r="C131" s="1525"/>
      <c r="D131" s="1527"/>
      <c r="E131" s="1527"/>
      <c r="F131" s="1233" t="s">
        <v>2396</v>
      </c>
      <c r="G131" s="1227">
        <v>153</v>
      </c>
      <c r="H131" s="1227">
        <v>0.25</v>
      </c>
      <c r="I131" s="1229">
        <f t="shared" si="28"/>
        <v>38.25</v>
      </c>
      <c r="J131" s="1230">
        <v>0.21</v>
      </c>
      <c r="K131" s="1250">
        <f t="shared" ref="K131:K132" si="52">I131*1.21</f>
        <v>46.282499999999999</v>
      </c>
    </row>
    <row r="132" spans="1:11" x14ac:dyDescent="0.2">
      <c r="A132" s="1516"/>
      <c r="B132" s="1524"/>
      <c r="C132" s="1525"/>
      <c r="D132" s="1522"/>
      <c r="E132" s="1522"/>
      <c r="F132" s="1227" t="s">
        <v>2407</v>
      </c>
      <c r="G132" s="1227">
        <v>1</v>
      </c>
      <c r="H132" s="1227">
        <v>10</v>
      </c>
      <c r="I132" s="1229">
        <f t="shared" si="28"/>
        <v>10</v>
      </c>
      <c r="J132" s="1230">
        <v>0.21</v>
      </c>
      <c r="K132" s="1250">
        <f t="shared" si="52"/>
        <v>12.1</v>
      </c>
    </row>
    <row r="133" spans="1:11" x14ac:dyDescent="0.2">
      <c r="A133" s="1523">
        <v>1784</v>
      </c>
      <c r="B133" s="1524">
        <v>44203</v>
      </c>
      <c r="C133" s="1525" t="s">
        <v>2392</v>
      </c>
      <c r="D133" s="1521" t="s">
        <v>2393</v>
      </c>
      <c r="E133" s="1521" t="s">
        <v>2394</v>
      </c>
      <c r="F133" s="1239" t="s">
        <v>2401</v>
      </c>
      <c r="G133" s="1227">
        <v>885</v>
      </c>
      <c r="H133" s="1227">
        <v>0.12</v>
      </c>
      <c r="I133" s="1229">
        <f t="shared" si="28"/>
        <v>106.2</v>
      </c>
      <c r="J133" s="1230">
        <v>0.21</v>
      </c>
      <c r="K133" s="1250">
        <f>I133*1.21</f>
        <v>128.50200000000001</v>
      </c>
    </row>
    <row r="134" spans="1:11" x14ac:dyDescent="0.2">
      <c r="A134" s="1523"/>
      <c r="B134" s="1524"/>
      <c r="C134" s="1525"/>
      <c r="D134" s="1522"/>
      <c r="E134" s="1522"/>
      <c r="F134" s="1233" t="s">
        <v>2396</v>
      </c>
      <c r="G134" s="1227">
        <v>32</v>
      </c>
      <c r="H134" s="1227">
        <v>0.04</v>
      </c>
      <c r="I134" s="1229">
        <f t="shared" ref="I134:I173" si="53">G134*H134</f>
        <v>1.28</v>
      </c>
      <c r="J134" s="1230">
        <v>0.21</v>
      </c>
      <c r="K134" s="1250">
        <f t="shared" ref="K134" si="54">I134*1.21</f>
        <v>1.5488</v>
      </c>
    </row>
    <row r="135" spans="1:11" x14ac:dyDescent="0.2">
      <c r="A135" s="1523">
        <v>1786</v>
      </c>
      <c r="B135" s="1524">
        <v>44204</v>
      </c>
      <c r="C135" s="1525" t="s">
        <v>2392</v>
      </c>
      <c r="D135" s="1521" t="s">
        <v>2393</v>
      </c>
      <c r="E135" s="1521" t="s">
        <v>2394</v>
      </c>
      <c r="F135" s="1239" t="s">
        <v>2401</v>
      </c>
      <c r="G135" s="1227">
        <v>885</v>
      </c>
      <c r="H135" s="1227">
        <v>0.12</v>
      </c>
      <c r="I135" s="1229">
        <f t="shared" si="53"/>
        <v>106.2</v>
      </c>
      <c r="J135" s="1230">
        <v>0.21</v>
      </c>
      <c r="K135" s="1250">
        <f>I135*1.21</f>
        <v>128.50200000000001</v>
      </c>
    </row>
    <row r="136" spans="1:11" x14ac:dyDescent="0.2">
      <c r="A136" s="1523"/>
      <c r="B136" s="1524"/>
      <c r="C136" s="1525"/>
      <c r="D136" s="1522"/>
      <c r="E136" s="1522"/>
      <c r="F136" s="1233" t="s">
        <v>2396</v>
      </c>
      <c r="G136" s="1227">
        <v>32</v>
      </c>
      <c r="H136" s="1227">
        <v>0.04</v>
      </c>
      <c r="I136" s="1229">
        <f t="shared" si="53"/>
        <v>1.28</v>
      </c>
      <c r="J136" s="1230">
        <v>0.21</v>
      </c>
      <c r="K136" s="1250">
        <f t="shared" ref="K136" si="55">I136*1.21</f>
        <v>1.5488</v>
      </c>
    </row>
    <row r="137" spans="1:11" x14ac:dyDescent="0.2">
      <c r="A137" s="1523">
        <v>1802</v>
      </c>
      <c r="B137" s="1524">
        <v>44205</v>
      </c>
      <c r="C137" s="1525" t="s">
        <v>2392</v>
      </c>
      <c r="D137" s="1521" t="s">
        <v>2393</v>
      </c>
      <c r="E137" s="1521" t="s">
        <v>2394</v>
      </c>
      <c r="F137" s="1239" t="s">
        <v>2437</v>
      </c>
      <c r="G137" s="1227">
        <v>125</v>
      </c>
      <c r="H137" s="1227">
        <v>0.2</v>
      </c>
      <c r="I137" s="1229">
        <f t="shared" si="53"/>
        <v>25</v>
      </c>
      <c r="J137" s="1230">
        <v>0.21</v>
      </c>
      <c r="K137" s="1250">
        <f>I137*1.21</f>
        <v>30.25</v>
      </c>
    </row>
    <row r="138" spans="1:11" x14ac:dyDescent="0.2">
      <c r="A138" s="1523"/>
      <c r="B138" s="1524"/>
      <c r="C138" s="1525"/>
      <c r="D138" s="1522"/>
      <c r="E138" s="1522"/>
      <c r="F138" s="1233" t="s">
        <v>2396</v>
      </c>
      <c r="G138" s="1227">
        <v>30</v>
      </c>
      <c r="H138" s="1227">
        <v>0.04</v>
      </c>
      <c r="I138" s="1229">
        <f t="shared" si="53"/>
        <v>1.2</v>
      </c>
      <c r="J138" s="1230">
        <v>0.21</v>
      </c>
      <c r="K138" s="1250">
        <f t="shared" ref="K138" si="56">I138*1.21</f>
        <v>1.452</v>
      </c>
    </row>
    <row r="139" spans="1:11" ht="25.5" x14ac:dyDescent="0.2">
      <c r="A139" s="1523">
        <v>1808</v>
      </c>
      <c r="B139" s="1524">
        <v>44207</v>
      </c>
      <c r="C139" s="1525" t="s">
        <v>2392</v>
      </c>
      <c r="D139" s="1521" t="s">
        <v>2393</v>
      </c>
      <c r="E139" s="1521" t="s">
        <v>2394</v>
      </c>
      <c r="F139" s="1239" t="s">
        <v>2398</v>
      </c>
      <c r="G139" s="1227">
        <v>1634.8</v>
      </c>
      <c r="H139" s="1227">
        <v>0.120005</v>
      </c>
      <c r="I139" s="1229">
        <f t="shared" si="53"/>
        <v>196.18417399999998</v>
      </c>
      <c r="J139" s="1230">
        <v>0.21</v>
      </c>
      <c r="K139" s="1250">
        <f>I139*1.21</f>
        <v>237.38285053999996</v>
      </c>
    </row>
    <row r="140" spans="1:11" x14ac:dyDescent="0.2">
      <c r="A140" s="1523"/>
      <c r="B140" s="1524"/>
      <c r="C140" s="1525"/>
      <c r="D140" s="1522"/>
      <c r="E140" s="1522"/>
      <c r="F140" s="1233" t="s">
        <v>2396</v>
      </c>
      <c r="G140" s="1227">
        <v>200</v>
      </c>
      <c r="H140" s="1227">
        <v>0.25</v>
      </c>
      <c r="I140" s="1229">
        <f t="shared" si="53"/>
        <v>50</v>
      </c>
      <c r="J140" s="1230">
        <v>0.21</v>
      </c>
      <c r="K140" s="1250">
        <f t="shared" ref="K140" si="57">I140*1.21</f>
        <v>60.5</v>
      </c>
    </row>
    <row r="141" spans="1:11" x14ac:dyDescent="0.2">
      <c r="A141" s="1523">
        <v>1816</v>
      </c>
      <c r="B141" s="1524">
        <v>44208</v>
      </c>
      <c r="C141" s="1525" t="s">
        <v>2392</v>
      </c>
      <c r="D141" s="1521" t="s">
        <v>2393</v>
      </c>
      <c r="E141" s="1521" t="s">
        <v>2394</v>
      </c>
      <c r="F141" s="1239" t="s">
        <v>2438</v>
      </c>
      <c r="G141" s="1227">
        <v>37</v>
      </c>
      <c r="H141" s="1227">
        <v>0.5</v>
      </c>
      <c r="I141" s="1229">
        <f t="shared" si="53"/>
        <v>18.5</v>
      </c>
      <c r="J141" s="1230">
        <v>0.21</v>
      </c>
      <c r="K141" s="1250">
        <f>I141*1.21</f>
        <v>22.384999999999998</v>
      </c>
    </row>
    <row r="142" spans="1:11" x14ac:dyDescent="0.2">
      <c r="A142" s="1523"/>
      <c r="B142" s="1524"/>
      <c r="C142" s="1525"/>
      <c r="D142" s="1522"/>
      <c r="E142" s="1522"/>
      <c r="F142" s="1233" t="s">
        <v>2396</v>
      </c>
      <c r="G142" s="1227">
        <v>50</v>
      </c>
      <c r="H142" s="1227">
        <v>0.04</v>
      </c>
      <c r="I142" s="1229">
        <f t="shared" si="53"/>
        <v>2</v>
      </c>
      <c r="J142" s="1230">
        <v>0.21</v>
      </c>
      <c r="K142" s="1250">
        <f t="shared" ref="K142" si="58">I142*1.21</f>
        <v>2.42</v>
      </c>
    </row>
    <row r="143" spans="1:11" x14ac:dyDescent="0.2">
      <c r="A143" s="1523">
        <v>1827</v>
      </c>
      <c r="B143" s="1524">
        <v>44208</v>
      </c>
      <c r="C143" s="1525" t="s">
        <v>2392</v>
      </c>
      <c r="D143" s="1521" t="s">
        <v>2393</v>
      </c>
      <c r="E143" s="1521" t="s">
        <v>2394</v>
      </c>
      <c r="F143" s="1239" t="s">
        <v>2439</v>
      </c>
      <c r="G143" s="1227">
        <v>84.5</v>
      </c>
      <c r="H143" s="1227">
        <v>0.3</v>
      </c>
      <c r="I143" s="1229">
        <f t="shared" si="53"/>
        <v>25.349999999999998</v>
      </c>
      <c r="J143" s="1230">
        <v>0.21</v>
      </c>
      <c r="K143" s="1250">
        <f>I143*1.21</f>
        <v>30.673499999999997</v>
      </c>
    </row>
    <row r="144" spans="1:11" x14ac:dyDescent="0.2">
      <c r="A144" s="1523"/>
      <c r="B144" s="1524"/>
      <c r="C144" s="1525"/>
      <c r="D144" s="1522"/>
      <c r="E144" s="1522"/>
      <c r="F144" s="1233" t="s">
        <v>2396</v>
      </c>
      <c r="G144" s="1227">
        <v>122</v>
      </c>
      <c r="H144" s="1227">
        <v>0.25</v>
      </c>
      <c r="I144" s="1229">
        <f t="shared" si="53"/>
        <v>30.5</v>
      </c>
      <c r="J144" s="1230">
        <v>0.21</v>
      </c>
      <c r="K144" s="1250">
        <f t="shared" ref="K144" si="59">I144*1.21</f>
        <v>36.905000000000001</v>
      </c>
    </row>
    <row r="145" spans="1:11" x14ac:dyDescent="0.2">
      <c r="A145" s="1523">
        <v>1828</v>
      </c>
      <c r="B145" s="1524">
        <v>44208</v>
      </c>
      <c r="C145" s="1525" t="s">
        <v>2392</v>
      </c>
      <c r="D145" s="1521" t="s">
        <v>2393</v>
      </c>
      <c r="E145" s="1521" t="s">
        <v>2394</v>
      </c>
      <c r="F145" s="1239" t="s">
        <v>2411</v>
      </c>
      <c r="G145" s="1227">
        <v>78.3</v>
      </c>
      <c r="H145" s="1227">
        <v>0.3</v>
      </c>
      <c r="I145" s="1229">
        <f t="shared" si="53"/>
        <v>23.49</v>
      </c>
      <c r="J145" s="1230">
        <v>0.21</v>
      </c>
      <c r="K145" s="1250">
        <f>I145*1.21</f>
        <v>28.422899999999998</v>
      </c>
    </row>
    <row r="146" spans="1:11" x14ac:dyDescent="0.2">
      <c r="A146" s="1523"/>
      <c r="B146" s="1524"/>
      <c r="C146" s="1525"/>
      <c r="D146" s="1522"/>
      <c r="E146" s="1522"/>
      <c r="F146" s="1233" t="s">
        <v>2396</v>
      </c>
      <c r="G146" s="1227">
        <v>100</v>
      </c>
      <c r="H146" s="1227">
        <v>0.25</v>
      </c>
      <c r="I146" s="1229">
        <f t="shared" si="53"/>
        <v>25</v>
      </c>
      <c r="J146" s="1230">
        <v>0.21</v>
      </c>
      <c r="K146" s="1250">
        <f t="shared" ref="K146" si="60">I146*1.21</f>
        <v>30.25</v>
      </c>
    </row>
    <row r="147" spans="1:11" x14ac:dyDescent="0.2">
      <c r="A147" s="1523">
        <v>1834</v>
      </c>
      <c r="B147" s="1524">
        <v>44209</v>
      </c>
      <c r="C147" s="1525" t="s">
        <v>2392</v>
      </c>
      <c r="D147" s="1521" t="s">
        <v>2393</v>
      </c>
      <c r="E147" s="1521" t="s">
        <v>2394</v>
      </c>
      <c r="F147" s="1239" t="s">
        <v>2437</v>
      </c>
      <c r="G147" s="1227">
        <v>125</v>
      </c>
      <c r="H147" s="1227">
        <v>0.2</v>
      </c>
      <c r="I147" s="1229">
        <f t="shared" si="53"/>
        <v>25</v>
      </c>
      <c r="J147" s="1230">
        <v>0.21</v>
      </c>
      <c r="K147" s="1250">
        <f>I147*1.21</f>
        <v>30.25</v>
      </c>
    </row>
    <row r="148" spans="1:11" x14ac:dyDescent="0.2">
      <c r="A148" s="1523"/>
      <c r="B148" s="1524"/>
      <c r="C148" s="1525"/>
      <c r="D148" s="1522"/>
      <c r="E148" s="1522"/>
      <c r="F148" s="1233" t="s">
        <v>2396</v>
      </c>
      <c r="G148" s="1227">
        <v>10</v>
      </c>
      <c r="H148" s="1227">
        <v>0.04</v>
      </c>
      <c r="I148" s="1229">
        <f t="shared" si="53"/>
        <v>0.4</v>
      </c>
      <c r="J148" s="1230">
        <v>0.21</v>
      </c>
      <c r="K148" s="1250">
        <f t="shared" ref="K148" si="61">I148*1.21</f>
        <v>0.48399999999999999</v>
      </c>
    </row>
    <row r="149" spans="1:11" x14ac:dyDescent="0.2">
      <c r="A149" s="1523">
        <v>1835</v>
      </c>
      <c r="B149" s="1524">
        <v>44209</v>
      </c>
      <c r="C149" s="1525" t="s">
        <v>2392</v>
      </c>
      <c r="D149" s="1521" t="s">
        <v>2393</v>
      </c>
      <c r="E149" s="1521" t="s">
        <v>2394</v>
      </c>
      <c r="F149" s="1239" t="s">
        <v>2440</v>
      </c>
      <c r="G149" s="1227">
        <v>39.42</v>
      </c>
      <c r="H149" s="1227">
        <v>0.55000000000000004</v>
      </c>
      <c r="I149" s="1229">
        <f t="shared" si="53"/>
        <v>21.681000000000001</v>
      </c>
      <c r="J149" s="1230">
        <v>0.21</v>
      </c>
      <c r="K149" s="1250">
        <f>I149*1.21</f>
        <v>26.234010000000001</v>
      </c>
    </row>
    <row r="150" spans="1:11" x14ac:dyDescent="0.2">
      <c r="A150" s="1523"/>
      <c r="B150" s="1524"/>
      <c r="C150" s="1525"/>
      <c r="D150" s="1522"/>
      <c r="E150" s="1522"/>
      <c r="F150" s="1233" t="s">
        <v>2396</v>
      </c>
      <c r="G150" s="1227">
        <v>90</v>
      </c>
      <c r="H150" s="1227">
        <v>0.25</v>
      </c>
      <c r="I150" s="1229">
        <f t="shared" si="53"/>
        <v>22.5</v>
      </c>
      <c r="J150" s="1230">
        <v>0.21</v>
      </c>
      <c r="K150" s="1250">
        <f t="shared" ref="K150" si="62">I150*1.21</f>
        <v>27.224999999999998</v>
      </c>
    </row>
    <row r="151" spans="1:11" x14ac:dyDescent="0.2">
      <c r="A151" s="1523">
        <v>1836</v>
      </c>
      <c r="B151" s="1524">
        <v>44209</v>
      </c>
      <c r="C151" s="1525" t="s">
        <v>2392</v>
      </c>
      <c r="D151" s="1521" t="s">
        <v>2393</v>
      </c>
      <c r="E151" s="1521" t="s">
        <v>2394</v>
      </c>
      <c r="F151" s="1239" t="s">
        <v>2441</v>
      </c>
      <c r="G151" s="1227">
        <v>167.5</v>
      </c>
      <c r="H151" s="1227">
        <v>0.15004999999999999</v>
      </c>
      <c r="I151" s="1229">
        <f t="shared" si="53"/>
        <v>25.133374999999997</v>
      </c>
      <c r="J151" s="1230">
        <v>0.21</v>
      </c>
      <c r="K151" s="1250">
        <f>I151*1.21</f>
        <v>30.411383749999995</v>
      </c>
    </row>
    <row r="152" spans="1:11" x14ac:dyDescent="0.2">
      <c r="A152" s="1523"/>
      <c r="B152" s="1524"/>
      <c r="C152" s="1525"/>
      <c r="D152" s="1522"/>
      <c r="E152" s="1522"/>
      <c r="F152" s="1233" t="s">
        <v>2396</v>
      </c>
      <c r="G152" s="1227">
        <v>25</v>
      </c>
      <c r="H152" s="1227">
        <v>0.25</v>
      </c>
      <c r="I152" s="1229">
        <f t="shared" si="53"/>
        <v>6.25</v>
      </c>
      <c r="J152" s="1230">
        <v>0.21</v>
      </c>
      <c r="K152" s="1250">
        <f t="shared" ref="K152" si="63">I152*1.21</f>
        <v>7.5625</v>
      </c>
    </row>
    <row r="153" spans="1:11" ht="24.75" customHeight="1" x14ac:dyDescent="0.2">
      <c r="A153" s="1515">
        <v>1837</v>
      </c>
      <c r="B153" s="1524">
        <v>44209</v>
      </c>
      <c r="C153" s="1525" t="s">
        <v>2392</v>
      </c>
      <c r="D153" s="1521" t="s">
        <v>2393</v>
      </c>
      <c r="E153" s="1521" t="s">
        <v>2394</v>
      </c>
      <c r="F153" s="1239" t="s">
        <v>2442</v>
      </c>
      <c r="G153" s="1227">
        <v>41.7</v>
      </c>
      <c r="H153" s="1227">
        <v>0.5</v>
      </c>
      <c r="I153" s="1229">
        <f t="shared" si="53"/>
        <v>20.85</v>
      </c>
      <c r="J153" s="1230">
        <v>0.21</v>
      </c>
      <c r="K153" s="1250">
        <f>I153*1.21</f>
        <v>25.2285</v>
      </c>
    </row>
    <row r="154" spans="1:11" x14ac:dyDescent="0.2">
      <c r="A154" s="1526"/>
      <c r="B154" s="1524"/>
      <c r="C154" s="1525"/>
      <c r="D154" s="1527"/>
      <c r="E154" s="1527"/>
      <c r="F154" s="1233" t="s">
        <v>2396</v>
      </c>
      <c r="G154" s="1227">
        <v>113</v>
      </c>
      <c r="H154" s="1227">
        <v>0.25</v>
      </c>
      <c r="I154" s="1229">
        <f t="shared" si="53"/>
        <v>28.25</v>
      </c>
      <c r="J154" s="1230">
        <v>0.21</v>
      </c>
      <c r="K154" s="1250">
        <f t="shared" ref="K154:K155" si="64">I154*1.21</f>
        <v>34.182499999999997</v>
      </c>
    </row>
    <row r="155" spans="1:11" x14ac:dyDescent="0.2">
      <c r="A155" s="1516"/>
      <c r="B155" s="1524"/>
      <c r="C155" s="1525"/>
      <c r="D155" s="1522"/>
      <c r="E155" s="1522"/>
      <c r="F155" s="1227" t="s">
        <v>2407</v>
      </c>
      <c r="G155" s="1227">
        <v>1</v>
      </c>
      <c r="H155" s="1227">
        <v>10</v>
      </c>
      <c r="I155" s="1229">
        <f t="shared" si="53"/>
        <v>10</v>
      </c>
      <c r="J155" s="1230">
        <v>0.21</v>
      </c>
      <c r="K155" s="1250">
        <f t="shared" si="64"/>
        <v>12.1</v>
      </c>
    </row>
    <row r="156" spans="1:11" ht="25.5" x14ac:dyDescent="0.2">
      <c r="A156" s="1523">
        <v>1863</v>
      </c>
      <c r="B156" s="1524">
        <v>44211</v>
      </c>
      <c r="C156" s="1525" t="s">
        <v>2392</v>
      </c>
      <c r="D156" s="1521" t="s">
        <v>2393</v>
      </c>
      <c r="E156" s="1521" t="s">
        <v>2394</v>
      </c>
      <c r="F156" s="1239" t="s">
        <v>2443</v>
      </c>
      <c r="G156" s="1227">
        <v>246.71</v>
      </c>
      <c r="H156" s="1227">
        <v>0.12001000000000001</v>
      </c>
      <c r="I156" s="1229">
        <f t="shared" si="53"/>
        <v>29.607667100000004</v>
      </c>
      <c r="J156" s="1230">
        <v>0.21</v>
      </c>
      <c r="K156" s="1250">
        <f>I156*1.21</f>
        <v>35.825277191000005</v>
      </c>
    </row>
    <row r="157" spans="1:11" x14ac:dyDescent="0.2">
      <c r="A157" s="1523"/>
      <c r="B157" s="1524"/>
      <c r="C157" s="1525"/>
      <c r="D157" s="1522"/>
      <c r="E157" s="1522"/>
      <c r="F157" s="1233" t="s">
        <v>2396</v>
      </c>
      <c r="G157" s="1227">
        <v>240</v>
      </c>
      <c r="H157" s="1227">
        <v>0.25</v>
      </c>
      <c r="I157" s="1229">
        <f t="shared" si="53"/>
        <v>60</v>
      </c>
      <c r="J157" s="1230">
        <v>0.21</v>
      </c>
      <c r="K157" s="1250">
        <f t="shared" ref="K157" si="65">I157*1.21</f>
        <v>72.599999999999994</v>
      </c>
    </row>
    <row r="158" spans="1:11" x14ac:dyDescent="0.2">
      <c r="A158" s="1523">
        <v>1893</v>
      </c>
      <c r="B158" s="1524">
        <v>44217</v>
      </c>
      <c r="C158" s="1525" t="s">
        <v>2392</v>
      </c>
      <c r="D158" s="1521" t="s">
        <v>2393</v>
      </c>
      <c r="E158" s="1521" t="s">
        <v>2394</v>
      </c>
      <c r="F158" s="1239" t="s">
        <v>2429</v>
      </c>
      <c r="G158" s="1227">
        <v>808.5</v>
      </c>
      <c r="H158" s="1227">
        <v>0.12</v>
      </c>
      <c r="I158" s="1229">
        <f t="shared" si="53"/>
        <v>97.02</v>
      </c>
      <c r="J158" s="1230">
        <v>0.21</v>
      </c>
      <c r="K158" s="1250">
        <f>I158*1.21</f>
        <v>117.3942</v>
      </c>
    </row>
    <row r="159" spans="1:11" x14ac:dyDescent="0.2">
      <c r="A159" s="1523"/>
      <c r="B159" s="1524"/>
      <c r="C159" s="1525"/>
      <c r="D159" s="1522"/>
      <c r="E159" s="1522"/>
      <c r="F159" s="1233" t="s">
        <v>2396</v>
      </c>
      <c r="G159" s="1227">
        <v>80</v>
      </c>
      <c r="H159" s="1227">
        <v>0.25</v>
      </c>
      <c r="I159" s="1229">
        <f t="shared" si="53"/>
        <v>20</v>
      </c>
      <c r="J159" s="1230">
        <v>0.21</v>
      </c>
      <c r="K159" s="1250">
        <f t="shared" ref="K159" si="66">I159*1.21</f>
        <v>24.2</v>
      </c>
    </row>
    <row r="160" spans="1:11" x14ac:dyDescent="0.2">
      <c r="A160" s="1523">
        <v>1913</v>
      </c>
      <c r="B160" s="1524">
        <v>44217</v>
      </c>
      <c r="C160" s="1525" t="s">
        <v>2392</v>
      </c>
      <c r="D160" s="1537" t="s">
        <v>2393</v>
      </c>
      <c r="E160" s="1537" t="s">
        <v>2394</v>
      </c>
      <c r="F160" s="1239" t="s">
        <v>2401</v>
      </c>
      <c r="G160" s="1227">
        <v>3736</v>
      </c>
      <c r="H160" s="1227">
        <v>0.12</v>
      </c>
      <c r="I160" s="1229">
        <f t="shared" si="53"/>
        <v>448.32</v>
      </c>
      <c r="J160" s="1230">
        <v>0.21</v>
      </c>
      <c r="K160" s="1250">
        <f>I160*1.21</f>
        <v>542.46719999999993</v>
      </c>
    </row>
    <row r="161" spans="1:13" x14ac:dyDescent="0.2">
      <c r="A161" s="1523"/>
      <c r="B161" s="1524"/>
      <c r="C161" s="1525"/>
      <c r="D161" s="1537"/>
      <c r="E161" s="1537"/>
      <c r="F161" s="1233" t="s">
        <v>2396</v>
      </c>
      <c r="G161" s="1227">
        <v>32</v>
      </c>
      <c r="H161" s="1227">
        <v>0.04</v>
      </c>
      <c r="I161" s="1229">
        <f t="shared" si="53"/>
        <v>1.28</v>
      </c>
      <c r="J161" s="1230">
        <v>0.21</v>
      </c>
      <c r="K161" s="1250">
        <f t="shared" ref="K161" si="67">I161*1.21</f>
        <v>1.5488</v>
      </c>
    </row>
    <row r="162" spans="1:13" x14ac:dyDescent="0.2">
      <c r="A162" s="1227">
        <v>1910</v>
      </c>
      <c r="B162" s="1237">
        <v>44218</v>
      </c>
      <c r="C162" s="1236" t="s">
        <v>2392</v>
      </c>
      <c r="D162" s="1234" t="s">
        <v>2393</v>
      </c>
      <c r="E162" s="1234" t="s">
        <v>2394</v>
      </c>
      <c r="F162" s="1239" t="s">
        <v>2444</v>
      </c>
      <c r="G162" s="1227">
        <v>64.87</v>
      </c>
      <c r="H162" s="1227">
        <v>0.35</v>
      </c>
      <c r="I162" s="1229">
        <f t="shared" si="53"/>
        <v>22.704499999999999</v>
      </c>
      <c r="J162" s="1230">
        <v>0.21</v>
      </c>
      <c r="K162" s="1250">
        <f>I162*1.21</f>
        <v>27.472444999999997</v>
      </c>
    </row>
    <row r="163" spans="1:13" x14ac:dyDescent="0.2">
      <c r="A163" s="1227">
        <v>1911</v>
      </c>
      <c r="B163" s="1237">
        <v>44218</v>
      </c>
      <c r="C163" s="1236" t="s">
        <v>2392</v>
      </c>
      <c r="D163" s="1234" t="s">
        <v>2393</v>
      </c>
      <c r="E163" s="1234" t="s">
        <v>2394</v>
      </c>
      <c r="F163" s="1239" t="s">
        <v>2413</v>
      </c>
      <c r="G163" s="1227">
        <v>79.599999999999994</v>
      </c>
      <c r="H163" s="1227">
        <v>0.25</v>
      </c>
      <c r="I163" s="1229">
        <f t="shared" si="53"/>
        <v>19.899999999999999</v>
      </c>
      <c r="J163" s="1230">
        <v>0.21</v>
      </c>
      <c r="K163" s="1250">
        <f>I163*1.21</f>
        <v>24.078999999999997</v>
      </c>
    </row>
    <row r="164" spans="1:13" ht="24.75" customHeight="1" x14ac:dyDescent="0.2">
      <c r="A164" s="1515">
        <v>1912</v>
      </c>
      <c r="B164" s="1524">
        <v>44218</v>
      </c>
      <c r="C164" s="1525" t="s">
        <v>2392</v>
      </c>
      <c r="D164" s="1521" t="s">
        <v>2393</v>
      </c>
      <c r="E164" s="1521" t="s">
        <v>2394</v>
      </c>
      <c r="F164" s="1239" t="s">
        <v>2445</v>
      </c>
      <c r="G164" s="1227">
        <v>72.5</v>
      </c>
      <c r="H164" s="1227">
        <v>0.35010000000000002</v>
      </c>
      <c r="I164" s="1229">
        <f t="shared" si="53"/>
        <v>25.382250000000003</v>
      </c>
      <c r="J164" s="1230">
        <v>0.21</v>
      </c>
      <c r="K164" s="1250">
        <f>I164*1.21</f>
        <v>30.712522500000002</v>
      </c>
    </row>
    <row r="165" spans="1:13" x14ac:dyDescent="0.2">
      <c r="A165" s="1526"/>
      <c r="B165" s="1524"/>
      <c r="C165" s="1525"/>
      <c r="D165" s="1527"/>
      <c r="E165" s="1527"/>
      <c r="F165" s="1233" t="s">
        <v>2396</v>
      </c>
      <c r="G165" s="1227">
        <v>280</v>
      </c>
      <c r="H165" s="1227">
        <v>0.25</v>
      </c>
      <c r="I165" s="1229">
        <f t="shared" si="53"/>
        <v>70</v>
      </c>
      <c r="J165" s="1230">
        <v>0.21</v>
      </c>
      <c r="K165" s="1250">
        <f t="shared" ref="K165:K166" si="68">I165*1.21</f>
        <v>84.7</v>
      </c>
    </row>
    <row r="166" spans="1:13" x14ac:dyDescent="0.2">
      <c r="A166" s="1516"/>
      <c r="B166" s="1524"/>
      <c r="C166" s="1525"/>
      <c r="D166" s="1522"/>
      <c r="E166" s="1522"/>
      <c r="F166" s="1227" t="s">
        <v>2407</v>
      </c>
      <c r="G166" s="1227">
        <v>1</v>
      </c>
      <c r="H166" s="1227">
        <v>10</v>
      </c>
      <c r="I166" s="1229">
        <f t="shared" si="53"/>
        <v>10</v>
      </c>
      <c r="J166" s="1230">
        <v>0.21</v>
      </c>
      <c r="K166" s="1250">
        <f t="shared" si="68"/>
        <v>12.1</v>
      </c>
    </row>
    <row r="167" spans="1:13" ht="25.5" x14ac:dyDescent="0.2">
      <c r="A167" s="1523">
        <v>1949</v>
      </c>
      <c r="B167" s="1524">
        <v>44223</v>
      </c>
      <c r="C167" s="1525" t="s">
        <v>2392</v>
      </c>
      <c r="D167" s="1537" t="s">
        <v>2393</v>
      </c>
      <c r="E167" s="1537" t="s">
        <v>2394</v>
      </c>
      <c r="F167" s="1239" t="s">
        <v>2443</v>
      </c>
      <c r="G167" s="1227">
        <v>246.71</v>
      </c>
      <c r="H167" s="1227">
        <v>0.12001000000000001</v>
      </c>
      <c r="I167" s="1229">
        <f t="shared" si="53"/>
        <v>29.607667100000004</v>
      </c>
      <c r="J167" s="1230">
        <v>0.21</v>
      </c>
      <c r="K167" s="1250">
        <f>I167*1.21</f>
        <v>35.825277191000005</v>
      </c>
    </row>
    <row r="168" spans="1:13" x14ac:dyDescent="0.2">
      <c r="A168" s="1523"/>
      <c r="B168" s="1524"/>
      <c r="C168" s="1525"/>
      <c r="D168" s="1537"/>
      <c r="E168" s="1537"/>
      <c r="F168" s="1233" t="s">
        <v>2396</v>
      </c>
      <c r="G168" s="1227">
        <v>240</v>
      </c>
      <c r="H168" s="1227">
        <v>0.25</v>
      </c>
      <c r="I168" s="1229">
        <f t="shared" si="53"/>
        <v>60</v>
      </c>
      <c r="J168" s="1230">
        <v>0.21</v>
      </c>
      <c r="K168" s="1250">
        <f t="shared" ref="K168" si="69">I168*1.21</f>
        <v>72.599999999999994</v>
      </c>
    </row>
    <row r="169" spans="1:13" ht="25.5" x14ac:dyDescent="0.2">
      <c r="A169" s="1515">
        <v>1917</v>
      </c>
      <c r="B169" s="1533">
        <v>44222</v>
      </c>
      <c r="C169" s="1519" t="s">
        <v>2392</v>
      </c>
      <c r="D169" s="1521" t="s">
        <v>2393</v>
      </c>
      <c r="E169" s="1521" t="s">
        <v>2394</v>
      </c>
      <c r="F169" s="1239" t="s">
        <v>2398</v>
      </c>
      <c r="G169" s="1227">
        <v>1634.8</v>
      </c>
      <c r="H169" s="1227">
        <v>0.12</v>
      </c>
      <c r="I169" s="1229">
        <f t="shared" si="53"/>
        <v>196.17599999999999</v>
      </c>
      <c r="J169" s="1230">
        <v>0.21</v>
      </c>
      <c r="K169" s="1250">
        <f>I169*1.21</f>
        <v>237.37295999999998</v>
      </c>
    </row>
    <row r="170" spans="1:13" x14ac:dyDescent="0.2">
      <c r="A170" s="1516"/>
      <c r="B170" s="1535"/>
      <c r="C170" s="1520"/>
      <c r="D170" s="1522"/>
      <c r="E170" s="1522"/>
      <c r="F170" s="1233" t="s">
        <v>2396</v>
      </c>
      <c r="G170" s="1227">
        <v>210</v>
      </c>
      <c r="H170" s="1227">
        <v>0.25</v>
      </c>
      <c r="I170" s="1229">
        <f t="shared" si="53"/>
        <v>52.5</v>
      </c>
      <c r="J170" s="1230">
        <v>0.21</v>
      </c>
      <c r="K170" s="1250">
        <f t="shared" ref="K170" si="70">I170*1.21</f>
        <v>63.524999999999999</v>
      </c>
    </row>
    <row r="171" spans="1:13" ht="25.5" x14ac:dyDescent="0.2">
      <c r="A171" s="1515">
        <v>1951</v>
      </c>
      <c r="B171" s="1533">
        <v>44224</v>
      </c>
      <c r="C171" s="1519" t="s">
        <v>2392</v>
      </c>
      <c r="D171" s="1521" t="s">
        <v>2393</v>
      </c>
      <c r="E171" s="1521" t="s">
        <v>2394</v>
      </c>
      <c r="F171" s="1240" t="s">
        <v>2446</v>
      </c>
      <c r="G171" s="1227">
        <v>133.4</v>
      </c>
      <c r="H171" s="1227">
        <v>0.25</v>
      </c>
      <c r="I171" s="1229">
        <f t="shared" si="53"/>
        <v>33.35</v>
      </c>
      <c r="J171" s="1230">
        <v>0.21</v>
      </c>
      <c r="K171" s="1250">
        <f>I171*1.21</f>
        <v>40.353500000000004</v>
      </c>
    </row>
    <row r="172" spans="1:13" x14ac:dyDescent="0.2">
      <c r="A172" s="1526"/>
      <c r="B172" s="1534"/>
      <c r="C172" s="1536"/>
      <c r="D172" s="1527"/>
      <c r="E172" s="1527"/>
      <c r="F172" s="1233" t="s">
        <v>2396</v>
      </c>
      <c r="G172" s="1227">
        <v>150</v>
      </c>
      <c r="H172" s="1227">
        <v>0.25</v>
      </c>
      <c r="I172" s="1229">
        <f t="shared" si="53"/>
        <v>37.5</v>
      </c>
      <c r="J172" s="1230">
        <v>0.21</v>
      </c>
      <c r="K172" s="1250">
        <f t="shared" ref="K172:K173" si="71">I172*1.21</f>
        <v>45.375</v>
      </c>
    </row>
    <row r="173" spans="1:13" x14ac:dyDescent="0.2">
      <c r="A173" s="1516"/>
      <c r="B173" s="1535"/>
      <c r="C173" s="1520"/>
      <c r="D173" s="1522"/>
      <c r="E173" s="1522"/>
      <c r="F173" s="1227" t="s">
        <v>2407</v>
      </c>
      <c r="G173" s="1227">
        <v>1</v>
      </c>
      <c r="H173" s="1227">
        <v>10</v>
      </c>
      <c r="I173" s="1229">
        <f t="shared" si="53"/>
        <v>10</v>
      </c>
      <c r="J173" s="1230">
        <v>0.21</v>
      </c>
      <c r="K173" s="1250">
        <f t="shared" si="71"/>
        <v>12.1</v>
      </c>
    </row>
    <row r="174" spans="1:13" x14ac:dyDescent="0.2">
      <c r="A174" s="1227"/>
      <c r="B174" s="1227"/>
      <c r="C174" s="1227"/>
      <c r="D174" s="1228"/>
      <c r="E174" s="1228"/>
      <c r="F174" s="1266" t="s">
        <v>4</v>
      </c>
      <c r="G174" s="1267"/>
      <c r="H174" s="1267"/>
      <c r="I174" s="1268"/>
      <c r="J174" s="1267"/>
      <c r="K174" s="1269">
        <f>SUM(K6:K173)</f>
        <v>7873.9020807149991</v>
      </c>
      <c r="L174" s="1241"/>
      <c r="M174" s="1242"/>
    </row>
    <row r="177" spans="1:11" s="1255" customFormat="1" ht="25.5" x14ac:dyDescent="0.2">
      <c r="A177" s="1509" t="s">
        <v>2378</v>
      </c>
      <c r="B177" s="1509" t="s">
        <v>2379</v>
      </c>
      <c r="C177" s="1511" t="s">
        <v>2380</v>
      </c>
      <c r="D177" s="1509" t="s">
        <v>2381</v>
      </c>
      <c r="E177" s="1509"/>
      <c r="F177" s="1261" t="s">
        <v>2447</v>
      </c>
      <c r="G177" s="1528" t="s">
        <v>2383</v>
      </c>
      <c r="H177" s="1529"/>
      <c r="I177" s="1529"/>
      <c r="J177" s="1529"/>
      <c r="K177" s="1530"/>
    </row>
    <row r="178" spans="1:11" s="1255" customFormat="1" ht="38.25" x14ac:dyDescent="0.2">
      <c r="A178" s="1509"/>
      <c r="B178" s="1509"/>
      <c r="C178" s="1511"/>
      <c r="D178" s="1262" t="s">
        <v>2384</v>
      </c>
      <c r="E178" s="1263" t="s">
        <v>2385</v>
      </c>
      <c r="F178" s="1261" t="s">
        <v>2386</v>
      </c>
      <c r="G178" s="1262" t="s">
        <v>2387</v>
      </c>
      <c r="H178" s="1262" t="s">
        <v>2388</v>
      </c>
      <c r="I178" s="1262" t="s">
        <v>2389</v>
      </c>
      <c r="J178" s="1262" t="s">
        <v>2390</v>
      </c>
      <c r="K178" s="1261" t="s">
        <v>2391</v>
      </c>
    </row>
    <row r="179" spans="1:11" x14ac:dyDescent="0.2">
      <c r="A179" s="1235" t="s">
        <v>2448</v>
      </c>
      <c r="B179" s="1237">
        <v>44201</v>
      </c>
      <c r="C179" s="1236" t="s">
        <v>2449</v>
      </c>
      <c r="D179" s="1234" t="s">
        <v>2450</v>
      </c>
      <c r="E179" s="1234"/>
      <c r="F179" s="1233" t="s">
        <v>2451</v>
      </c>
      <c r="G179" s="1227">
        <v>350</v>
      </c>
      <c r="H179" s="1227">
        <v>6.9</v>
      </c>
      <c r="I179" s="1229">
        <f>G179*H179</f>
        <v>2415</v>
      </c>
      <c r="J179" s="1230">
        <v>0</v>
      </c>
      <c r="K179" s="1250">
        <f>I179</f>
        <v>2415</v>
      </c>
    </row>
    <row r="180" spans="1:11" x14ac:dyDescent="0.2">
      <c r="A180" s="1235" t="s">
        <v>2452</v>
      </c>
      <c r="B180" s="1237">
        <v>44201</v>
      </c>
      <c r="C180" s="1236" t="s">
        <v>2449</v>
      </c>
      <c r="D180" s="1234" t="s">
        <v>2450</v>
      </c>
      <c r="E180" s="1234"/>
      <c r="F180" s="1233" t="s">
        <v>2451</v>
      </c>
      <c r="G180" s="1227">
        <v>200</v>
      </c>
      <c r="H180" s="1227">
        <v>6.9</v>
      </c>
      <c r="I180" s="1229">
        <f>G180*H180</f>
        <v>1380</v>
      </c>
      <c r="J180" s="1230">
        <v>0</v>
      </c>
      <c r="K180" s="1250">
        <f>I180</f>
        <v>1380</v>
      </c>
    </row>
    <row r="181" spans="1:11" x14ac:dyDescent="0.2">
      <c r="A181" s="1515" t="s">
        <v>2453</v>
      </c>
      <c r="B181" s="1531">
        <v>44210</v>
      </c>
      <c r="C181" s="1519" t="s">
        <v>2449</v>
      </c>
      <c r="D181" s="1521" t="s">
        <v>2450</v>
      </c>
      <c r="E181" s="1521"/>
      <c r="F181" s="1233" t="s">
        <v>2451</v>
      </c>
      <c r="G181" s="1227">
        <v>150</v>
      </c>
      <c r="H181" s="1227">
        <v>6.2988</v>
      </c>
      <c r="I181" s="1229">
        <f t="shared" ref="I181:I183" si="72">G181*H181</f>
        <v>944.81999999999994</v>
      </c>
      <c r="J181" s="1230">
        <v>0</v>
      </c>
      <c r="K181" s="1250">
        <f t="shared" ref="K181:K183" si="73">I181</f>
        <v>944.81999999999994</v>
      </c>
    </row>
    <row r="182" spans="1:11" x14ac:dyDescent="0.2">
      <c r="A182" s="1516"/>
      <c r="B182" s="1532"/>
      <c r="C182" s="1520"/>
      <c r="D182" s="1522"/>
      <c r="E182" s="1522"/>
      <c r="F182" s="1233" t="s">
        <v>2451</v>
      </c>
      <c r="G182" s="1227">
        <v>450</v>
      </c>
      <c r="H182" s="1227">
        <v>6.2988</v>
      </c>
      <c r="I182" s="1229">
        <f t="shared" si="72"/>
        <v>2834.46</v>
      </c>
      <c r="J182" s="1230">
        <v>0</v>
      </c>
      <c r="K182" s="1250">
        <f t="shared" si="73"/>
        <v>2834.46</v>
      </c>
    </row>
    <row r="183" spans="1:11" x14ac:dyDescent="0.2">
      <c r="A183" s="1235" t="s">
        <v>2454</v>
      </c>
      <c r="B183" s="1237">
        <v>44211</v>
      </c>
      <c r="C183" s="1236" t="s">
        <v>2449</v>
      </c>
      <c r="D183" s="1234" t="s">
        <v>2450</v>
      </c>
      <c r="E183" s="1234"/>
      <c r="F183" s="1231" t="s">
        <v>2451</v>
      </c>
      <c r="G183" s="1227">
        <v>600</v>
      </c>
      <c r="H183" s="1227">
        <v>6.2977999999999996</v>
      </c>
      <c r="I183" s="1227">
        <f t="shared" si="72"/>
        <v>3778.68</v>
      </c>
      <c r="J183" s="1230">
        <v>0</v>
      </c>
      <c r="K183" s="1256">
        <f t="shared" si="73"/>
        <v>3778.68</v>
      </c>
    </row>
    <row r="184" spans="1:11" x14ac:dyDescent="0.2">
      <c r="A184" s="1227"/>
      <c r="B184" s="1227"/>
      <c r="C184" s="1227"/>
      <c r="D184" s="1228"/>
      <c r="E184" s="1228"/>
      <c r="F184" s="1227"/>
      <c r="G184" s="1227"/>
      <c r="H184" s="1227"/>
      <c r="I184" s="1227"/>
      <c r="J184" s="1227"/>
      <c r="K184" s="1257"/>
    </row>
    <row r="185" spans="1:11" x14ac:dyDescent="0.2">
      <c r="A185" s="1235" t="s">
        <v>2455</v>
      </c>
      <c r="B185" s="1237">
        <v>44202</v>
      </c>
      <c r="C185" s="1236" t="s">
        <v>2456</v>
      </c>
      <c r="D185" s="1234" t="s">
        <v>2450</v>
      </c>
      <c r="E185" s="1234"/>
      <c r="F185" s="1233" t="s">
        <v>2457</v>
      </c>
      <c r="G185" s="1227">
        <v>40000</v>
      </c>
      <c r="H185" s="1227">
        <v>8.9899999999999994E-2</v>
      </c>
      <c r="I185" s="1227">
        <f t="shared" ref="I185:I188" si="74">G185*H185</f>
        <v>3595.9999999999995</v>
      </c>
      <c r="J185" s="1230">
        <v>0.21</v>
      </c>
      <c r="K185" s="1256">
        <f>I185*1.21</f>
        <v>4351.1599999999989</v>
      </c>
    </row>
    <row r="186" spans="1:11" x14ac:dyDescent="0.2">
      <c r="A186" s="1235" t="s">
        <v>2458</v>
      </c>
      <c r="B186" s="1237">
        <v>44215</v>
      </c>
      <c r="C186" s="1236" t="s">
        <v>2456</v>
      </c>
      <c r="D186" s="1234" t="s">
        <v>2450</v>
      </c>
      <c r="E186" s="1234"/>
      <c r="F186" s="1233" t="s">
        <v>2459</v>
      </c>
      <c r="G186" s="1227">
        <v>3400</v>
      </c>
      <c r="H186" s="1227">
        <v>1.1669</v>
      </c>
      <c r="I186" s="1227">
        <f t="shared" si="74"/>
        <v>3967.46</v>
      </c>
      <c r="J186" s="1230">
        <v>0.21</v>
      </c>
      <c r="K186" s="1258">
        <f>I186*1.21</f>
        <v>4800.6265999999996</v>
      </c>
    </row>
    <row r="187" spans="1:11" ht="38.25" x14ac:dyDescent="0.2">
      <c r="A187" s="1235" t="s">
        <v>2460</v>
      </c>
      <c r="B187" s="1237">
        <v>44222</v>
      </c>
      <c r="C187" s="1236" t="s">
        <v>2456</v>
      </c>
      <c r="D187" s="1234" t="s">
        <v>2450</v>
      </c>
      <c r="E187" s="1234"/>
      <c r="F187" s="1238" t="s">
        <v>2461</v>
      </c>
      <c r="G187" s="1227">
        <v>300</v>
      </c>
      <c r="H187" s="1227">
        <v>13.3192</v>
      </c>
      <c r="I187" s="1227">
        <f t="shared" si="74"/>
        <v>3995.76</v>
      </c>
      <c r="J187" s="1230">
        <v>0.21</v>
      </c>
      <c r="K187" s="1258">
        <f>I187*1.21</f>
        <v>4834.8696</v>
      </c>
    </row>
    <row r="188" spans="1:11" x14ac:dyDescent="0.2">
      <c r="A188" s="1235" t="s">
        <v>2462</v>
      </c>
      <c r="B188" s="1237">
        <v>44228</v>
      </c>
      <c r="C188" s="1236" t="s">
        <v>2456</v>
      </c>
      <c r="D188" s="1234" t="s">
        <v>2450</v>
      </c>
      <c r="E188" s="1234"/>
      <c r="F188" s="1233" t="s">
        <v>2459</v>
      </c>
      <c r="G188" s="1227">
        <v>4000</v>
      </c>
      <c r="H188" s="1227">
        <v>0.99839999999999995</v>
      </c>
      <c r="I188" s="1227">
        <f t="shared" si="74"/>
        <v>3993.6</v>
      </c>
      <c r="J188" s="1230">
        <v>0.21</v>
      </c>
      <c r="K188" s="1258">
        <f>I188*1.21</f>
        <v>4832.2559999999994</v>
      </c>
    </row>
    <row r="189" spans="1:11" x14ac:dyDescent="0.2">
      <c r="A189" s="1227"/>
      <c r="B189" s="1227"/>
      <c r="C189" s="1227"/>
      <c r="D189" s="1228"/>
      <c r="E189" s="1228"/>
      <c r="F189" s="1227"/>
      <c r="G189" s="1227"/>
      <c r="H189" s="1227"/>
      <c r="I189" s="1227"/>
      <c r="J189" s="1227"/>
      <c r="K189" s="1257"/>
    </row>
    <row r="190" spans="1:11" x14ac:dyDescent="0.2">
      <c r="A190" s="1235" t="s">
        <v>2463</v>
      </c>
      <c r="B190" s="1237">
        <v>44214</v>
      </c>
      <c r="C190" s="1236" t="s">
        <v>2464</v>
      </c>
      <c r="D190" s="1234" t="s">
        <v>2465</v>
      </c>
      <c r="E190" s="1234" t="s">
        <v>2466</v>
      </c>
      <c r="F190" s="1227" t="s">
        <v>2467</v>
      </c>
      <c r="G190" s="1227">
        <v>120</v>
      </c>
      <c r="H190" s="1227">
        <v>1.55</v>
      </c>
      <c r="I190" s="1227">
        <f t="shared" ref="I190" si="75">G190*H190</f>
        <v>186</v>
      </c>
      <c r="J190" s="1230">
        <v>0.21</v>
      </c>
      <c r="K190" s="1258">
        <f>I190*1.21</f>
        <v>225.06</v>
      </c>
    </row>
    <row r="191" spans="1:11" x14ac:dyDescent="0.2">
      <c r="A191" s="1227"/>
      <c r="B191" s="1227"/>
      <c r="C191" s="1227"/>
      <c r="D191" s="1228"/>
      <c r="E191" s="1228"/>
      <c r="F191" s="1227"/>
      <c r="G191" s="1227"/>
      <c r="H191" s="1227"/>
      <c r="I191" s="1227"/>
      <c r="J191" s="1227"/>
      <c r="K191" s="1257"/>
    </row>
    <row r="192" spans="1:11" x14ac:dyDescent="0.2">
      <c r="A192" s="1235" t="s">
        <v>2468</v>
      </c>
      <c r="B192" s="1237">
        <v>44221</v>
      </c>
      <c r="C192" s="1236" t="s">
        <v>2469</v>
      </c>
      <c r="D192" s="1234" t="s">
        <v>2470</v>
      </c>
      <c r="E192" s="1234" t="s">
        <v>2471</v>
      </c>
      <c r="F192" s="1233" t="s">
        <v>2472</v>
      </c>
      <c r="G192" s="1227">
        <v>80</v>
      </c>
      <c r="H192" s="1227">
        <v>2.4</v>
      </c>
      <c r="I192" s="1227">
        <f t="shared" ref="I192:I193" si="76">G192*H192</f>
        <v>192</v>
      </c>
      <c r="J192" s="1230">
        <v>0.21</v>
      </c>
      <c r="K192" s="1258">
        <f>I192*1.21</f>
        <v>232.32</v>
      </c>
    </row>
    <row r="193" spans="1:11" x14ac:dyDescent="0.2">
      <c r="A193" s="1235" t="s">
        <v>2473</v>
      </c>
      <c r="B193" s="1237">
        <v>44221</v>
      </c>
      <c r="C193" s="1236" t="s">
        <v>2469</v>
      </c>
      <c r="D193" s="1234" t="s">
        <v>2470</v>
      </c>
      <c r="E193" s="1234" t="s">
        <v>2471</v>
      </c>
      <c r="F193" s="1231" t="s">
        <v>2472</v>
      </c>
      <c r="G193" s="1227">
        <v>240</v>
      </c>
      <c r="H193" s="1227">
        <v>2.4</v>
      </c>
      <c r="I193" s="1227">
        <f t="shared" si="76"/>
        <v>576</v>
      </c>
      <c r="J193" s="1230">
        <v>0.21</v>
      </c>
      <c r="K193" s="1258">
        <f>I193*1.21</f>
        <v>696.96</v>
      </c>
    </row>
    <row r="194" spans="1:11" x14ac:dyDescent="0.2">
      <c r="A194" s="1227"/>
      <c r="B194" s="1227"/>
      <c r="C194" s="1227"/>
      <c r="D194" s="1228"/>
      <c r="E194" s="1228"/>
      <c r="F194" s="1227"/>
      <c r="G194" s="1227"/>
      <c r="H194" s="1227"/>
      <c r="I194" s="1227"/>
      <c r="J194" s="1227"/>
      <c r="K194" s="1257"/>
    </row>
    <row r="195" spans="1:11" x14ac:dyDescent="0.2">
      <c r="A195" s="1234" t="s">
        <v>2476</v>
      </c>
      <c r="B195" s="1227"/>
      <c r="C195" s="1236" t="s">
        <v>2474</v>
      </c>
      <c r="D195" s="1234" t="s">
        <v>2475</v>
      </c>
      <c r="E195" s="1234"/>
      <c r="F195" s="1231" t="s">
        <v>2477</v>
      </c>
      <c r="G195" s="1227">
        <v>100</v>
      </c>
      <c r="H195" s="1227">
        <v>0.79</v>
      </c>
      <c r="I195" s="1227">
        <f t="shared" ref="I195:I196" si="77">G195*H195</f>
        <v>79</v>
      </c>
      <c r="J195" s="1230">
        <v>0.21</v>
      </c>
      <c r="K195" s="1258">
        <f>I195*1.21</f>
        <v>95.59</v>
      </c>
    </row>
    <row r="196" spans="1:11" x14ac:dyDescent="0.2">
      <c r="A196" s="1227">
        <v>30767</v>
      </c>
      <c r="B196" s="1237">
        <v>44210</v>
      </c>
      <c r="C196" s="1227" t="s">
        <v>2478</v>
      </c>
      <c r="D196" s="1234" t="s">
        <v>2479</v>
      </c>
      <c r="E196" s="1259" t="s">
        <v>2480</v>
      </c>
      <c r="F196" s="1227" t="s">
        <v>2481</v>
      </c>
      <c r="G196" s="1227">
        <v>500</v>
      </c>
      <c r="H196" s="1227">
        <v>0.3306</v>
      </c>
      <c r="I196" s="1227">
        <f t="shared" si="77"/>
        <v>165.3</v>
      </c>
      <c r="J196" s="1230">
        <v>0.21</v>
      </c>
      <c r="K196" s="1258">
        <f>I196*1.21</f>
        <v>200.01300000000001</v>
      </c>
    </row>
    <row r="197" spans="1:11" x14ac:dyDescent="0.2">
      <c r="A197" s="1227"/>
      <c r="B197" s="1227"/>
      <c r="C197" s="1227"/>
      <c r="D197" s="1228"/>
      <c r="E197" s="1228"/>
      <c r="F197" s="1266" t="s">
        <v>4</v>
      </c>
      <c r="G197" s="1270">
        <f>SUM(G196)</f>
        <v>500</v>
      </c>
      <c r="H197" s="1267"/>
      <c r="I197" s="1268"/>
      <c r="J197" s="1267"/>
      <c r="K197" s="1269">
        <f>SUM(K179:K196)</f>
        <v>31621.815199999997</v>
      </c>
    </row>
    <row r="198" spans="1:11" x14ac:dyDescent="0.2">
      <c r="A198" s="1227"/>
      <c r="B198" s="1227"/>
      <c r="C198" s="1227"/>
      <c r="D198" s="1228"/>
      <c r="E198" s="1228"/>
      <c r="F198" s="1260"/>
      <c r="G198" s="1227"/>
      <c r="H198" s="1227"/>
      <c r="I198" s="1227"/>
      <c r="J198" s="1271" t="s">
        <v>4</v>
      </c>
      <c r="K198" s="1272">
        <f>K197+K174</f>
        <v>39495.717280714998</v>
      </c>
    </row>
  </sheetData>
  <mergeCells count="377">
    <mergeCell ref="G1:K1"/>
    <mergeCell ref="A169:A170"/>
    <mergeCell ref="B169:B170"/>
    <mergeCell ref="C169:C170"/>
    <mergeCell ref="D169:D170"/>
    <mergeCell ref="E169:E170"/>
    <mergeCell ref="A160:A161"/>
    <mergeCell ref="B160:B161"/>
    <mergeCell ref="C160:C161"/>
    <mergeCell ref="D160:D161"/>
    <mergeCell ref="E160:E161"/>
    <mergeCell ref="A164:A166"/>
    <mergeCell ref="B164:B166"/>
    <mergeCell ref="C164:C166"/>
    <mergeCell ref="D164:D166"/>
    <mergeCell ref="E164:E166"/>
    <mergeCell ref="A167:A168"/>
    <mergeCell ref="B167:B168"/>
    <mergeCell ref="C167:C168"/>
    <mergeCell ref="D167:D168"/>
    <mergeCell ref="E167:E168"/>
    <mergeCell ref="A158:A159"/>
    <mergeCell ref="B158:B159"/>
    <mergeCell ref="C158:C159"/>
    <mergeCell ref="G177:K177"/>
    <mergeCell ref="A181:A182"/>
    <mergeCell ref="B181:B182"/>
    <mergeCell ref="C181:C182"/>
    <mergeCell ref="D181:D182"/>
    <mergeCell ref="E181:E182"/>
    <mergeCell ref="A171:A173"/>
    <mergeCell ref="B171:B173"/>
    <mergeCell ref="C171:C173"/>
    <mergeCell ref="D171:D173"/>
    <mergeCell ref="E171:E173"/>
    <mergeCell ref="A177:A178"/>
    <mergeCell ref="B177:B178"/>
    <mergeCell ref="C177:C178"/>
    <mergeCell ref="D177:E177"/>
    <mergeCell ref="D158:D159"/>
    <mergeCell ref="E158:E159"/>
    <mergeCell ref="A156:A157"/>
    <mergeCell ref="B156:B157"/>
    <mergeCell ref="C156:C157"/>
    <mergeCell ref="D156:D157"/>
    <mergeCell ref="E156:E157"/>
    <mergeCell ref="A153:A155"/>
    <mergeCell ref="B153:B155"/>
    <mergeCell ref="C153:C155"/>
    <mergeCell ref="D153:D155"/>
    <mergeCell ref="E153:E155"/>
    <mergeCell ref="A151:A152"/>
    <mergeCell ref="B151:B152"/>
    <mergeCell ref="C151:C152"/>
    <mergeCell ref="D151:D152"/>
    <mergeCell ref="E151:E152"/>
    <mergeCell ref="A149:A150"/>
    <mergeCell ref="B149:B150"/>
    <mergeCell ref="C149:C150"/>
    <mergeCell ref="D149:D150"/>
    <mergeCell ref="E149:E150"/>
    <mergeCell ref="A147:A148"/>
    <mergeCell ref="B147:B148"/>
    <mergeCell ref="C147:C148"/>
    <mergeCell ref="D147:D148"/>
    <mergeCell ref="E147:E148"/>
    <mergeCell ref="A145:A146"/>
    <mergeCell ref="B145:B146"/>
    <mergeCell ref="C145:C146"/>
    <mergeCell ref="D145:D146"/>
    <mergeCell ref="E145:E146"/>
    <mergeCell ref="A143:A144"/>
    <mergeCell ref="B143:B144"/>
    <mergeCell ref="C143:C144"/>
    <mergeCell ref="D143:D144"/>
    <mergeCell ref="E143:E144"/>
    <mergeCell ref="A141:A142"/>
    <mergeCell ref="B141:B142"/>
    <mergeCell ref="C141:C142"/>
    <mergeCell ref="D141:D142"/>
    <mergeCell ref="E141:E142"/>
    <mergeCell ref="A139:A140"/>
    <mergeCell ref="B139:B140"/>
    <mergeCell ref="C139:C140"/>
    <mergeCell ref="D139:D140"/>
    <mergeCell ref="E139:E140"/>
    <mergeCell ref="A137:A138"/>
    <mergeCell ref="B137:B138"/>
    <mergeCell ref="C137:C138"/>
    <mergeCell ref="D137:D138"/>
    <mergeCell ref="E137:E138"/>
    <mergeCell ref="A135:A136"/>
    <mergeCell ref="B135:B136"/>
    <mergeCell ref="C135:C136"/>
    <mergeCell ref="D135:D136"/>
    <mergeCell ref="E135:E136"/>
    <mergeCell ref="A133:A134"/>
    <mergeCell ref="B133:B134"/>
    <mergeCell ref="C133:C134"/>
    <mergeCell ref="D133:D134"/>
    <mergeCell ref="E133:E134"/>
    <mergeCell ref="A130:A132"/>
    <mergeCell ref="B130:B132"/>
    <mergeCell ref="C130:C132"/>
    <mergeCell ref="D130:D132"/>
    <mergeCell ref="E130:E132"/>
    <mergeCell ref="A128:A129"/>
    <mergeCell ref="B128:B129"/>
    <mergeCell ref="C128:C129"/>
    <mergeCell ref="D128:D129"/>
    <mergeCell ref="E128:E129"/>
    <mergeCell ref="A126:A127"/>
    <mergeCell ref="B126:B127"/>
    <mergeCell ref="C126:C127"/>
    <mergeCell ref="D126:D127"/>
    <mergeCell ref="E126:E127"/>
    <mergeCell ref="A124:A125"/>
    <mergeCell ref="B124:B125"/>
    <mergeCell ref="C124:C125"/>
    <mergeCell ref="D124:D125"/>
    <mergeCell ref="E124:E125"/>
    <mergeCell ref="A122:A123"/>
    <mergeCell ref="B122:B123"/>
    <mergeCell ref="C122:C123"/>
    <mergeCell ref="D122:D123"/>
    <mergeCell ref="E122:E123"/>
    <mergeCell ref="A120:A121"/>
    <mergeCell ref="B120:B121"/>
    <mergeCell ref="C120:C121"/>
    <mergeCell ref="D120:D121"/>
    <mergeCell ref="E120:E121"/>
    <mergeCell ref="A118:A119"/>
    <mergeCell ref="B118:B119"/>
    <mergeCell ref="C118:C119"/>
    <mergeCell ref="D118:D119"/>
    <mergeCell ref="E118:E119"/>
    <mergeCell ref="A115:A117"/>
    <mergeCell ref="B115:B117"/>
    <mergeCell ref="C115:C117"/>
    <mergeCell ref="D115:D117"/>
    <mergeCell ref="E115:E117"/>
    <mergeCell ref="A113:A114"/>
    <mergeCell ref="B113:B114"/>
    <mergeCell ref="C113:C114"/>
    <mergeCell ref="D113:D114"/>
    <mergeCell ref="E113:E114"/>
    <mergeCell ref="A110:A112"/>
    <mergeCell ref="B110:B112"/>
    <mergeCell ref="C110:C112"/>
    <mergeCell ref="D110:D112"/>
    <mergeCell ref="E110:E112"/>
    <mergeCell ref="A107:A109"/>
    <mergeCell ref="B107:B109"/>
    <mergeCell ref="C107:C109"/>
    <mergeCell ref="D107:D109"/>
    <mergeCell ref="E107:E109"/>
    <mergeCell ref="A104:A106"/>
    <mergeCell ref="B104:B106"/>
    <mergeCell ref="C104:C106"/>
    <mergeCell ref="D104:D106"/>
    <mergeCell ref="E104:E106"/>
    <mergeCell ref="A102:A103"/>
    <mergeCell ref="B102:B103"/>
    <mergeCell ref="C102:C103"/>
    <mergeCell ref="D102:D103"/>
    <mergeCell ref="E102:E103"/>
    <mergeCell ref="A100:A101"/>
    <mergeCell ref="B100:B101"/>
    <mergeCell ref="C100:C101"/>
    <mergeCell ref="D100:D101"/>
    <mergeCell ref="E100:E101"/>
    <mergeCell ref="A97:A99"/>
    <mergeCell ref="B97:B99"/>
    <mergeCell ref="C97:C99"/>
    <mergeCell ref="D97:D99"/>
    <mergeCell ref="E97:E99"/>
    <mergeCell ref="A94:A96"/>
    <mergeCell ref="B94:B96"/>
    <mergeCell ref="C94:C96"/>
    <mergeCell ref="D94:D96"/>
    <mergeCell ref="E94:E96"/>
    <mergeCell ref="A91:A93"/>
    <mergeCell ref="B91:B93"/>
    <mergeCell ref="C91:C93"/>
    <mergeCell ref="D91:D93"/>
    <mergeCell ref="E91:E93"/>
    <mergeCell ref="A88:A90"/>
    <mergeCell ref="B88:B90"/>
    <mergeCell ref="C88:C90"/>
    <mergeCell ref="D88:D90"/>
    <mergeCell ref="E88:E90"/>
    <mergeCell ref="A85:A87"/>
    <mergeCell ref="B85:B87"/>
    <mergeCell ref="C85:C87"/>
    <mergeCell ref="D85:D87"/>
    <mergeCell ref="E85:E87"/>
    <mergeCell ref="A82:A84"/>
    <mergeCell ref="B82:B84"/>
    <mergeCell ref="C82:C84"/>
    <mergeCell ref="D82:D84"/>
    <mergeCell ref="E82:E84"/>
    <mergeCell ref="A79:A81"/>
    <mergeCell ref="B79:B81"/>
    <mergeCell ref="C79:C81"/>
    <mergeCell ref="D79:D81"/>
    <mergeCell ref="E79:E81"/>
    <mergeCell ref="A76:A78"/>
    <mergeCell ref="B76:B78"/>
    <mergeCell ref="C76:C78"/>
    <mergeCell ref="D76:D78"/>
    <mergeCell ref="E76:E78"/>
    <mergeCell ref="A73:A75"/>
    <mergeCell ref="B73:B75"/>
    <mergeCell ref="C73:C75"/>
    <mergeCell ref="D73:D75"/>
    <mergeCell ref="E73:E75"/>
    <mergeCell ref="A70:A72"/>
    <mergeCell ref="B70:B72"/>
    <mergeCell ref="C70:C72"/>
    <mergeCell ref="D70:D72"/>
    <mergeCell ref="E70:E72"/>
    <mergeCell ref="A68:A69"/>
    <mergeCell ref="B68:B69"/>
    <mergeCell ref="C68:C69"/>
    <mergeCell ref="D68:D69"/>
    <mergeCell ref="E68:E69"/>
    <mergeCell ref="A66:A67"/>
    <mergeCell ref="B66:B67"/>
    <mergeCell ref="C66:C67"/>
    <mergeCell ref="D66:D67"/>
    <mergeCell ref="E66:E67"/>
    <mergeCell ref="A64:A65"/>
    <mergeCell ref="B64:B65"/>
    <mergeCell ref="C64:C65"/>
    <mergeCell ref="D64:D65"/>
    <mergeCell ref="E64:E65"/>
    <mergeCell ref="A62:A63"/>
    <mergeCell ref="B62:B63"/>
    <mergeCell ref="C62:C63"/>
    <mergeCell ref="D62:D63"/>
    <mergeCell ref="E62:E63"/>
    <mergeCell ref="A60:A61"/>
    <mergeCell ref="B60:B61"/>
    <mergeCell ref="C60:C61"/>
    <mergeCell ref="D60:D61"/>
    <mergeCell ref="E60:E61"/>
    <mergeCell ref="A58:A59"/>
    <mergeCell ref="B58:B59"/>
    <mergeCell ref="C58:C59"/>
    <mergeCell ref="D58:D59"/>
    <mergeCell ref="E58:E59"/>
    <mergeCell ref="A56:A57"/>
    <mergeCell ref="B56:B57"/>
    <mergeCell ref="C56:C57"/>
    <mergeCell ref="D56:D57"/>
    <mergeCell ref="E56:E57"/>
    <mergeCell ref="A54:A55"/>
    <mergeCell ref="B54:B55"/>
    <mergeCell ref="C54:C55"/>
    <mergeCell ref="D54:D55"/>
    <mergeCell ref="E54:E55"/>
    <mergeCell ref="A52:A53"/>
    <mergeCell ref="B52:B53"/>
    <mergeCell ref="C52:C53"/>
    <mergeCell ref="D52:D53"/>
    <mergeCell ref="E52:E53"/>
    <mergeCell ref="A50:A51"/>
    <mergeCell ref="B50:B51"/>
    <mergeCell ref="C50:C51"/>
    <mergeCell ref="D50:D51"/>
    <mergeCell ref="E50:E51"/>
    <mergeCell ref="A48:A49"/>
    <mergeCell ref="B48:B49"/>
    <mergeCell ref="C48:C49"/>
    <mergeCell ref="D48:D49"/>
    <mergeCell ref="E48:E49"/>
    <mergeCell ref="A45:A47"/>
    <mergeCell ref="B45:B47"/>
    <mergeCell ref="C45:C47"/>
    <mergeCell ref="D45:D47"/>
    <mergeCell ref="E45:E47"/>
    <mergeCell ref="A42:A44"/>
    <mergeCell ref="B42:B44"/>
    <mergeCell ref="C42:C44"/>
    <mergeCell ref="D42:D44"/>
    <mergeCell ref="E42:E44"/>
    <mergeCell ref="A40:A41"/>
    <mergeCell ref="B40:B41"/>
    <mergeCell ref="C40:C41"/>
    <mergeCell ref="D40:D41"/>
    <mergeCell ref="E40:E41"/>
    <mergeCell ref="A38:A39"/>
    <mergeCell ref="B38:B39"/>
    <mergeCell ref="C38:C39"/>
    <mergeCell ref="D38:D39"/>
    <mergeCell ref="E38:E39"/>
    <mergeCell ref="A36:A37"/>
    <mergeCell ref="B36:B37"/>
    <mergeCell ref="C36:C37"/>
    <mergeCell ref="D36:D37"/>
    <mergeCell ref="E36:E37"/>
    <mergeCell ref="A33:A35"/>
    <mergeCell ref="B33:B35"/>
    <mergeCell ref="C33:C35"/>
    <mergeCell ref="D33:D35"/>
    <mergeCell ref="E33:E35"/>
    <mergeCell ref="A30:A32"/>
    <mergeCell ref="B30:B32"/>
    <mergeCell ref="C30:C32"/>
    <mergeCell ref="D30:D32"/>
    <mergeCell ref="E30:E32"/>
    <mergeCell ref="A28:A29"/>
    <mergeCell ref="B28:B29"/>
    <mergeCell ref="C28:C29"/>
    <mergeCell ref="D28:D29"/>
    <mergeCell ref="E28:E29"/>
    <mergeCell ref="A26:A27"/>
    <mergeCell ref="B26:B27"/>
    <mergeCell ref="C26:C27"/>
    <mergeCell ref="D26:D27"/>
    <mergeCell ref="E26:E27"/>
    <mergeCell ref="A24:A25"/>
    <mergeCell ref="B24:B25"/>
    <mergeCell ref="C24:C25"/>
    <mergeCell ref="D24:D25"/>
    <mergeCell ref="E24:E25"/>
    <mergeCell ref="A22:A23"/>
    <mergeCell ref="B22:B23"/>
    <mergeCell ref="C22:C23"/>
    <mergeCell ref="D22:D23"/>
    <mergeCell ref="E22:E23"/>
    <mergeCell ref="A20:A21"/>
    <mergeCell ref="B20:B21"/>
    <mergeCell ref="C20:C21"/>
    <mergeCell ref="D20:D21"/>
    <mergeCell ref="E20:E21"/>
    <mergeCell ref="A18:A19"/>
    <mergeCell ref="B18:B19"/>
    <mergeCell ref="C18:C19"/>
    <mergeCell ref="D18:D19"/>
    <mergeCell ref="E18:E19"/>
    <mergeCell ref="A16:A17"/>
    <mergeCell ref="B16:B17"/>
    <mergeCell ref="C16:C17"/>
    <mergeCell ref="D16:D17"/>
    <mergeCell ref="E16:E17"/>
    <mergeCell ref="A14:A15"/>
    <mergeCell ref="B14:B15"/>
    <mergeCell ref="C14:C15"/>
    <mergeCell ref="D14:D15"/>
    <mergeCell ref="E14:E15"/>
    <mergeCell ref="A12:A13"/>
    <mergeCell ref="B12:B13"/>
    <mergeCell ref="C12:C13"/>
    <mergeCell ref="D12:D13"/>
    <mergeCell ref="E12:E13"/>
    <mergeCell ref="A10:A11"/>
    <mergeCell ref="B10:B11"/>
    <mergeCell ref="C10:C11"/>
    <mergeCell ref="D10:D11"/>
    <mergeCell ref="E10:E11"/>
    <mergeCell ref="A4:A5"/>
    <mergeCell ref="B4:B5"/>
    <mergeCell ref="C4:C5"/>
    <mergeCell ref="D4:E4"/>
    <mergeCell ref="G4:K4"/>
    <mergeCell ref="A3:K3"/>
    <mergeCell ref="A8:A9"/>
    <mergeCell ref="B8:B9"/>
    <mergeCell ref="C8:C9"/>
    <mergeCell ref="D8:D9"/>
    <mergeCell ref="E8:E9"/>
    <mergeCell ref="A6:A7"/>
    <mergeCell ref="B6:B7"/>
    <mergeCell ref="C6:C7"/>
    <mergeCell ref="D6:D7"/>
    <mergeCell ref="E6:E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I32"/>
  <sheetViews>
    <sheetView tabSelected="1" zoomScale="83" zoomScaleNormal="83" workbookViewId="0">
      <selection activeCell="H40" sqref="H40"/>
    </sheetView>
  </sheetViews>
  <sheetFormatPr defaultColWidth="9.140625" defaultRowHeight="12.75" x14ac:dyDescent="0.2"/>
  <cols>
    <col min="1" max="1" width="20.42578125" style="848" customWidth="1"/>
    <col min="2" max="2" width="12.42578125" style="848" customWidth="1"/>
    <col min="3" max="3" width="29.28515625" style="848" customWidth="1"/>
    <col min="4" max="4" width="13.7109375" style="848" customWidth="1"/>
    <col min="5" max="5" width="61.85546875" style="848" customWidth="1"/>
    <col min="6" max="6" width="14" style="848" customWidth="1"/>
    <col min="7" max="7" width="14.28515625" style="848" customWidth="1"/>
    <col min="8" max="16384" width="9.140625" style="848"/>
  </cols>
  <sheetData>
    <row r="1" spans="1:9" ht="42.75" customHeight="1" x14ac:dyDescent="0.2">
      <c r="F1" s="1389" t="s">
        <v>2562</v>
      </c>
      <c r="G1" s="1389"/>
      <c r="H1" s="1389"/>
    </row>
    <row r="2" spans="1:9" x14ac:dyDescent="0.2">
      <c r="A2" s="1387" t="s">
        <v>2609</v>
      </c>
      <c r="B2" s="1387"/>
      <c r="C2" s="1387"/>
      <c r="D2" s="1387"/>
      <c r="E2" s="1387"/>
      <c r="F2" s="1387"/>
      <c r="G2" s="1387"/>
    </row>
    <row r="3" spans="1:9" x14ac:dyDescent="0.2">
      <c r="A3" s="1387"/>
      <c r="B3" s="1387"/>
      <c r="C3" s="1387"/>
      <c r="D3" s="1387"/>
      <c r="E3" s="1387"/>
      <c r="F3" s="1387"/>
      <c r="G3" s="1387"/>
    </row>
    <row r="4" spans="1:9" ht="3" customHeight="1" thickBot="1" x14ac:dyDescent="0.25">
      <c r="A4" s="1388"/>
      <c r="B4" s="1388"/>
      <c r="C4" s="1388"/>
      <c r="D4" s="1388"/>
      <c r="E4" s="1388"/>
      <c r="F4" s="1388"/>
      <c r="G4" s="1388"/>
    </row>
    <row r="5" spans="1:9" s="950" customFormat="1" ht="36.75" customHeight="1" thickBot="1" x14ac:dyDescent="0.3">
      <c r="A5" s="947" t="s">
        <v>848</v>
      </c>
      <c r="B5" s="948" t="s">
        <v>849</v>
      </c>
      <c r="C5" s="948" t="s">
        <v>850</v>
      </c>
      <c r="D5" s="948" t="s">
        <v>27</v>
      </c>
      <c r="E5" s="948" t="s">
        <v>851</v>
      </c>
      <c r="F5" s="948" t="s">
        <v>32</v>
      </c>
      <c r="G5" s="949" t="s">
        <v>852</v>
      </c>
      <c r="H5" s="949" t="s">
        <v>2104</v>
      </c>
      <c r="I5" s="949" t="s">
        <v>2103</v>
      </c>
    </row>
    <row r="6" spans="1:9" s="950" customFormat="1" ht="13.5" thickBot="1" x14ac:dyDescent="0.3">
      <c r="A6" s="951" t="s">
        <v>25</v>
      </c>
      <c r="B6" s="952"/>
      <c r="C6" s="952"/>
      <c r="D6" s="952"/>
      <c r="E6" s="953"/>
      <c r="F6" s="963">
        <f>SUM(F7:F32)</f>
        <v>1405</v>
      </c>
      <c r="G6" s="967">
        <f>ROUNDUP(SUM(G7:G32),0)</f>
        <v>30102</v>
      </c>
      <c r="H6" s="967">
        <f t="shared" ref="H6:I6" si="0">ROUNDUP(SUM(H7:H32),0)</f>
        <v>92</v>
      </c>
      <c r="I6" s="967">
        <f t="shared" si="0"/>
        <v>30010</v>
      </c>
    </row>
    <row r="7" spans="1:9" x14ac:dyDescent="0.2">
      <c r="A7" s="954" t="s">
        <v>853</v>
      </c>
      <c r="B7" s="955" t="s">
        <v>854</v>
      </c>
      <c r="C7" s="955" t="s">
        <v>324</v>
      </c>
      <c r="D7" s="960" t="s">
        <v>855</v>
      </c>
      <c r="E7" s="955" t="s">
        <v>856</v>
      </c>
      <c r="F7" s="960">
        <v>51</v>
      </c>
      <c r="G7" s="964">
        <v>686.45999999999992</v>
      </c>
      <c r="H7" s="964"/>
      <c r="I7" s="964">
        <f>G7-H7</f>
        <v>686.45999999999992</v>
      </c>
    </row>
    <row r="8" spans="1:9" x14ac:dyDescent="0.2">
      <c r="A8" s="957" t="s">
        <v>853</v>
      </c>
      <c r="B8" s="956" t="s">
        <v>854</v>
      </c>
      <c r="C8" s="956" t="s">
        <v>324</v>
      </c>
      <c r="D8" s="961" t="s">
        <v>857</v>
      </c>
      <c r="E8" s="956" t="s">
        <v>858</v>
      </c>
      <c r="F8" s="961">
        <v>368</v>
      </c>
      <c r="G8" s="965">
        <v>8449.2800000000025</v>
      </c>
      <c r="H8" s="965"/>
      <c r="I8" s="964">
        <f t="shared" ref="I8:I32" si="1">G8-H8</f>
        <v>8449.2800000000025</v>
      </c>
    </row>
    <row r="9" spans="1:9" x14ac:dyDescent="0.2">
      <c r="A9" s="957" t="s">
        <v>853</v>
      </c>
      <c r="B9" s="956" t="s">
        <v>859</v>
      </c>
      <c r="C9" s="956" t="s">
        <v>860</v>
      </c>
      <c r="D9" s="961" t="s">
        <v>861</v>
      </c>
      <c r="E9" s="956" t="s">
        <v>862</v>
      </c>
      <c r="F9" s="961">
        <v>2</v>
      </c>
      <c r="G9" s="965">
        <v>31.32</v>
      </c>
      <c r="H9" s="965"/>
      <c r="I9" s="964">
        <f t="shared" si="1"/>
        <v>31.32</v>
      </c>
    </row>
    <row r="10" spans="1:9" x14ac:dyDescent="0.2">
      <c r="A10" s="957" t="s">
        <v>853</v>
      </c>
      <c r="B10" s="956" t="s">
        <v>863</v>
      </c>
      <c r="C10" s="956" t="s">
        <v>864</v>
      </c>
      <c r="D10" s="961" t="s">
        <v>857</v>
      </c>
      <c r="E10" s="956" t="s">
        <v>858</v>
      </c>
      <c r="F10" s="961">
        <v>20</v>
      </c>
      <c r="G10" s="965">
        <v>459.20000000000005</v>
      </c>
      <c r="H10" s="965"/>
      <c r="I10" s="964">
        <f t="shared" si="1"/>
        <v>459.20000000000005</v>
      </c>
    </row>
    <row r="11" spans="1:9" x14ac:dyDescent="0.2">
      <c r="A11" s="957" t="s">
        <v>853</v>
      </c>
      <c r="B11" s="956" t="s">
        <v>865</v>
      </c>
      <c r="C11" s="956" t="s">
        <v>866</v>
      </c>
      <c r="D11" s="961" t="s">
        <v>857</v>
      </c>
      <c r="E11" s="956" t="s">
        <v>858</v>
      </c>
      <c r="F11" s="961">
        <v>4</v>
      </c>
      <c r="G11" s="965">
        <v>91.84</v>
      </c>
      <c r="H11" s="965"/>
      <c r="I11" s="964">
        <f t="shared" si="1"/>
        <v>91.84</v>
      </c>
    </row>
    <row r="12" spans="1:9" x14ac:dyDescent="0.2">
      <c r="A12" s="957" t="s">
        <v>853</v>
      </c>
      <c r="B12" s="956" t="s">
        <v>867</v>
      </c>
      <c r="C12" s="956" t="s">
        <v>868</v>
      </c>
      <c r="D12" s="961" t="s">
        <v>861</v>
      </c>
      <c r="E12" s="956" t="s">
        <v>862</v>
      </c>
      <c r="F12" s="961">
        <v>1</v>
      </c>
      <c r="G12" s="965">
        <v>15.66</v>
      </c>
      <c r="H12" s="965"/>
      <c r="I12" s="964">
        <f t="shared" si="1"/>
        <v>15.66</v>
      </c>
    </row>
    <row r="13" spans="1:9" x14ac:dyDescent="0.2">
      <c r="A13" s="957" t="s">
        <v>853</v>
      </c>
      <c r="B13" s="956" t="s">
        <v>867</v>
      </c>
      <c r="C13" s="956" t="s">
        <v>868</v>
      </c>
      <c r="D13" s="961" t="s">
        <v>857</v>
      </c>
      <c r="E13" s="956" t="s">
        <v>858</v>
      </c>
      <c r="F13" s="961">
        <v>9</v>
      </c>
      <c r="G13" s="965">
        <v>206.64</v>
      </c>
      <c r="H13" s="965"/>
      <c r="I13" s="964">
        <f t="shared" si="1"/>
        <v>206.64</v>
      </c>
    </row>
    <row r="14" spans="1:9" x14ac:dyDescent="0.2">
      <c r="A14" s="957" t="s">
        <v>853</v>
      </c>
      <c r="B14" s="956" t="s">
        <v>869</v>
      </c>
      <c r="C14" s="956" t="s">
        <v>870</v>
      </c>
      <c r="D14" s="961" t="s">
        <v>857</v>
      </c>
      <c r="E14" s="956" t="s">
        <v>858</v>
      </c>
      <c r="F14" s="961">
        <v>3</v>
      </c>
      <c r="G14" s="965">
        <v>68.88</v>
      </c>
      <c r="H14" s="965">
        <f>G14</f>
        <v>68.88</v>
      </c>
      <c r="I14" s="964">
        <f t="shared" si="1"/>
        <v>0</v>
      </c>
    </row>
    <row r="15" spans="1:9" x14ac:dyDescent="0.2">
      <c r="A15" s="957" t="s">
        <v>871</v>
      </c>
      <c r="B15" s="956" t="s">
        <v>872</v>
      </c>
      <c r="C15" s="956" t="s">
        <v>873</v>
      </c>
      <c r="D15" s="961" t="s">
        <v>855</v>
      </c>
      <c r="E15" s="956" t="s">
        <v>856</v>
      </c>
      <c r="F15" s="961">
        <v>41</v>
      </c>
      <c r="G15" s="965">
        <v>551.8599999999999</v>
      </c>
      <c r="H15" s="965"/>
      <c r="I15" s="964">
        <f t="shared" si="1"/>
        <v>551.8599999999999</v>
      </c>
    </row>
    <row r="16" spans="1:9" x14ac:dyDescent="0.2">
      <c r="A16" s="957" t="s">
        <v>871</v>
      </c>
      <c r="B16" s="956" t="s">
        <v>872</v>
      </c>
      <c r="C16" s="956" t="s">
        <v>873</v>
      </c>
      <c r="D16" s="961" t="s">
        <v>857</v>
      </c>
      <c r="E16" s="956" t="s">
        <v>858</v>
      </c>
      <c r="F16" s="961">
        <v>92</v>
      </c>
      <c r="G16" s="965">
        <v>2112.3200000000002</v>
      </c>
      <c r="H16" s="965"/>
      <c r="I16" s="964">
        <f t="shared" si="1"/>
        <v>2112.3200000000002</v>
      </c>
    </row>
    <row r="17" spans="1:9" x14ac:dyDescent="0.2">
      <c r="A17" s="957" t="s">
        <v>871</v>
      </c>
      <c r="B17" s="956" t="s">
        <v>874</v>
      </c>
      <c r="C17" s="956" t="s">
        <v>471</v>
      </c>
      <c r="D17" s="961" t="s">
        <v>855</v>
      </c>
      <c r="E17" s="956" t="s">
        <v>856</v>
      </c>
      <c r="F17" s="961">
        <v>11</v>
      </c>
      <c r="G17" s="965">
        <v>148.06</v>
      </c>
      <c r="H17" s="965"/>
      <c r="I17" s="964">
        <f t="shared" si="1"/>
        <v>148.06</v>
      </c>
    </row>
    <row r="18" spans="1:9" x14ac:dyDescent="0.2">
      <c r="A18" s="957" t="s">
        <v>871</v>
      </c>
      <c r="B18" s="956" t="s">
        <v>874</v>
      </c>
      <c r="C18" s="956" t="s">
        <v>471</v>
      </c>
      <c r="D18" s="961" t="s">
        <v>857</v>
      </c>
      <c r="E18" s="956" t="s">
        <v>858</v>
      </c>
      <c r="F18" s="961">
        <v>75</v>
      </c>
      <c r="G18" s="965">
        <v>1722</v>
      </c>
      <c r="H18" s="965"/>
      <c r="I18" s="964">
        <f t="shared" si="1"/>
        <v>1722</v>
      </c>
    </row>
    <row r="19" spans="1:9" x14ac:dyDescent="0.2">
      <c r="A19" s="957" t="s">
        <v>871</v>
      </c>
      <c r="B19" s="956" t="s">
        <v>875</v>
      </c>
      <c r="C19" s="956" t="s">
        <v>474</v>
      </c>
      <c r="D19" s="961" t="s">
        <v>857</v>
      </c>
      <c r="E19" s="956" t="s">
        <v>858</v>
      </c>
      <c r="F19" s="961">
        <v>6</v>
      </c>
      <c r="G19" s="965">
        <v>137.76</v>
      </c>
      <c r="H19" s="965"/>
      <c r="I19" s="964">
        <f t="shared" si="1"/>
        <v>137.76</v>
      </c>
    </row>
    <row r="20" spans="1:9" x14ac:dyDescent="0.2">
      <c r="A20" s="957" t="s">
        <v>871</v>
      </c>
      <c r="B20" s="956" t="s">
        <v>876</v>
      </c>
      <c r="C20" s="956" t="s">
        <v>716</v>
      </c>
      <c r="D20" s="961" t="s">
        <v>861</v>
      </c>
      <c r="E20" s="956" t="s">
        <v>862</v>
      </c>
      <c r="F20" s="961">
        <v>1</v>
      </c>
      <c r="G20" s="965">
        <v>15.66</v>
      </c>
      <c r="H20" s="965"/>
      <c r="I20" s="964">
        <f t="shared" si="1"/>
        <v>15.66</v>
      </c>
    </row>
    <row r="21" spans="1:9" x14ac:dyDescent="0.2">
      <c r="A21" s="957" t="s">
        <v>877</v>
      </c>
      <c r="B21" s="956" t="s">
        <v>878</v>
      </c>
      <c r="C21" s="956" t="s">
        <v>879</v>
      </c>
      <c r="D21" s="961" t="s">
        <v>855</v>
      </c>
      <c r="E21" s="956" t="s">
        <v>856</v>
      </c>
      <c r="F21" s="961">
        <v>95</v>
      </c>
      <c r="G21" s="965">
        <v>1278.7</v>
      </c>
      <c r="H21" s="965"/>
      <c r="I21" s="964">
        <f t="shared" si="1"/>
        <v>1278.7</v>
      </c>
    </row>
    <row r="22" spans="1:9" x14ac:dyDescent="0.2">
      <c r="A22" s="957" t="s">
        <v>877</v>
      </c>
      <c r="B22" s="956" t="s">
        <v>878</v>
      </c>
      <c r="C22" s="956" t="s">
        <v>879</v>
      </c>
      <c r="D22" s="961" t="s">
        <v>857</v>
      </c>
      <c r="E22" s="956" t="s">
        <v>858</v>
      </c>
      <c r="F22" s="961">
        <v>463</v>
      </c>
      <c r="G22" s="965">
        <v>10630.479999999998</v>
      </c>
      <c r="H22" s="965"/>
      <c r="I22" s="964">
        <f t="shared" si="1"/>
        <v>10630.479999999998</v>
      </c>
    </row>
    <row r="23" spans="1:9" x14ac:dyDescent="0.2">
      <c r="A23" s="957" t="s">
        <v>877</v>
      </c>
      <c r="B23" s="956" t="s">
        <v>880</v>
      </c>
      <c r="C23" s="956" t="s">
        <v>881</v>
      </c>
      <c r="D23" s="961" t="s">
        <v>882</v>
      </c>
      <c r="E23" s="956" t="s">
        <v>2610</v>
      </c>
      <c r="F23" s="961">
        <v>1</v>
      </c>
      <c r="G23" s="965">
        <v>1.22</v>
      </c>
      <c r="H23" s="965"/>
      <c r="I23" s="964">
        <f t="shared" si="1"/>
        <v>1.22</v>
      </c>
    </row>
    <row r="24" spans="1:9" x14ac:dyDescent="0.2">
      <c r="A24" s="957" t="s">
        <v>877</v>
      </c>
      <c r="B24" s="956" t="s">
        <v>880</v>
      </c>
      <c r="C24" s="956" t="s">
        <v>881</v>
      </c>
      <c r="D24" s="961" t="s">
        <v>883</v>
      </c>
      <c r="E24" s="956" t="s">
        <v>884</v>
      </c>
      <c r="F24" s="961">
        <v>1</v>
      </c>
      <c r="G24" s="965">
        <v>1.28</v>
      </c>
      <c r="H24" s="965"/>
      <c r="I24" s="964">
        <f t="shared" si="1"/>
        <v>1.28</v>
      </c>
    </row>
    <row r="25" spans="1:9" x14ac:dyDescent="0.2">
      <c r="A25" s="957" t="s">
        <v>877</v>
      </c>
      <c r="B25" s="956" t="s">
        <v>880</v>
      </c>
      <c r="C25" s="956" t="s">
        <v>881</v>
      </c>
      <c r="D25" s="961" t="s">
        <v>861</v>
      </c>
      <c r="E25" s="956" t="s">
        <v>862</v>
      </c>
      <c r="F25" s="961">
        <v>5</v>
      </c>
      <c r="G25" s="965">
        <v>78.3</v>
      </c>
      <c r="H25" s="965"/>
      <c r="I25" s="964">
        <f t="shared" si="1"/>
        <v>78.3</v>
      </c>
    </row>
    <row r="26" spans="1:9" x14ac:dyDescent="0.2">
      <c r="A26" s="957" t="s">
        <v>877</v>
      </c>
      <c r="B26" s="956" t="s">
        <v>885</v>
      </c>
      <c r="C26" s="956" t="s">
        <v>886</v>
      </c>
      <c r="D26" s="961" t="s">
        <v>857</v>
      </c>
      <c r="E26" s="956" t="s">
        <v>858</v>
      </c>
      <c r="F26" s="961">
        <v>28</v>
      </c>
      <c r="G26" s="965">
        <v>642.87999999999988</v>
      </c>
      <c r="H26" s="965"/>
      <c r="I26" s="964">
        <f t="shared" si="1"/>
        <v>642.87999999999988</v>
      </c>
    </row>
    <row r="27" spans="1:9" x14ac:dyDescent="0.2">
      <c r="A27" s="957" t="s">
        <v>877</v>
      </c>
      <c r="B27" s="956" t="s">
        <v>887</v>
      </c>
      <c r="C27" s="956" t="s">
        <v>888</v>
      </c>
      <c r="D27" s="961" t="s">
        <v>889</v>
      </c>
      <c r="E27" s="956" t="s">
        <v>890</v>
      </c>
      <c r="F27" s="961">
        <v>1</v>
      </c>
      <c r="G27" s="965">
        <v>1</v>
      </c>
      <c r="H27" s="965"/>
      <c r="I27" s="964">
        <f t="shared" si="1"/>
        <v>1</v>
      </c>
    </row>
    <row r="28" spans="1:9" x14ac:dyDescent="0.2">
      <c r="A28" s="957" t="s">
        <v>877</v>
      </c>
      <c r="B28" s="956" t="s">
        <v>891</v>
      </c>
      <c r="C28" s="956" t="s">
        <v>892</v>
      </c>
      <c r="D28" s="961" t="s">
        <v>855</v>
      </c>
      <c r="E28" s="956" t="s">
        <v>856</v>
      </c>
      <c r="F28" s="961">
        <v>10</v>
      </c>
      <c r="G28" s="965">
        <v>134.6</v>
      </c>
      <c r="H28" s="965"/>
      <c r="I28" s="964">
        <f t="shared" si="1"/>
        <v>134.6</v>
      </c>
    </row>
    <row r="29" spans="1:9" x14ac:dyDescent="0.2">
      <c r="A29" s="957" t="s">
        <v>893</v>
      </c>
      <c r="B29" s="956" t="s">
        <v>894</v>
      </c>
      <c r="C29" s="956" t="s">
        <v>631</v>
      </c>
      <c r="D29" s="961" t="s">
        <v>857</v>
      </c>
      <c r="E29" s="956" t="s">
        <v>858</v>
      </c>
      <c r="F29" s="961">
        <v>110</v>
      </c>
      <c r="G29" s="965">
        <v>2525.6</v>
      </c>
      <c r="H29" s="965"/>
      <c r="I29" s="964">
        <f t="shared" si="1"/>
        <v>2525.6</v>
      </c>
    </row>
    <row r="30" spans="1:9" x14ac:dyDescent="0.2">
      <c r="A30" s="957" t="s">
        <v>893</v>
      </c>
      <c r="B30" s="956" t="s">
        <v>895</v>
      </c>
      <c r="C30" s="956" t="s">
        <v>756</v>
      </c>
      <c r="D30" s="961" t="s">
        <v>855</v>
      </c>
      <c r="E30" s="956" t="s">
        <v>856</v>
      </c>
      <c r="F30" s="961">
        <v>3</v>
      </c>
      <c r="G30" s="965">
        <v>40.380000000000003</v>
      </c>
      <c r="H30" s="965"/>
      <c r="I30" s="964">
        <f t="shared" si="1"/>
        <v>40.380000000000003</v>
      </c>
    </row>
    <row r="31" spans="1:9" x14ac:dyDescent="0.2">
      <c r="A31" s="957" t="s">
        <v>893</v>
      </c>
      <c r="B31" s="956" t="s">
        <v>896</v>
      </c>
      <c r="C31" s="956" t="s">
        <v>897</v>
      </c>
      <c r="D31" s="961" t="s">
        <v>857</v>
      </c>
      <c r="E31" s="956" t="s">
        <v>858</v>
      </c>
      <c r="F31" s="961">
        <v>1</v>
      </c>
      <c r="G31" s="965">
        <v>22.96</v>
      </c>
      <c r="H31" s="965">
        <f>G31</f>
        <v>22.96</v>
      </c>
      <c r="I31" s="964">
        <f t="shared" si="1"/>
        <v>0</v>
      </c>
    </row>
    <row r="32" spans="1:9" ht="13.5" thickBot="1" x14ac:dyDescent="0.25">
      <c r="A32" s="958" t="s">
        <v>898</v>
      </c>
      <c r="B32" s="959" t="s">
        <v>899</v>
      </c>
      <c r="C32" s="959" t="s">
        <v>900</v>
      </c>
      <c r="D32" s="962" t="s">
        <v>861</v>
      </c>
      <c r="E32" s="959" t="s">
        <v>862</v>
      </c>
      <c r="F32" s="962">
        <v>3</v>
      </c>
      <c r="G32" s="966">
        <v>46.980000000000004</v>
      </c>
      <c r="H32" s="966"/>
      <c r="I32" s="964">
        <f t="shared" si="1"/>
        <v>46.980000000000004</v>
      </c>
    </row>
  </sheetData>
  <mergeCells count="2">
    <mergeCell ref="A2:G4"/>
    <mergeCell ref="F1:H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M235"/>
  <sheetViews>
    <sheetView topLeftCell="A97" zoomScale="73" zoomScaleNormal="73" workbookViewId="0">
      <selection activeCell="C3" sqref="C3:J3"/>
    </sheetView>
  </sheetViews>
  <sheetFormatPr defaultColWidth="9.140625" defaultRowHeight="15" x14ac:dyDescent="0.25"/>
  <cols>
    <col min="1" max="1" width="3.42578125" style="88" customWidth="1"/>
    <col min="2" max="2" width="17.7109375" style="88" hidden="1" customWidth="1"/>
    <col min="3" max="3" width="13.42578125" style="88" customWidth="1"/>
    <col min="4" max="4" width="54.28515625" style="88" customWidth="1"/>
    <col min="5" max="5" width="12.140625" style="88" customWidth="1"/>
    <col min="6" max="6" width="12.28515625" style="88" customWidth="1"/>
    <col min="7" max="7" width="11.85546875" style="88" customWidth="1"/>
    <col min="8" max="8" width="12.7109375" style="88" customWidth="1"/>
    <col min="9" max="10" width="11.42578125" style="88" customWidth="1"/>
    <col min="11" max="11" width="9.140625" style="88"/>
    <col min="12" max="12" width="11.42578125" style="88" customWidth="1"/>
    <col min="13" max="16384" width="9.140625" style="88"/>
  </cols>
  <sheetData>
    <row r="1" spans="1:13" s="84" customFormat="1" ht="44.25" customHeight="1" x14ac:dyDescent="0.25">
      <c r="A1" s="71"/>
      <c r="B1" s="71"/>
      <c r="C1" s="75"/>
      <c r="D1" s="75"/>
      <c r="E1" s="75"/>
      <c r="F1" s="75"/>
      <c r="G1" s="75"/>
      <c r="H1" s="1392" t="s">
        <v>2563</v>
      </c>
      <c r="I1" s="1393"/>
      <c r="J1" s="1393"/>
      <c r="K1" s="1393"/>
      <c r="L1" s="1394"/>
    </row>
    <row r="2" spans="1:13" s="84" customFormat="1" ht="27" customHeight="1" x14ac:dyDescent="0.25">
      <c r="A2" s="71"/>
      <c r="B2" s="71"/>
      <c r="C2" s="1390" t="s">
        <v>901</v>
      </c>
      <c r="D2" s="1390"/>
      <c r="E2" s="1390"/>
      <c r="F2" s="1390"/>
      <c r="G2" s="1390"/>
      <c r="H2" s="1390"/>
      <c r="I2" s="1390"/>
      <c r="J2" s="1390"/>
    </row>
    <row r="3" spans="1:13" s="84" customFormat="1" ht="33.75" customHeight="1" x14ac:dyDescent="0.25">
      <c r="A3" s="71"/>
      <c r="B3" s="72"/>
      <c r="C3" s="1391" t="s">
        <v>2115</v>
      </c>
      <c r="D3" s="1391"/>
      <c r="E3" s="1391"/>
      <c r="F3" s="1391"/>
      <c r="G3" s="1391"/>
      <c r="H3" s="1391"/>
      <c r="I3" s="1391"/>
      <c r="J3" s="1391"/>
    </row>
    <row r="4" spans="1:13" s="84" customFormat="1" ht="101.25" customHeight="1" x14ac:dyDescent="0.25">
      <c r="A4" s="73"/>
      <c r="B4" s="85" t="s">
        <v>848</v>
      </c>
      <c r="C4" s="92" t="s">
        <v>902</v>
      </c>
      <c r="D4" s="92" t="s">
        <v>303</v>
      </c>
      <c r="E4" s="92" t="s">
        <v>2113</v>
      </c>
      <c r="F4" s="92" t="s">
        <v>903</v>
      </c>
      <c r="G4" s="92" t="s">
        <v>2114</v>
      </c>
      <c r="H4" s="93" t="s">
        <v>904</v>
      </c>
      <c r="I4" s="94" t="s">
        <v>785</v>
      </c>
      <c r="J4" s="92" t="s">
        <v>905</v>
      </c>
      <c r="K4" s="86" t="s">
        <v>2103</v>
      </c>
      <c r="L4" s="86" t="s">
        <v>2104</v>
      </c>
    </row>
    <row r="5" spans="1:13" s="84" customFormat="1" x14ac:dyDescent="0.25">
      <c r="A5" s="73"/>
      <c r="B5" s="85"/>
      <c r="C5" s="92"/>
      <c r="D5" s="95" t="s">
        <v>215</v>
      </c>
      <c r="E5" s="96">
        <f t="shared" ref="E5:L5" si="0">SUM(E6:E235)</f>
        <v>26911.719999999994</v>
      </c>
      <c r="F5" s="96">
        <f t="shared" si="0"/>
        <v>21703</v>
      </c>
      <c r="G5" s="96">
        <f t="shared" si="0"/>
        <v>16232.279999999999</v>
      </c>
      <c r="H5" s="97">
        <f t="shared" si="0"/>
        <v>22236</v>
      </c>
      <c r="I5" s="98">
        <f t="shared" si="0"/>
        <v>43144.000000000022</v>
      </c>
      <c r="J5" s="96">
        <f t="shared" si="0"/>
        <v>43939</v>
      </c>
      <c r="K5" s="96">
        <f t="shared" si="0"/>
        <v>43047.040000000023</v>
      </c>
      <c r="L5" s="96">
        <f t="shared" si="0"/>
        <v>96.960000000000008</v>
      </c>
      <c r="M5" s="87"/>
    </row>
    <row r="6" spans="1:13" x14ac:dyDescent="0.25">
      <c r="B6" s="89" t="s">
        <v>853</v>
      </c>
      <c r="C6" s="89" t="s">
        <v>906</v>
      </c>
      <c r="D6" s="89" t="s">
        <v>907</v>
      </c>
      <c r="E6" s="89">
        <f>F6*1.24</f>
        <v>9.92</v>
      </c>
      <c r="F6" s="89">
        <v>8</v>
      </c>
      <c r="G6" s="89">
        <f>H6*0.73</f>
        <v>8.76</v>
      </c>
      <c r="H6" s="90">
        <v>12</v>
      </c>
      <c r="I6" s="91">
        <v>18.68</v>
      </c>
      <c r="J6" s="89">
        <v>20</v>
      </c>
      <c r="K6" s="89">
        <f>I6</f>
        <v>18.68</v>
      </c>
      <c r="L6" s="89"/>
    </row>
    <row r="7" spans="1:13" x14ac:dyDescent="0.25">
      <c r="B7" s="89" t="s">
        <v>853</v>
      </c>
      <c r="C7" s="89" t="s">
        <v>908</v>
      </c>
      <c r="D7" s="89" t="s">
        <v>909</v>
      </c>
      <c r="E7" s="89">
        <f t="shared" ref="E7:E70" si="1">F7*1.24</f>
        <v>58.28</v>
      </c>
      <c r="F7" s="89">
        <v>47</v>
      </c>
      <c r="G7" s="89">
        <f t="shared" ref="G7:G70" si="2">H7*0.73</f>
        <v>32.85</v>
      </c>
      <c r="H7" s="90">
        <v>45</v>
      </c>
      <c r="I7" s="91">
        <v>91.13</v>
      </c>
      <c r="J7" s="89">
        <v>92</v>
      </c>
      <c r="K7" s="89">
        <f t="shared" ref="K7:K70" si="3">I7</f>
        <v>91.13</v>
      </c>
      <c r="L7" s="89"/>
    </row>
    <row r="8" spans="1:13" x14ac:dyDescent="0.25">
      <c r="B8" s="89" t="s">
        <v>853</v>
      </c>
      <c r="C8" s="89" t="s">
        <v>854</v>
      </c>
      <c r="D8" s="89" t="s">
        <v>324</v>
      </c>
      <c r="E8" s="89">
        <f t="shared" si="1"/>
        <v>703.08</v>
      </c>
      <c r="F8" s="89">
        <v>567</v>
      </c>
      <c r="G8" s="89">
        <f t="shared" si="2"/>
        <v>544.58000000000004</v>
      </c>
      <c r="H8" s="90">
        <v>746</v>
      </c>
      <c r="I8" s="91">
        <v>1247.6600000000001</v>
      </c>
      <c r="J8" s="89">
        <v>1313</v>
      </c>
      <c r="K8" s="89">
        <f t="shared" si="3"/>
        <v>1247.6600000000001</v>
      </c>
      <c r="L8" s="89"/>
    </row>
    <row r="9" spans="1:13" x14ac:dyDescent="0.25">
      <c r="B9" s="89" t="s">
        <v>853</v>
      </c>
      <c r="C9" s="89" t="s">
        <v>910</v>
      </c>
      <c r="D9" s="89" t="s">
        <v>911</v>
      </c>
      <c r="E9" s="89">
        <f t="shared" si="1"/>
        <v>0</v>
      </c>
      <c r="F9" s="89"/>
      <c r="G9" s="89">
        <f t="shared" si="2"/>
        <v>17.52</v>
      </c>
      <c r="H9" s="90">
        <v>24</v>
      </c>
      <c r="I9" s="91">
        <v>17.52</v>
      </c>
      <c r="J9" s="89">
        <v>24</v>
      </c>
      <c r="K9" s="89">
        <f t="shared" si="3"/>
        <v>17.52</v>
      </c>
      <c r="L9" s="89"/>
    </row>
    <row r="10" spans="1:13" x14ac:dyDescent="0.25">
      <c r="B10" s="89" t="s">
        <v>853</v>
      </c>
      <c r="C10" s="89" t="s">
        <v>912</v>
      </c>
      <c r="D10" s="89" t="s">
        <v>913</v>
      </c>
      <c r="E10" s="89">
        <f t="shared" si="1"/>
        <v>0</v>
      </c>
      <c r="F10" s="89"/>
      <c r="G10" s="89">
        <f t="shared" si="2"/>
        <v>46.72</v>
      </c>
      <c r="H10" s="90">
        <v>64</v>
      </c>
      <c r="I10" s="91">
        <v>46.72</v>
      </c>
      <c r="J10" s="89">
        <v>64</v>
      </c>
      <c r="K10" s="89">
        <f t="shared" si="3"/>
        <v>46.72</v>
      </c>
      <c r="L10" s="89"/>
    </row>
    <row r="11" spans="1:13" x14ac:dyDescent="0.25">
      <c r="B11" s="89" t="s">
        <v>853</v>
      </c>
      <c r="C11" s="89" t="s">
        <v>914</v>
      </c>
      <c r="D11" s="89" t="s">
        <v>915</v>
      </c>
      <c r="E11" s="89">
        <f t="shared" si="1"/>
        <v>0</v>
      </c>
      <c r="F11" s="89"/>
      <c r="G11" s="89">
        <f t="shared" si="2"/>
        <v>30.66</v>
      </c>
      <c r="H11" s="90">
        <v>42</v>
      </c>
      <c r="I11" s="91">
        <v>30.66</v>
      </c>
      <c r="J11" s="89">
        <v>42</v>
      </c>
      <c r="K11" s="89">
        <f t="shared" si="3"/>
        <v>30.66</v>
      </c>
      <c r="L11" s="89"/>
    </row>
    <row r="12" spans="1:13" x14ac:dyDescent="0.25">
      <c r="B12" s="89" t="s">
        <v>853</v>
      </c>
      <c r="C12" s="89" t="s">
        <v>916</v>
      </c>
      <c r="D12" s="89" t="s">
        <v>917</v>
      </c>
      <c r="E12" s="89">
        <f t="shared" si="1"/>
        <v>140.12</v>
      </c>
      <c r="F12" s="89">
        <v>113</v>
      </c>
      <c r="G12" s="89">
        <f t="shared" si="2"/>
        <v>13.14</v>
      </c>
      <c r="H12" s="90">
        <v>18</v>
      </c>
      <c r="I12" s="91">
        <v>153.26</v>
      </c>
      <c r="J12" s="89">
        <v>131</v>
      </c>
      <c r="K12" s="89">
        <f t="shared" si="3"/>
        <v>153.26</v>
      </c>
      <c r="L12" s="89"/>
    </row>
    <row r="13" spans="1:13" x14ac:dyDescent="0.25">
      <c r="B13" s="89" t="s">
        <v>853</v>
      </c>
      <c r="C13" s="89" t="s">
        <v>918</v>
      </c>
      <c r="D13" s="89" t="s">
        <v>919</v>
      </c>
      <c r="E13" s="89">
        <f t="shared" si="1"/>
        <v>86.8</v>
      </c>
      <c r="F13" s="89">
        <v>70</v>
      </c>
      <c r="G13" s="89">
        <f t="shared" si="2"/>
        <v>51.1</v>
      </c>
      <c r="H13" s="90">
        <v>70</v>
      </c>
      <c r="I13" s="91">
        <v>137.9</v>
      </c>
      <c r="J13" s="89">
        <v>140</v>
      </c>
      <c r="K13" s="89">
        <f t="shared" si="3"/>
        <v>137.9</v>
      </c>
      <c r="L13" s="89"/>
    </row>
    <row r="14" spans="1:13" x14ac:dyDescent="0.25">
      <c r="B14" s="89" t="s">
        <v>853</v>
      </c>
      <c r="C14" s="89" t="s">
        <v>920</v>
      </c>
      <c r="D14" s="89" t="s">
        <v>921</v>
      </c>
      <c r="E14" s="89">
        <f t="shared" si="1"/>
        <v>236.84</v>
      </c>
      <c r="F14" s="89">
        <v>191</v>
      </c>
      <c r="G14" s="89">
        <f t="shared" si="2"/>
        <v>175.93</v>
      </c>
      <c r="H14" s="90">
        <v>241</v>
      </c>
      <c r="I14" s="91">
        <v>412.77</v>
      </c>
      <c r="J14" s="89">
        <v>432</v>
      </c>
      <c r="K14" s="89">
        <f t="shared" si="3"/>
        <v>412.77</v>
      </c>
      <c r="L14" s="89"/>
    </row>
    <row r="15" spans="1:13" x14ac:dyDescent="0.25">
      <c r="B15" s="89" t="s">
        <v>853</v>
      </c>
      <c r="C15" s="89" t="s">
        <v>922</v>
      </c>
      <c r="D15" s="89" t="s">
        <v>923</v>
      </c>
      <c r="E15" s="89">
        <f t="shared" si="1"/>
        <v>362.08</v>
      </c>
      <c r="F15" s="89">
        <v>292</v>
      </c>
      <c r="G15" s="89">
        <f t="shared" si="2"/>
        <v>244.54999999999998</v>
      </c>
      <c r="H15" s="90">
        <v>335</v>
      </c>
      <c r="I15" s="91">
        <v>606.63</v>
      </c>
      <c r="J15" s="89">
        <v>627</v>
      </c>
      <c r="K15" s="89">
        <f t="shared" si="3"/>
        <v>606.63</v>
      </c>
      <c r="L15" s="89"/>
    </row>
    <row r="16" spans="1:13" x14ac:dyDescent="0.25">
      <c r="B16" s="89" t="s">
        <v>853</v>
      </c>
      <c r="C16" s="89" t="s">
        <v>924</v>
      </c>
      <c r="D16" s="89" t="s">
        <v>925</v>
      </c>
      <c r="E16" s="89">
        <f t="shared" si="1"/>
        <v>498.48</v>
      </c>
      <c r="F16" s="89">
        <v>402</v>
      </c>
      <c r="G16" s="89">
        <f t="shared" si="2"/>
        <v>350.4</v>
      </c>
      <c r="H16" s="90">
        <v>480</v>
      </c>
      <c r="I16" s="91">
        <v>848.88</v>
      </c>
      <c r="J16" s="89">
        <v>882</v>
      </c>
      <c r="K16" s="89">
        <f t="shared" si="3"/>
        <v>848.88</v>
      </c>
      <c r="L16" s="89"/>
    </row>
    <row r="17" spans="2:12" x14ac:dyDescent="0.25">
      <c r="B17" s="89" t="s">
        <v>853</v>
      </c>
      <c r="C17" s="89" t="s">
        <v>926</v>
      </c>
      <c r="D17" s="89" t="s">
        <v>927</v>
      </c>
      <c r="E17" s="89">
        <f t="shared" si="1"/>
        <v>44.64</v>
      </c>
      <c r="F17" s="89">
        <v>36</v>
      </c>
      <c r="G17" s="89">
        <f t="shared" si="2"/>
        <v>26.28</v>
      </c>
      <c r="H17" s="90">
        <v>36</v>
      </c>
      <c r="I17" s="91">
        <v>70.92</v>
      </c>
      <c r="J17" s="89">
        <v>72</v>
      </c>
      <c r="K17" s="89">
        <f t="shared" si="3"/>
        <v>70.92</v>
      </c>
      <c r="L17" s="89"/>
    </row>
    <row r="18" spans="2:12" x14ac:dyDescent="0.25">
      <c r="B18" s="89" t="s">
        <v>853</v>
      </c>
      <c r="C18" s="89" t="s">
        <v>928</v>
      </c>
      <c r="D18" s="89" t="s">
        <v>929</v>
      </c>
      <c r="E18" s="89">
        <f t="shared" si="1"/>
        <v>197.16</v>
      </c>
      <c r="F18" s="89">
        <v>159</v>
      </c>
      <c r="G18" s="89">
        <f t="shared" si="2"/>
        <v>162.79</v>
      </c>
      <c r="H18" s="90">
        <v>223</v>
      </c>
      <c r="I18" s="91">
        <v>359.95</v>
      </c>
      <c r="J18" s="89">
        <v>382</v>
      </c>
      <c r="K18" s="89">
        <f t="shared" si="3"/>
        <v>359.95</v>
      </c>
      <c r="L18" s="89"/>
    </row>
    <row r="19" spans="2:12" x14ac:dyDescent="0.25">
      <c r="B19" s="89" t="s">
        <v>853</v>
      </c>
      <c r="C19" s="89" t="s">
        <v>930</v>
      </c>
      <c r="D19" s="89" t="s">
        <v>931</v>
      </c>
      <c r="E19" s="89">
        <f t="shared" si="1"/>
        <v>74.400000000000006</v>
      </c>
      <c r="F19" s="89">
        <v>60</v>
      </c>
      <c r="G19" s="89">
        <f t="shared" si="2"/>
        <v>5.84</v>
      </c>
      <c r="H19" s="90">
        <v>8</v>
      </c>
      <c r="I19" s="91">
        <v>80.240000000000009</v>
      </c>
      <c r="J19" s="89">
        <v>68</v>
      </c>
      <c r="K19" s="89">
        <f t="shared" si="3"/>
        <v>80.240000000000009</v>
      </c>
      <c r="L19" s="89"/>
    </row>
    <row r="20" spans="2:12" x14ac:dyDescent="0.25">
      <c r="B20" s="89" t="s">
        <v>853</v>
      </c>
      <c r="C20" s="89" t="s">
        <v>932</v>
      </c>
      <c r="D20" s="89" t="s">
        <v>933</v>
      </c>
      <c r="E20" s="89">
        <f t="shared" si="1"/>
        <v>40.92</v>
      </c>
      <c r="F20" s="89">
        <v>33</v>
      </c>
      <c r="G20" s="89">
        <f t="shared" si="2"/>
        <v>0</v>
      </c>
      <c r="H20" s="90"/>
      <c r="I20" s="91">
        <v>40.92</v>
      </c>
      <c r="J20" s="89">
        <v>33</v>
      </c>
      <c r="K20" s="89">
        <f t="shared" si="3"/>
        <v>40.92</v>
      </c>
      <c r="L20" s="89"/>
    </row>
    <row r="21" spans="2:12" x14ac:dyDescent="0.25">
      <c r="B21" s="89" t="s">
        <v>853</v>
      </c>
      <c r="C21" s="89" t="s">
        <v>934</v>
      </c>
      <c r="D21" s="89" t="s">
        <v>935</v>
      </c>
      <c r="E21" s="89">
        <f t="shared" si="1"/>
        <v>167.4</v>
      </c>
      <c r="F21" s="89">
        <v>135</v>
      </c>
      <c r="G21" s="89">
        <f t="shared" si="2"/>
        <v>146.72999999999999</v>
      </c>
      <c r="H21" s="90">
        <v>201</v>
      </c>
      <c r="I21" s="91">
        <v>314.13</v>
      </c>
      <c r="J21" s="89">
        <v>336</v>
      </c>
      <c r="K21" s="89">
        <f t="shared" si="3"/>
        <v>314.13</v>
      </c>
      <c r="L21" s="89"/>
    </row>
    <row r="22" spans="2:12" x14ac:dyDescent="0.25">
      <c r="B22" s="89" t="s">
        <v>853</v>
      </c>
      <c r="C22" s="89" t="s">
        <v>936</v>
      </c>
      <c r="D22" s="89" t="s">
        <v>937</v>
      </c>
      <c r="E22" s="89">
        <f t="shared" si="1"/>
        <v>24.8</v>
      </c>
      <c r="F22" s="89">
        <v>20</v>
      </c>
      <c r="G22" s="89">
        <f t="shared" si="2"/>
        <v>13.87</v>
      </c>
      <c r="H22" s="90">
        <v>19</v>
      </c>
      <c r="I22" s="91">
        <v>38.67</v>
      </c>
      <c r="J22" s="89">
        <v>39</v>
      </c>
      <c r="K22" s="89">
        <f t="shared" si="3"/>
        <v>38.67</v>
      </c>
      <c r="L22" s="89"/>
    </row>
    <row r="23" spans="2:12" x14ac:dyDescent="0.25">
      <c r="B23" s="89" t="s">
        <v>853</v>
      </c>
      <c r="C23" s="89" t="s">
        <v>938</v>
      </c>
      <c r="D23" s="89" t="s">
        <v>939</v>
      </c>
      <c r="E23" s="89">
        <f t="shared" si="1"/>
        <v>22.32</v>
      </c>
      <c r="F23" s="89">
        <v>18</v>
      </c>
      <c r="G23" s="89">
        <f t="shared" si="2"/>
        <v>0</v>
      </c>
      <c r="H23" s="90"/>
      <c r="I23" s="91">
        <v>22.32</v>
      </c>
      <c r="J23" s="89">
        <v>18</v>
      </c>
      <c r="K23" s="89">
        <f t="shared" si="3"/>
        <v>22.32</v>
      </c>
      <c r="L23" s="89"/>
    </row>
    <row r="24" spans="2:12" x14ac:dyDescent="0.25">
      <c r="B24" s="89" t="s">
        <v>853</v>
      </c>
      <c r="C24" s="89" t="s">
        <v>940</v>
      </c>
      <c r="D24" s="89" t="s">
        <v>941</v>
      </c>
      <c r="E24" s="89">
        <f t="shared" si="1"/>
        <v>32.24</v>
      </c>
      <c r="F24" s="89">
        <v>26</v>
      </c>
      <c r="G24" s="89">
        <f t="shared" si="2"/>
        <v>18.98</v>
      </c>
      <c r="H24" s="90">
        <v>26</v>
      </c>
      <c r="I24" s="91">
        <v>51.22</v>
      </c>
      <c r="J24" s="89">
        <v>52</v>
      </c>
      <c r="K24" s="89">
        <f t="shared" si="3"/>
        <v>51.22</v>
      </c>
      <c r="L24" s="89"/>
    </row>
    <row r="25" spans="2:12" x14ac:dyDescent="0.25">
      <c r="B25" s="89" t="s">
        <v>853</v>
      </c>
      <c r="C25" s="89" t="s">
        <v>942</v>
      </c>
      <c r="D25" s="89" t="s">
        <v>943</v>
      </c>
      <c r="E25" s="89">
        <f t="shared" si="1"/>
        <v>44.64</v>
      </c>
      <c r="F25" s="89">
        <v>36</v>
      </c>
      <c r="G25" s="89">
        <f t="shared" si="2"/>
        <v>26.28</v>
      </c>
      <c r="H25" s="90">
        <v>36</v>
      </c>
      <c r="I25" s="91">
        <v>70.92</v>
      </c>
      <c r="J25" s="89">
        <v>72</v>
      </c>
      <c r="K25" s="89"/>
      <c r="L25" s="89">
        <f>I25</f>
        <v>70.92</v>
      </c>
    </row>
    <row r="26" spans="2:12" x14ac:dyDescent="0.25">
      <c r="B26" s="89" t="s">
        <v>853</v>
      </c>
      <c r="C26" s="89" t="s">
        <v>944</v>
      </c>
      <c r="D26" s="89" t="s">
        <v>945</v>
      </c>
      <c r="E26" s="89">
        <f t="shared" si="1"/>
        <v>32.24</v>
      </c>
      <c r="F26" s="89">
        <v>26</v>
      </c>
      <c r="G26" s="89">
        <f t="shared" si="2"/>
        <v>18.98</v>
      </c>
      <c r="H26" s="90">
        <v>26</v>
      </c>
      <c r="I26" s="91">
        <v>51.22</v>
      </c>
      <c r="J26" s="89">
        <v>52</v>
      </c>
      <c r="K26" s="89">
        <f t="shared" si="3"/>
        <v>51.22</v>
      </c>
      <c r="L26" s="89"/>
    </row>
    <row r="27" spans="2:12" x14ac:dyDescent="0.25">
      <c r="B27" s="89" t="s">
        <v>853</v>
      </c>
      <c r="C27" s="89" t="s">
        <v>946</v>
      </c>
      <c r="D27" s="89" t="s">
        <v>947</v>
      </c>
      <c r="E27" s="89">
        <f t="shared" si="1"/>
        <v>53.32</v>
      </c>
      <c r="F27" s="89">
        <v>43</v>
      </c>
      <c r="G27" s="89">
        <f t="shared" si="2"/>
        <v>0</v>
      </c>
      <c r="H27" s="90"/>
      <c r="I27" s="91">
        <v>53.32</v>
      </c>
      <c r="J27" s="89">
        <v>43</v>
      </c>
      <c r="K27" s="89">
        <f t="shared" si="3"/>
        <v>53.32</v>
      </c>
      <c r="L27" s="89"/>
    </row>
    <row r="28" spans="2:12" x14ac:dyDescent="0.25">
      <c r="B28" s="89" t="s">
        <v>853</v>
      </c>
      <c r="C28" s="89" t="s">
        <v>948</v>
      </c>
      <c r="D28" s="89" t="s">
        <v>949</v>
      </c>
      <c r="E28" s="89">
        <f t="shared" si="1"/>
        <v>0</v>
      </c>
      <c r="F28" s="89"/>
      <c r="G28" s="89">
        <f t="shared" si="2"/>
        <v>33.58</v>
      </c>
      <c r="H28" s="90">
        <v>46</v>
      </c>
      <c r="I28" s="91">
        <v>33.58</v>
      </c>
      <c r="J28" s="89">
        <v>46</v>
      </c>
      <c r="K28" s="89">
        <f t="shared" si="3"/>
        <v>33.58</v>
      </c>
      <c r="L28" s="89"/>
    </row>
    <row r="29" spans="2:12" x14ac:dyDescent="0.25">
      <c r="B29" s="89" t="s">
        <v>853</v>
      </c>
      <c r="C29" s="89" t="s">
        <v>950</v>
      </c>
      <c r="D29" s="89" t="s">
        <v>951</v>
      </c>
      <c r="E29" s="89">
        <f t="shared" si="1"/>
        <v>84.32</v>
      </c>
      <c r="F29" s="89">
        <v>68</v>
      </c>
      <c r="G29" s="89">
        <f t="shared" si="2"/>
        <v>27.009999999999998</v>
      </c>
      <c r="H29" s="90">
        <v>37</v>
      </c>
      <c r="I29" s="91">
        <v>111.33</v>
      </c>
      <c r="J29" s="89">
        <v>105</v>
      </c>
      <c r="K29" s="89">
        <f t="shared" si="3"/>
        <v>111.33</v>
      </c>
      <c r="L29" s="89"/>
    </row>
    <row r="30" spans="2:12" x14ac:dyDescent="0.25">
      <c r="B30" s="89" t="s">
        <v>853</v>
      </c>
      <c r="C30" s="89" t="s">
        <v>952</v>
      </c>
      <c r="D30" s="89" t="s">
        <v>953</v>
      </c>
      <c r="E30" s="89">
        <f t="shared" si="1"/>
        <v>151.28</v>
      </c>
      <c r="F30" s="89">
        <v>122</v>
      </c>
      <c r="G30" s="89">
        <f t="shared" si="2"/>
        <v>125.56</v>
      </c>
      <c r="H30" s="90">
        <v>172</v>
      </c>
      <c r="I30" s="91">
        <v>276.84000000000003</v>
      </c>
      <c r="J30" s="89">
        <v>294</v>
      </c>
      <c r="K30" s="89">
        <f t="shared" si="3"/>
        <v>276.84000000000003</v>
      </c>
      <c r="L30" s="89"/>
    </row>
    <row r="31" spans="2:12" x14ac:dyDescent="0.25">
      <c r="B31" s="89" t="s">
        <v>853</v>
      </c>
      <c r="C31" s="89" t="s">
        <v>954</v>
      </c>
      <c r="D31" s="89" t="s">
        <v>955</v>
      </c>
      <c r="E31" s="89">
        <f t="shared" si="1"/>
        <v>3.7199999999999998</v>
      </c>
      <c r="F31" s="89">
        <v>3</v>
      </c>
      <c r="G31" s="89">
        <f t="shared" si="2"/>
        <v>0</v>
      </c>
      <c r="H31" s="90"/>
      <c r="I31" s="91">
        <v>3.72</v>
      </c>
      <c r="J31" s="89">
        <v>3</v>
      </c>
      <c r="K31" s="89">
        <f t="shared" si="3"/>
        <v>3.72</v>
      </c>
      <c r="L31" s="89"/>
    </row>
    <row r="32" spans="2:12" x14ac:dyDescent="0.25">
      <c r="B32" s="89" t="s">
        <v>853</v>
      </c>
      <c r="C32" s="89" t="s">
        <v>956</v>
      </c>
      <c r="D32" s="89" t="s">
        <v>957</v>
      </c>
      <c r="E32" s="89">
        <f t="shared" si="1"/>
        <v>97.96</v>
      </c>
      <c r="F32" s="89">
        <v>79</v>
      </c>
      <c r="G32" s="89">
        <f t="shared" si="2"/>
        <v>24.82</v>
      </c>
      <c r="H32" s="90">
        <v>34</v>
      </c>
      <c r="I32" s="91">
        <v>122.78</v>
      </c>
      <c r="J32" s="89">
        <v>113</v>
      </c>
      <c r="K32" s="89">
        <f t="shared" si="3"/>
        <v>122.78</v>
      </c>
      <c r="L32" s="89"/>
    </row>
    <row r="33" spans="2:12" x14ac:dyDescent="0.25">
      <c r="B33" s="89" t="s">
        <v>853</v>
      </c>
      <c r="C33" s="89" t="s">
        <v>958</v>
      </c>
      <c r="D33" s="89" t="s">
        <v>959</v>
      </c>
      <c r="E33" s="89">
        <f t="shared" si="1"/>
        <v>146.32</v>
      </c>
      <c r="F33" s="89">
        <v>118</v>
      </c>
      <c r="G33" s="89">
        <f t="shared" si="2"/>
        <v>48.91</v>
      </c>
      <c r="H33" s="90">
        <v>67</v>
      </c>
      <c r="I33" s="91">
        <v>195.23</v>
      </c>
      <c r="J33" s="89">
        <v>185</v>
      </c>
      <c r="K33" s="89">
        <f t="shared" si="3"/>
        <v>195.23</v>
      </c>
      <c r="L33" s="89"/>
    </row>
    <row r="34" spans="2:12" x14ac:dyDescent="0.25">
      <c r="B34" s="89" t="s">
        <v>853</v>
      </c>
      <c r="C34" s="89" t="s">
        <v>960</v>
      </c>
      <c r="D34" s="89" t="s">
        <v>961</v>
      </c>
      <c r="E34" s="89">
        <f t="shared" si="1"/>
        <v>3.7199999999999998</v>
      </c>
      <c r="F34" s="89">
        <v>3</v>
      </c>
      <c r="G34" s="89">
        <f t="shared" si="2"/>
        <v>0</v>
      </c>
      <c r="H34" s="90"/>
      <c r="I34" s="91">
        <v>3.72</v>
      </c>
      <c r="J34" s="89">
        <v>3</v>
      </c>
      <c r="K34" s="89">
        <f t="shared" si="3"/>
        <v>3.72</v>
      </c>
      <c r="L34" s="89"/>
    </row>
    <row r="35" spans="2:12" x14ac:dyDescent="0.25">
      <c r="B35" s="89" t="s">
        <v>853</v>
      </c>
      <c r="C35" s="89" t="s">
        <v>962</v>
      </c>
      <c r="D35" s="89" t="s">
        <v>963</v>
      </c>
      <c r="E35" s="89">
        <f t="shared" si="1"/>
        <v>11.16</v>
      </c>
      <c r="F35" s="89">
        <v>9</v>
      </c>
      <c r="G35" s="89">
        <f t="shared" si="2"/>
        <v>0</v>
      </c>
      <c r="H35" s="90"/>
      <c r="I35" s="91">
        <v>11.16</v>
      </c>
      <c r="J35" s="89">
        <v>9</v>
      </c>
      <c r="K35" s="89">
        <f t="shared" si="3"/>
        <v>11.16</v>
      </c>
      <c r="L35" s="89"/>
    </row>
    <row r="36" spans="2:12" x14ac:dyDescent="0.25">
      <c r="B36" s="89" t="s">
        <v>853</v>
      </c>
      <c r="C36" s="89" t="s">
        <v>964</v>
      </c>
      <c r="D36" s="89" t="s">
        <v>965</v>
      </c>
      <c r="E36" s="89">
        <f t="shared" si="1"/>
        <v>8.68</v>
      </c>
      <c r="F36" s="89">
        <v>7</v>
      </c>
      <c r="G36" s="89">
        <f t="shared" si="2"/>
        <v>5.1099999999999994</v>
      </c>
      <c r="H36" s="90">
        <v>7</v>
      </c>
      <c r="I36" s="91">
        <v>13.79</v>
      </c>
      <c r="J36" s="89">
        <v>14</v>
      </c>
      <c r="K36" s="89">
        <f t="shared" si="3"/>
        <v>13.79</v>
      </c>
      <c r="L36" s="89"/>
    </row>
    <row r="37" spans="2:12" x14ac:dyDescent="0.25">
      <c r="B37" s="89" t="s">
        <v>853</v>
      </c>
      <c r="C37" s="89" t="s">
        <v>966</v>
      </c>
      <c r="D37" s="89" t="s">
        <v>967</v>
      </c>
      <c r="E37" s="89">
        <f t="shared" si="1"/>
        <v>97.96</v>
      </c>
      <c r="F37" s="89">
        <v>79</v>
      </c>
      <c r="G37" s="89">
        <f t="shared" si="2"/>
        <v>0</v>
      </c>
      <c r="H37" s="90"/>
      <c r="I37" s="91">
        <v>97.96</v>
      </c>
      <c r="J37" s="89">
        <v>79</v>
      </c>
      <c r="K37" s="89">
        <f t="shared" si="3"/>
        <v>97.96</v>
      </c>
      <c r="L37" s="89"/>
    </row>
    <row r="38" spans="2:12" x14ac:dyDescent="0.25">
      <c r="B38" s="89" t="s">
        <v>853</v>
      </c>
      <c r="C38" s="89" t="s">
        <v>968</v>
      </c>
      <c r="D38" s="89" t="s">
        <v>969</v>
      </c>
      <c r="E38" s="89">
        <f t="shared" si="1"/>
        <v>32.24</v>
      </c>
      <c r="F38" s="89">
        <v>26</v>
      </c>
      <c r="G38" s="89">
        <f t="shared" si="2"/>
        <v>41.61</v>
      </c>
      <c r="H38" s="90">
        <v>57</v>
      </c>
      <c r="I38" s="91">
        <v>73.849999999999994</v>
      </c>
      <c r="J38" s="89">
        <v>83</v>
      </c>
      <c r="K38" s="89">
        <f t="shared" si="3"/>
        <v>73.849999999999994</v>
      </c>
      <c r="L38" s="89"/>
    </row>
    <row r="39" spans="2:12" x14ac:dyDescent="0.25">
      <c r="B39" s="89" t="s">
        <v>853</v>
      </c>
      <c r="C39" s="89" t="s">
        <v>970</v>
      </c>
      <c r="D39" s="89" t="s">
        <v>971</v>
      </c>
      <c r="E39" s="89">
        <f t="shared" si="1"/>
        <v>0</v>
      </c>
      <c r="F39" s="89"/>
      <c r="G39" s="89">
        <f t="shared" si="2"/>
        <v>41.61</v>
      </c>
      <c r="H39" s="90">
        <v>57</v>
      </c>
      <c r="I39" s="91">
        <v>41.61</v>
      </c>
      <c r="J39" s="89">
        <v>57</v>
      </c>
      <c r="K39" s="89">
        <f t="shared" si="3"/>
        <v>41.61</v>
      </c>
      <c r="L39" s="89"/>
    </row>
    <row r="40" spans="2:12" x14ac:dyDescent="0.25">
      <c r="B40" s="89" t="s">
        <v>853</v>
      </c>
      <c r="C40" s="89" t="s">
        <v>972</v>
      </c>
      <c r="D40" s="89" t="s">
        <v>973</v>
      </c>
      <c r="E40" s="89">
        <f t="shared" si="1"/>
        <v>65.72</v>
      </c>
      <c r="F40" s="89">
        <v>53</v>
      </c>
      <c r="G40" s="89">
        <f t="shared" si="2"/>
        <v>0</v>
      </c>
      <c r="H40" s="90"/>
      <c r="I40" s="91">
        <v>65.72</v>
      </c>
      <c r="J40" s="89">
        <v>53</v>
      </c>
      <c r="K40" s="89">
        <f t="shared" si="3"/>
        <v>65.72</v>
      </c>
      <c r="L40" s="89"/>
    </row>
    <row r="41" spans="2:12" x14ac:dyDescent="0.25">
      <c r="B41" s="89" t="s">
        <v>853</v>
      </c>
      <c r="C41" s="89" t="s">
        <v>974</v>
      </c>
      <c r="D41" s="89" t="s">
        <v>975</v>
      </c>
      <c r="E41" s="89">
        <f t="shared" si="1"/>
        <v>153.76</v>
      </c>
      <c r="F41" s="89">
        <v>124</v>
      </c>
      <c r="G41" s="89">
        <f t="shared" si="2"/>
        <v>0</v>
      </c>
      <c r="H41" s="90"/>
      <c r="I41" s="91">
        <v>153.76</v>
      </c>
      <c r="J41" s="89">
        <v>124</v>
      </c>
      <c r="K41" s="89">
        <f t="shared" si="3"/>
        <v>153.76</v>
      </c>
      <c r="L41" s="89"/>
    </row>
    <row r="42" spans="2:12" x14ac:dyDescent="0.25">
      <c r="B42" s="89" t="s">
        <v>853</v>
      </c>
      <c r="C42" s="89" t="s">
        <v>976</v>
      </c>
      <c r="D42" s="89" t="s">
        <v>977</v>
      </c>
      <c r="E42" s="89">
        <f t="shared" si="1"/>
        <v>3.7199999999999998</v>
      </c>
      <c r="F42" s="89">
        <v>3</v>
      </c>
      <c r="G42" s="89">
        <f t="shared" si="2"/>
        <v>0</v>
      </c>
      <c r="H42" s="90"/>
      <c r="I42" s="91">
        <v>3.72</v>
      </c>
      <c r="J42" s="89">
        <v>3</v>
      </c>
      <c r="K42" s="89">
        <f t="shared" si="3"/>
        <v>3.72</v>
      </c>
      <c r="L42" s="89"/>
    </row>
    <row r="43" spans="2:12" x14ac:dyDescent="0.25">
      <c r="B43" s="89" t="s">
        <v>853</v>
      </c>
      <c r="C43" s="89" t="s">
        <v>978</v>
      </c>
      <c r="D43" s="89" t="s">
        <v>979</v>
      </c>
      <c r="E43" s="89">
        <f t="shared" si="1"/>
        <v>388.12</v>
      </c>
      <c r="F43" s="89">
        <v>313</v>
      </c>
      <c r="G43" s="89">
        <f t="shared" si="2"/>
        <v>292</v>
      </c>
      <c r="H43" s="90">
        <v>400</v>
      </c>
      <c r="I43" s="91">
        <v>680.12</v>
      </c>
      <c r="J43" s="89">
        <v>713</v>
      </c>
      <c r="K43" s="89">
        <f t="shared" si="3"/>
        <v>680.12</v>
      </c>
      <c r="L43" s="89"/>
    </row>
    <row r="44" spans="2:12" x14ac:dyDescent="0.25">
      <c r="B44" s="89" t="s">
        <v>853</v>
      </c>
      <c r="C44" s="89" t="s">
        <v>980</v>
      </c>
      <c r="D44" s="89" t="s">
        <v>981</v>
      </c>
      <c r="E44" s="89">
        <f t="shared" si="1"/>
        <v>31</v>
      </c>
      <c r="F44" s="89">
        <v>25</v>
      </c>
      <c r="G44" s="89">
        <f t="shared" si="2"/>
        <v>46.72</v>
      </c>
      <c r="H44" s="90">
        <v>64</v>
      </c>
      <c r="I44" s="91">
        <v>77.72</v>
      </c>
      <c r="J44" s="89">
        <v>89</v>
      </c>
      <c r="K44" s="89">
        <f t="shared" si="3"/>
        <v>77.72</v>
      </c>
      <c r="L44" s="89"/>
    </row>
    <row r="45" spans="2:12" x14ac:dyDescent="0.25">
      <c r="B45" s="89" t="s">
        <v>853</v>
      </c>
      <c r="C45" s="89" t="s">
        <v>982</v>
      </c>
      <c r="D45" s="89" t="s">
        <v>983</v>
      </c>
      <c r="E45" s="89">
        <f t="shared" si="1"/>
        <v>14.879999999999999</v>
      </c>
      <c r="F45" s="89">
        <v>12</v>
      </c>
      <c r="G45" s="89">
        <f t="shared" si="2"/>
        <v>8.76</v>
      </c>
      <c r="H45" s="90">
        <v>12</v>
      </c>
      <c r="I45" s="91">
        <v>23.64</v>
      </c>
      <c r="J45" s="89">
        <v>24</v>
      </c>
      <c r="K45" s="89">
        <f t="shared" si="3"/>
        <v>23.64</v>
      </c>
      <c r="L45" s="89"/>
    </row>
    <row r="46" spans="2:12" x14ac:dyDescent="0.25">
      <c r="B46" s="89" t="s">
        <v>853</v>
      </c>
      <c r="C46" s="89" t="s">
        <v>984</v>
      </c>
      <c r="D46" s="89" t="s">
        <v>985</v>
      </c>
      <c r="E46" s="89">
        <f t="shared" si="1"/>
        <v>125.24</v>
      </c>
      <c r="F46" s="89">
        <v>101</v>
      </c>
      <c r="G46" s="89">
        <f t="shared" si="2"/>
        <v>0</v>
      </c>
      <c r="H46" s="90"/>
      <c r="I46" s="91">
        <v>125.24</v>
      </c>
      <c r="J46" s="89">
        <v>101</v>
      </c>
      <c r="K46" s="89">
        <f t="shared" si="3"/>
        <v>125.24</v>
      </c>
      <c r="L46" s="89"/>
    </row>
    <row r="47" spans="2:12" x14ac:dyDescent="0.25">
      <c r="B47" s="89" t="s">
        <v>853</v>
      </c>
      <c r="C47" s="89" t="s">
        <v>986</v>
      </c>
      <c r="D47" s="89" t="s">
        <v>987</v>
      </c>
      <c r="E47" s="89">
        <f t="shared" si="1"/>
        <v>2.48</v>
      </c>
      <c r="F47" s="89">
        <v>2</v>
      </c>
      <c r="G47" s="89">
        <f t="shared" si="2"/>
        <v>1.46</v>
      </c>
      <c r="H47" s="90">
        <v>2</v>
      </c>
      <c r="I47" s="91">
        <v>3.94</v>
      </c>
      <c r="J47" s="89">
        <v>4</v>
      </c>
      <c r="K47" s="89">
        <f t="shared" si="3"/>
        <v>3.94</v>
      </c>
      <c r="L47" s="89"/>
    </row>
    <row r="48" spans="2:12" x14ac:dyDescent="0.25">
      <c r="B48" s="89" t="s">
        <v>871</v>
      </c>
      <c r="C48" s="89" t="s">
        <v>988</v>
      </c>
      <c r="D48" s="89" t="s">
        <v>423</v>
      </c>
      <c r="E48" s="89">
        <f t="shared" si="1"/>
        <v>23.56</v>
      </c>
      <c r="F48" s="89">
        <v>19</v>
      </c>
      <c r="G48" s="89">
        <f t="shared" si="2"/>
        <v>4.38</v>
      </c>
      <c r="H48" s="90">
        <v>6</v>
      </c>
      <c r="I48" s="91">
        <v>27.939999999999998</v>
      </c>
      <c r="J48" s="89">
        <v>25</v>
      </c>
      <c r="K48" s="89">
        <f t="shared" si="3"/>
        <v>27.939999999999998</v>
      </c>
      <c r="L48" s="89"/>
    </row>
    <row r="49" spans="2:12" x14ac:dyDescent="0.25">
      <c r="B49" s="89" t="s">
        <v>871</v>
      </c>
      <c r="C49" s="89" t="s">
        <v>989</v>
      </c>
      <c r="D49" s="89" t="s">
        <v>990</v>
      </c>
      <c r="E49" s="89">
        <f t="shared" si="1"/>
        <v>21.08</v>
      </c>
      <c r="F49" s="89">
        <v>17</v>
      </c>
      <c r="G49" s="89">
        <f t="shared" si="2"/>
        <v>5.1099999999999994</v>
      </c>
      <c r="H49" s="90">
        <v>7</v>
      </c>
      <c r="I49" s="91">
        <v>26.189999999999998</v>
      </c>
      <c r="J49" s="89">
        <v>24</v>
      </c>
      <c r="K49" s="89">
        <f t="shared" si="3"/>
        <v>26.189999999999998</v>
      </c>
      <c r="L49" s="89"/>
    </row>
    <row r="50" spans="2:12" x14ac:dyDescent="0.25">
      <c r="B50" s="89" t="s">
        <v>871</v>
      </c>
      <c r="C50" s="89" t="s">
        <v>991</v>
      </c>
      <c r="D50" s="89" t="s">
        <v>992</v>
      </c>
      <c r="E50" s="89">
        <f t="shared" si="1"/>
        <v>1122.2</v>
      </c>
      <c r="F50" s="89">
        <v>905</v>
      </c>
      <c r="G50" s="89">
        <f t="shared" si="2"/>
        <v>996.44999999999993</v>
      </c>
      <c r="H50" s="90">
        <v>1365</v>
      </c>
      <c r="I50" s="91">
        <v>2118.65</v>
      </c>
      <c r="J50" s="89">
        <v>2270</v>
      </c>
      <c r="K50" s="89">
        <f t="shared" si="3"/>
        <v>2118.65</v>
      </c>
      <c r="L50" s="89"/>
    </row>
    <row r="51" spans="2:12" x14ac:dyDescent="0.25">
      <c r="B51" s="89" t="s">
        <v>871</v>
      </c>
      <c r="C51" s="89" t="s">
        <v>993</v>
      </c>
      <c r="D51" s="89" t="s">
        <v>994</v>
      </c>
      <c r="E51" s="89">
        <f t="shared" si="1"/>
        <v>505.92</v>
      </c>
      <c r="F51" s="89">
        <v>408</v>
      </c>
      <c r="G51" s="89">
        <f t="shared" si="2"/>
        <v>356.24</v>
      </c>
      <c r="H51" s="90">
        <v>488</v>
      </c>
      <c r="I51" s="91">
        <v>862.16000000000008</v>
      </c>
      <c r="J51" s="89">
        <v>896</v>
      </c>
      <c r="K51" s="89">
        <f t="shared" si="3"/>
        <v>862.16000000000008</v>
      </c>
      <c r="L51" s="89"/>
    </row>
    <row r="52" spans="2:12" x14ac:dyDescent="0.25">
      <c r="B52" s="89" t="s">
        <v>871</v>
      </c>
      <c r="C52" s="89" t="s">
        <v>995</v>
      </c>
      <c r="D52" s="89" t="s">
        <v>451</v>
      </c>
      <c r="E52" s="89">
        <f t="shared" si="1"/>
        <v>806</v>
      </c>
      <c r="F52" s="89">
        <v>650</v>
      </c>
      <c r="G52" s="89">
        <f t="shared" si="2"/>
        <v>518.29999999999995</v>
      </c>
      <c r="H52" s="90">
        <v>710</v>
      </c>
      <c r="I52" s="91">
        <v>1324.3</v>
      </c>
      <c r="J52" s="89">
        <v>1360</v>
      </c>
      <c r="K52" s="89">
        <f t="shared" si="3"/>
        <v>1324.3</v>
      </c>
      <c r="L52" s="89"/>
    </row>
    <row r="53" spans="2:12" x14ac:dyDescent="0.25">
      <c r="B53" s="89" t="s">
        <v>871</v>
      </c>
      <c r="C53" s="89" t="s">
        <v>996</v>
      </c>
      <c r="D53" s="89" t="s">
        <v>997</v>
      </c>
      <c r="E53" s="89">
        <f t="shared" si="1"/>
        <v>54.56</v>
      </c>
      <c r="F53" s="89">
        <v>44</v>
      </c>
      <c r="G53" s="89">
        <f t="shared" si="2"/>
        <v>0</v>
      </c>
      <c r="H53" s="90"/>
      <c r="I53" s="91">
        <v>54.56</v>
      </c>
      <c r="J53" s="89">
        <v>44</v>
      </c>
      <c r="K53" s="89">
        <f t="shared" si="3"/>
        <v>54.56</v>
      </c>
      <c r="L53" s="89"/>
    </row>
    <row r="54" spans="2:12" x14ac:dyDescent="0.25">
      <c r="B54" s="89" t="s">
        <v>871</v>
      </c>
      <c r="C54" s="89" t="s">
        <v>998</v>
      </c>
      <c r="D54" s="89" t="s">
        <v>999</v>
      </c>
      <c r="E54" s="89">
        <f t="shared" si="1"/>
        <v>37.200000000000003</v>
      </c>
      <c r="F54" s="89">
        <v>30</v>
      </c>
      <c r="G54" s="89">
        <f t="shared" si="2"/>
        <v>0</v>
      </c>
      <c r="H54" s="90"/>
      <c r="I54" s="91">
        <v>37.200000000000003</v>
      </c>
      <c r="J54" s="89">
        <v>30</v>
      </c>
      <c r="K54" s="89">
        <f t="shared" si="3"/>
        <v>37.200000000000003</v>
      </c>
      <c r="L54" s="89"/>
    </row>
    <row r="55" spans="2:12" x14ac:dyDescent="0.25">
      <c r="B55" s="89" t="s">
        <v>871</v>
      </c>
      <c r="C55" s="89" t="s">
        <v>1000</v>
      </c>
      <c r="D55" s="89" t="s">
        <v>1001</v>
      </c>
      <c r="E55" s="89">
        <f t="shared" si="1"/>
        <v>6.2</v>
      </c>
      <c r="F55" s="89">
        <v>5</v>
      </c>
      <c r="G55" s="89">
        <f t="shared" si="2"/>
        <v>0</v>
      </c>
      <c r="H55" s="90"/>
      <c r="I55" s="91">
        <v>6.2</v>
      </c>
      <c r="J55" s="89">
        <v>5</v>
      </c>
      <c r="K55" s="89">
        <f t="shared" si="3"/>
        <v>6.2</v>
      </c>
      <c r="L55" s="89"/>
    </row>
    <row r="56" spans="2:12" x14ac:dyDescent="0.25">
      <c r="B56" s="89" t="s">
        <v>871</v>
      </c>
      <c r="C56" s="89" t="s">
        <v>1002</v>
      </c>
      <c r="D56" s="89" t="s">
        <v>464</v>
      </c>
      <c r="E56" s="89">
        <f t="shared" si="1"/>
        <v>296.36</v>
      </c>
      <c r="F56" s="89">
        <v>239</v>
      </c>
      <c r="G56" s="89">
        <f t="shared" si="2"/>
        <v>183.96</v>
      </c>
      <c r="H56" s="90">
        <v>252</v>
      </c>
      <c r="I56" s="91">
        <v>480.32000000000005</v>
      </c>
      <c r="J56" s="89">
        <v>491</v>
      </c>
      <c r="K56" s="89">
        <f t="shared" si="3"/>
        <v>480.32000000000005</v>
      </c>
      <c r="L56" s="89"/>
    </row>
    <row r="57" spans="2:12" x14ac:dyDescent="0.25">
      <c r="B57" s="89" t="s">
        <v>871</v>
      </c>
      <c r="C57" s="89" t="s">
        <v>1003</v>
      </c>
      <c r="D57" s="89" t="s">
        <v>1004</v>
      </c>
      <c r="E57" s="89">
        <f t="shared" si="1"/>
        <v>152.52000000000001</v>
      </c>
      <c r="F57" s="89">
        <v>123</v>
      </c>
      <c r="G57" s="89">
        <f t="shared" si="2"/>
        <v>0</v>
      </c>
      <c r="H57" s="90"/>
      <c r="I57" s="91">
        <v>152.52000000000001</v>
      </c>
      <c r="J57" s="89">
        <v>123</v>
      </c>
      <c r="K57" s="89">
        <f t="shared" si="3"/>
        <v>152.52000000000001</v>
      </c>
      <c r="L57" s="89"/>
    </row>
    <row r="58" spans="2:12" x14ac:dyDescent="0.25">
      <c r="B58" s="89" t="s">
        <v>871</v>
      </c>
      <c r="C58" s="89" t="s">
        <v>1005</v>
      </c>
      <c r="D58" s="89" t="s">
        <v>1006</v>
      </c>
      <c r="E58" s="89">
        <f t="shared" si="1"/>
        <v>76.88</v>
      </c>
      <c r="F58" s="89">
        <v>62</v>
      </c>
      <c r="G58" s="89">
        <f t="shared" si="2"/>
        <v>0</v>
      </c>
      <c r="H58" s="90"/>
      <c r="I58" s="91">
        <v>76.88</v>
      </c>
      <c r="J58" s="89">
        <v>62</v>
      </c>
      <c r="K58" s="89">
        <f t="shared" si="3"/>
        <v>76.88</v>
      </c>
      <c r="L58" s="89"/>
    </row>
    <row r="59" spans="2:12" x14ac:dyDescent="0.25">
      <c r="B59" s="89" t="s">
        <v>871</v>
      </c>
      <c r="C59" s="89" t="s">
        <v>1007</v>
      </c>
      <c r="D59" s="89" t="s">
        <v>1008</v>
      </c>
      <c r="E59" s="89">
        <f t="shared" si="1"/>
        <v>78.12</v>
      </c>
      <c r="F59" s="89">
        <v>63</v>
      </c>
      <c r="G59" s="89">
        <f t="shared" si="2"/>
        <v>0</v>
      </c>
      <c r="H59" s="90"/>
      <c r="I59" s="91">
        <v>78.12</v>
      </c>
      <c r="J59" s="89">
        <v>63</v>
      </c>
      <c r="K59" s="89">
        <f t="shared" si="3"/>
        <v>78.12</v>
      </c>
      <c r="L59" s="89"/>
    </row>
    <row r="60" spans="2:12" x14ac:dyDescent="0.25">
      <c r="B60" s="89" t="s">
        <v>871</v>
      </c>
      <c r="C60" s="89" t="s">
        <v>1009</v>
      </c>
      <c r="D60" s="89" t="s">
        <v>1010</v>
      </c>
      <c r="E60" s="89">
        <f t="shared" si="1"/>
        <v>31</v>
      </c>
      <c r="F60" s="89">
        <v>25</v>
      </c>
      <c r="G60" s="89">
        <f t="shared" si="2"/>
        <v>0</v>
      </c>
      <c r="H60" s="90"/>
      <c r="I60" s="91">
        <v>31</v>
      </c>
      <c r="J60" s="89">
        <v>25</v>
      </c>
      <c r="K60" s="89">
        <f t="shared" si="3"/>
        <v>31</v>
      </c>
      <c r="L60" s="89"/>
    </row>
    <row r="61" spans="2:12" x14ac:dyDescent="0.25">
      <c r="B61" s="89" t="s">
        <v>871</v>
      </c>
      <c r="C61" s="89" t="s">
        <v>1011</v>
      </c>
      <c r="D61" s="89" t="s">
        <v>1012</v>
      </c>
      <c r="E61" s="89">
        <f t="shared" si="1"/>
        <v>47.12</v>
      </c>
      <c r="F61" s="89">
        <v>38</v>
      </c>
      <c r="G61" s="89">
        <f t="shared" si="2"/>
        <v>0</v>
      </c>
      <c r="H61" s="90"/>
      <c r="I61" s="91">
        <v>47.12</v>
      </c>
      <c r="J61" s="89">
        <v>38</v>
      </c>
      <c r="K61" s="89">
        <f t="shared" si="3"/>
        <v>47.12</v>
      </c>
      <c r="L61" s="89"/>
    </row>
    <row r="62" spans="2:12" x14ac:dyDescent="0.25">
      <c r="B62" s="89" t="s">
        <v>871</v>
      </c>
      <c r="C62" s="89" t="s">
        <v>1013</v>
      </c>
      <c r="D62" s="89" t="s">
        <v>473</v>
      </c>
      <c r="E62" s="89">
        <f t="shared" si="1"/>
        <v>66.959999999999994</v>
      </c>
      <c r="F62" s="89">
        <v>54</v>
      </c>
      <c r="G62" s="89">
        <f t="shared" si="2"/>
        <v>38.69</v>
      </c>
      <c r="H62" s="90">
        <v>53</v>
      </c>
      <c r="I62" s="91">
        <v>105.64999999999999</v>
      </c>
      <c r="J62" s="89">
        <v>107</v>
      </c>
      <c r="K62" s="89">
        <f t="shared" si="3"/>
        <v>105.64999999999999</v>
      </c>
      <c r="L62" s="89"/>
    </row>
    <row r="63" spans="2:12" x14ac:dyDescent="0.25">
      <c r="B63" s="89" t="s">
        <v>871</v>
      </c>
      <c r="C63" s="89" t="s">
        <v>1014</v>
      </c>
      <c r="D63" s="89" t="s">
        <v>1015</v>
      </c>
      <c r="E63" s="89">
        <f t="shared" si="1"/>
        <v>66.959999999999994</v>
      </c>
      <c r="F63" s="89">
        <v>54</v>
      </c>
      <c r="G63" s="89">
        <f t="shared" si="2"/>
        <v>43.07</v>
      </c>
      <c r="H63" s="90">
        <v>59</v>
      </c>
      <c r="I63" s="91">
        <v>110.03</v>
      </c>
      <c r="J63" s="89">
        <v>113</v>
      </c>
      <c r="K63" s="89">
        <f t="shared" si="3"/>
        <v>110.03</v>
      </c>
      <c r="L63" s="89"/>
    </row>
    <row r="64" spans="2:12" x14ac:dyDescent="0.25">
      <c r="B64" s="89" t="s">
        <v>871</v>
      </c>
      <c r="C64" s="89" t="s">
        <v>1016</v>
      </c>
      <c r="D64" s="89" t="s">
        <v>1017</v>
      </c>
      <c r="E64" s="89">
        <f t="shared" si="1"/>
        <v>276.52</v>
      </c>
      <c r="F64" s="89">
        <v>223</v>
      </c>
      <c r="G64" s="89">
        <f t="shared" si="2"/>
        <v>0</v>
      </c>
      <c r="H64" s="90"/>
      <c r="I64" s="91">
        <v>276.52</v>
      </c>
      <c r="J64" s="89">
        <v>223</v>
      </c>
      <c r="K64" s="89">
        <f t="shared" si="3"/>
        <v>276.52</v>
      </c>
      <c r="L64" s="89"/>
    </row>
    <row r="65" spans="2:12" x14ac:dyDescent="0.25">
      <c r="B65" s="89" t="s">
        <v>871</v>
      </c>
      <c r="C65" s="89" t="s">
        <v>1018</v>
      </c>
      <c r="D65" s="89" t="s">
        <v>1019</v>
      </c>
      <c r="E65" s="89">
        <f t="shared" si="1"/>
        <v>40.92</v>
      </c>
      <c r="F65" s="89">
        <v>33</v>
      </c>
      <c r="G65" s="89">
        <f t="shared" si="2"/>
        <v>0</v>
      </c>
      <c r="H65" s="90"/>
      <c r="I65" s="91">
        <v>40.92</v>
      </c>
      <c r="J65" s="89">
        <v>33</v>
      </c>
      <c r="K65" s="89">
        <f t="shared" si="3"/>
        <v>40.92</v>
      </c>
      <c r="L65" s="89"/>
    </row>
    <row r="66" spans="2:12" x14ac:dyDescent="0.25">
      <c r="B66" s="89" t="s">
        <v>871</v>
      </c>
      <c r="C66" s="89" t="s">
        <v>1020</v>
      </c>
      <c r="D66" s="89" t="s">
        <v>475</v>
      </c>
      <c r="E66" s="89">
        <f t="shared" si="1"/>
        <v>0</v>
      </c>
      <c r="F66" s="89"/>
      <c r="G66" s="89">
        <f t="shared" si="2"/>
        <v>13.87</v>
      </c>
      <c r="H66" s="90">
        <v>19</v>
      </c>
      <c r="I66" s="91">
        <v>13.87</v>
      </c>
      <c r="J66" s="89">
        <v>19</v>
      </c>
      <c r="K66" s="89">
        <f t="shared" si="3"/>
        <v>13.87</v>
      </c>
      <c r="L66" s="89"/>
    </row>
    <row r="67" spans="2:12" x14ac:dyDescent="0.25">
      <c r="B67" s="89" t="s">
        <v>871</v>
      </c>
      <c r="C67" s="89" t="s">
        <v>1021</v>
      </c>
      <c r="D67" s="89" t="s">
        <v>1022</v>
      </c>
      <c r="E67" s="89">
        <f t="shared" si="1"/>
        <v>22.32</v>
      </c>
      <c r="F67" s="89">
        <v>18</v>
      </c>
      <c r="G67" s="89">
        <f t="shared" si="2"/>
        <v>0</v>
      </c>
      <c r="H67" s="90"/>
      <c r="I67" s="91">
        <v>22.32</v>
      </c>
      <c r="J67" s="89">
        <v>18</v>
      </c>
      <c r="K67" s="89">
        <f t="shared" si="3"/>
        <v>22.32</v>
      </c>
      <c r="L67" s="89"/>
    </row>
    <row r="68" spans="2:12" x14ac:dyDescent="0.25">
      <c r="B68" s="89" t="s">
        <v>871</v>
      </c>
      <c r="C68" s="89" t="s">
        <v>1023</v>
      </c>
      <c r="D68" s="89" t="s">
        <v>1024</v>
      </c>
      <c r="E68" s="89">
        <f t="shared" si="1"/>
        <v>23.56</v>
      </c>
      <c r="F68" s="89">
        <v>19</v>
      </c>
      <c r="G68" s="89">
        <f t="shared" si="2"/>
        <v>0</v>
      </c>
      <c r="H68" s="90"/>
      <c r="I68" s="91">
        <v>23.56</v>
      </c>
      <c r="J68" s="89">
        <v>19</v>
      </c>
      <c r="K68" s="89">
        <f t="shared" si="3"/>
        <v>23.56</v>
      </c>
      <c r="L68" s="89"/>
    </row>
    <row r="69" spans="2:12" x14ac:dyDescent="0.25">
      <c r="B69" s="89" t="s">
        <v>871</v>
      </c>
      <c r="C69" s="89" t="s">
        <v>1025</v>
      </c>
      <c r="D69" s="89" t="s">
        <v>1026</v>
      </c>
      <c r="E69" s="89">
        <f t="shared" si="1"/>
        <v>11.16</v>
      </c>
      <c r="F69" s="89">
        <v>9</v>
      </c>
      <c r="G69" s="89">
        <f t="shared" si="2"/>
        <v>0</v>
      </c>
      <c r="H69" s="90"/>
      <c r="I69" s="91">
        <v>11.16</v>
      </c>
      <c r="J69" s="89">
        <v>9</v>
      </c>
      <c r="K69" s="89">
        <f t="shared" si="3"/>
        <v>11.16</v>
      </c>
      <c r="L69" s="89"/>
    </row>
    <row r="70" spans="2:12" x14ac:dyDescent="0.25">
      <c r="B70" s="89" t="s">
        <v>871</v>
      </c>
      <c r="C70" s="89" t="s">
        <v>1027</v>
      </c>
      <c r="D70" s="89" t="s">
        <v>1028</v>
      </c>
      <c r="E70" s="89">
        <f t="shared" si="1"/>
        <v>70.679999999999993</v>
      </c>
      <c r="F70" s="89">
        <v>57</v>
      </c>
      <c r="G70" s="89">
        <f t="shared" si="2"/>
        <v>103.66</v>
      </c>
      <c r="H70" s="90">
        <v>142</v>
      </c>
      <c r="I70" s="91">
        <v>174.34</v>
      </c>
      <c r="J70" s="89">
        <v>199</v>
      </c>
      <c r="K70" s="89">
        <f t="shared" si="3"/>
        <v>174.34</v>
      </c>
      <c r="L70" s="89"/>
    </row>
    <row r="71" spans="2:12" x14ac:dyDescent="0.25">
      <c r="B71" s="89" t="s">
        <v>871</v>
      </c>
      <c r="C71" s="89" t="s">
        <v>876</v>
      </c>
      <c r="D71" s="89" t="s">
        <v>716</v>
      </c>
      <c r="E71" s="89">
        <f t="shared" ref="E71:E134" si="4">F71*1.24</f>
        <v>13.64</v>
      </c>
      <c r="F71" s="89">
        <v>11</v>
      </c>
      <c r="G71" s="89">
        <f t="shared" ref="G71:G134" si="5">H71*0.73</f>
        <v>0</v>
      </c>
      <c r="H71" s="90"/>
      <c r="I71" s="91">
        <v>13.64</v>
      </c>
      <c r="J71" s="89">
        <v>11</v>
      </c>
      <c r="K71" s="89">
        <f t="shared" ref="K71:K134" si="6">I71</f>
        <v>13.64</v>
      </c>
      <c r="L71" s="89"/>
    </row>
    <row r="72" spans="2:12" x14ac:dyDescent="0.25">
      <c r="B72" s="89" t="s">
        <v>877</v>
      </c>
      <c r="C72" s="89" t="s">
        <v>1029</v>
      </c>
      <c r="D72" s="89" t="s">
        <v>1030</v>
      </c>
      <c r="E72" s="89">
        <f t="shared" si="4"/>
        <v>35.96</v>
      </c>
      <c r="F72" s="89">
        <v>29</v>
      </c>
      <c r="G72" s="89">
        <f t="shared" si="5"/>
        <v>21.169999999999998</v>
      </c>
      <c r="H72" s="90">
        <v>29</v>
      </c>
      <c r="I72" s="91">
        <v>57.13</v>
      </c>
      <c r="J72" s="89">
        <v>58</v>
      </c>
      <c r="K72" s="89">
        <f t="shared" si="6"/>
        <v>57.13</v>
      </c>
      <c r="L72" s="89"/>
    </row>
    <row r="73" spans="2:12" x14ac:dyDescent="0.25">
      <c r="B73" s="89" t="s">
        <v>877</v>
      </c>
      <c r="C73" s="89" t="s">
        <v>1031</v>
      </c>
      <c r="D73" s="89" t="s">
        <v>1032</v>
      </c>
      <c r="E73" s="89">
        <f t="shared" si="4"/>
        <v>18.600000000000001</v>
      </c>
      <c r="F73" s="89">
        <v>15</v>
      </c>
      <c r="G73" s="89">
        <f t="shared" si="5"/>
        <v>13.87</v>
      </c>
      <c r="H73" s="90">
        <v>19</v>
      </c>
      <c r="I73" s="91">
        <v>32.47</v>
      </c>
      <c r="J73" s="89">
        <v>34</v>
      </c>
      <c r="K73" s="89">
        <f t="shared" si="6"/>
        <v>32.47</v>
      </c>
      <c r="L73" s="89"/>
    </row>
    <row r="74" spans="2:12" x14ac:dyDescent="0.25">
      <c r="B74" s="89" t="s">
        <v>877</v>
      </c>
      <c r="C74" s="89" t="s">
        <v>1033</v>
      </c>
      <c r="D74" s="89" t="s">
        <v>1034</v>
      </c>
      <c r="E74" s="89">
        <f t="shared" si="4"/>
        <v>208.32</v>
      </c>
      <c r="F74" s="89">
        <v>168</v>
      </c>
      <c r="G74" s="89">
        <f t="shared" si="5"/>
        <v>180.31</v>
      </c>
      <c r="H74" s="90">
        <v>247</v>
      </c>
      <c r="I74" s="91">
        <v>388.63</v>
      </c>
      <c r="J74" s="89">
        <v>415</v>
      </c>
      <c r="K74" s="89">
        <f t="shared" si="6"/>
        <v>388.63</v>
      </c>
      <c r="L74" s="89"/>
    </row>
    <row r="75" spans="2:12" x14ac:dyDescent="0.25">
      <c r="B75" s="89" t="s">
        <v>877</v>
      </c>
      <c r="C75" s="89" t="s">
        <v>878</v>
      </c>
      <c r="D75" s="89" t="s">
        <v>879</v>
      </c>
      <c r="E75" s="89">
        <f t="shared" si="4"/>
        <v>93</v>
      </c>
      <c r="F75" s="89">
        <v>75</v>
      </c>
      <c r="G75" s="89">
        <f t="shared" si="5"/>
        <v>0</v>
      </c>
      <c r="H75" s="90"/>
      <c r="I75" s="91">
        <v>93</v>
      </c>
      <c r="J75" s="89">
        <v>75</v>
      </c>
      <c r="K75" s="89">
        <f t="shared" si="6"/>
        <v>93</v>
      </c>
      <c r="L75" s="89"/>
    </row>
    <row r="76" spans="2:12" x14ac:dyDescent="0.25">
      <c r="B76" s="89" t="s">
        <v>877</v>
      </c>
      <c r="C76" s="89" t="s">
        <v>1035</v>
      </c>
      <c r="D76" s="89" t="s">
        <v>1036</v>
      </c>
      <c r="E76" s="89">
        <f t="shared" si="4"/>
        <v>112.84</v>
      </c>
      <c r="F76" s="89">
        <v>91</v>
      </c>
      <c r="G76" s="89">
        <f t="shared" si="5"/>
        <v>83.22</v>
      </c>
      <c r="H76" s="90">
        <v>114</v>
      </c>
      <c r="I76" s="91">
        <v>196.06</v>
      </c>
      <c r="J76" s="89">
        <v>205</v>
      </c>
      <c r="K76" s="89">
        <f t="shared" si="6"/>
        <v>196.06</v>
      </c>
      <c r="L76" s="89"/>
    </row>
    <row r="77" spans="2:12" x14ac:dyDescent="0.25">
      <c r="B77" s="89" t="s">
        <v>877</v>
      </c>
      <c r="C77" s="89" t="s">
        <v>1037</v>
      </c>
      <c r="D77" s="89" t="s">
        <v>1038</v>
      </c>
      <c r="E77" s="89">
        <f t="shared" si="4"/>
        <v>52.08</v>
      </c>
      <c r="F77" s="89">
        <v>42</v>
      </c>
      <c r="G77" s="89">
        <f t="shared" si="5"/>
        <v>0</v>
      </c>
      <c r="H77" s="90"/>
      <c r="I77" s="91">
        <v>52.08</v>
      </c>
      <c r="J77" s="89">
        <v>42</v>
      </c>
      <c r="K77" s="89">
        <f t="shared" si="6"/>
        <v>52.08</v>
      </c>
      <c r="L77" s="89"/>
    </row>
    <row r="78" spans="2:12" x14ac:dyDescent="0.25">
      <c r="B78" s="89" t="s">
        <v>877</v>
      </c>
      <c r="C78" s="89" t="s">
        <v>1039</v>
      </c>
      <c r="D78" s="89" t="s">
        <v>1040</v>
      </c>
      <c r="E78" s="89">
        <f t="shared" si="4"/>
        <v>64.48</v>
      </c>
      <c r="F78" s="89">
        <v>52</v>
      </c>
      <c r="G78" s="89">
        <f t="shared" si="5"/>
        <v>49.64</v>
      </c>
      <c r="H78" s="90">
        <v>68</v>
      </c>
      <c r="I78" s="91">
        <v>114.12</v>
      </c>
      <c r="J78" s="89">
        <v>120</v>
      </c>
      <c r="K78" s="89">
        <f t="shared" si="6"/>
        <v>114.12</v>
      </c>
      <c r="L78" s="89"/>
    </row>
    <row r="79" spans="2:12" x14ac:dyDescent="0.25">
      <c r="B79" s="89" t="s">
        <v>877</v>
      </c>
      <c r="C79" s="89" t="s">
        <v>1041</v>
      </c>
      <c r="D79" s="89" t="s">
        <v>1042</v>
      </c>
      <c r="E79" s="89">
        <f t="shared" si="4"/>
        <v>31</v>
      </c>
      <c r="F79" s="89">
        <v>25</v>
      </c>
      <c r="G79" s="89">
        <f t="shared" si="5"/>
        <v>18.25</v>
      </c>
      <c r="H79" s="90">
        <v>25</v>
      </c>
      <c r="I79" s="91">
        <v>49.25</v>
      </c>
      <c r="J79" s="89">
        <v>50</v>
      </c>
      <c r="K79" s="89">
        <f t="shared" si="6"/>
        <v>49.25</v>
      </c>
      <c r="L79" s="89"/>
    </row>
    <row r="80" spans="2:12" x14ac:dyDescent="0.25">
      <c r="B80" s="89" t="s">
        <v>877</v>
      </c>
      <c r="C80" s="89" t="s">
        <v>1043</v>
      </c>
      <c r="D80" s="89" t="s">
        <v>1044</v>
      </c>
      <c r="E80" s="89">
        <f t="shared" si="4"/>
        <v>40.92</v>
      </c>
      <c r="F80" s="89">
        <v>33</v>
      </c>
      <c r="G80" s="89">
        <f t="shared" si="5"/>
        <v>32.119999999999997</v>
      </c>
      <c r="H80" s="90">
        <v>44</v>
      </c>
      <c r="I80" s="91">
        <v>73.039999999999992</v>
      </c>
      <c r="J80" s="89">
        <v>77</v>
      </c>
      <c r="K80" s="89">
        <f t="shared" si="6"/>
        <v>73.039999999999992</v>
      </c>
      <c r="L80" s="89"/>
    </row>
    <row r="81" spans="2:12" x14ac:dyDescent="0.25">
      <c r="B81" s="89" t="s">
        <v>877</v>
      </c>
      <c r="C81" s="89" t="s">
        <v>1045</v>
      </c>
      <c r="D81" s="89" t="s">
        <v>1046</v>
      </c>
      <c r="E81" s="89">
        <f t="shared" si="4"/>
        <v>37.200000000000003</v>
      </c>
      <c r="F81" s="89">
        <v>30</v>
      </c>
      <c r="G81" s="89">
        <f t="shared" si="5"/>
        <v>29.2</v>
      </c>
      <c r="H81" s="90">
        <v>40</v>
      </c>
      <c r="I81" s="91">
        <v>66.400000000000006</v>
      </c>
      <c r="J81" s="89">
        <v>70</v>
      </c>
      <c r="K81" s="89">
        <f t="shared" si="6"/>
        <v>66.400000000000006</v>
      </c>
      <c r="L81" s="89"/>
    </row>
    <row r="82" spans="2:12" x14ac:dyDescent="0.25">
      <c r="B82" s="89" t="s">
        <v>877</v>
      </c>
      <c r="C82" s="89" t="s">
        <v>1047</v>
      </c>
      <c r="D82" s="89" t="s">
        <v>515</v>
      </c>
      <c r="E82" s="89">
        <f t="shared" si="4"/>
        <v>117.8</v>
      </c>
      <c r="F82" s="89">
        <v>95</v>
      </c>
      <c r="G82" s="89">
        <f t="shared" si="5"/>
        <v>81.759999999999991</v>
      </c>
      <c r="H82" s="90">
        <v>112</v>
      </c>
      <c r="I82" s="91">
        <v>199.56</v>
      </c>
      <c r="J82" s="89">
        <v>207</v>
      </c>
      <c r="K82" s="89">
        <f t="shared" si="6"/>
        <v>199.56</v>
      </c>
      <c r="L82" s="89"/>
    </row>
    <row r="83" spans="2:12" x14ac:dyDescent="0.25">
      <c r="B83" s="89" t="s">
        <v>877</v>
      </c>
      <c r="C83" s="89" t="s">
        <v>1048</v>
      </c>
      <c r="D83" s="89" t="s">
        <v>518</v>
      </c>
      <c r="E83" s="89">
        <f t="shared" si="4"/>
        <v>1072.5999999999999</v>
      </c>
      <c r="F83" s="89">
        <v>865</v>
      </c>
      <c r="G83" s="89">
        <f t="shared" si="5"/>
        <v>339.45</v>
      </c>
      <c r="H83" s="90">
        <v>465</v>
      </c>
      <c r="I83" s="91">
        <v>1412.05</v>
      </c>
      <c r="J83" s="89">
        <v>1330</v>
      </c>
      <c r="K83" s="89">
        <f t="shared" si="6"/>
        <v>1412.05</v>
      </c>
      <c r="L83" s="89"/>
    </row>
    <row r="84" spans="2:12" x14ac:dyDescent="0.25">
      <c r="B84" s="89" t="s">
        <v>877</v>
      </c>
      <c r="C84" s="89" t="s">
        <v>1049</v>
      </c>
      <c r="D84" s="89" t="s">
        <v>1050</v>
      </c>
      <c r="E84" s="89">
        <f t="shared" si="4"/>
        <v>80.599999999999994</v>
      </c>
      <c r="F84" s="89">
        <v>65</v>
      </c>
      <c r="G84" s="89">
        <f t="shared" si="5"/>
        <v>78.11</v>
      </c>
      <c r="H84" s="90">
        <v>107</v>
      </c>
      <c r="I84" s="91">
        <v>158.70999999999998</v>
      </c>
      <c r="J84" s="89">
        <v>172</v>
      </c>
      <c r="K84" s="89">
        <f t="shared" si="6"/>
        <v>158.70999999999998</v>
      </c>
      <c r="L84" s="89"/>
    </row>
    <row r="85" spans="2:12" x14ac:dyDescent="0.25">
      <c r="B85" s="89" t="s">
        <v>877</v>
      </c>
      <c r="C85" s="89" t="s">
        <v>1051</v>
      </c>
      <c r="D85" s="89" t="s">
        <v>1052</v>
      </c>
      <c r="E85" s="89">
        <f t="shared" si="4"/>
        <v>50.839999999999996</v>
      </c>
      <c r="F85" s="89">
        <v>41</v>
      </c>
      <c r="G85" s="89">
        <f t="shared" si="5"/>
        <v>37.96</v>
      </c>
      <c r="H85" s="90">
        <v>52</v>
      </c>
      <c r="I85" s="91">
        <v>88.800000000000011</v>
      </c>
      <c r="J85" s="89">
        <v>93</v>
      </c>
      <c r="K85" s="89">
        <f t="shared" si="6"/>
        <v>88.800000000000011</v>
      </c>
      <c r="L85" s="89"/>
    </row>
    <row r="86" spans="2:12" x14ac:dyDescent="0.25">
      <c r="B86" s="89" t="s">
        <v>877</v>
      </c>
      <c r="C86" s="89" t="s">
        <v>1053</v>
      </c>
      <c r="D86" s="89" t="s">
        <v>520</v>
      </c>
      <c r="E86" s="89">
        <f t="shared" si="4"/>
        <v>3.7199999999999998</v>
      </c>
      <c r="F86" s="89">
        <v>3</v>
      </c>
      <c r="G86" s="89">
        <f t="shared" si="5"/>
        <v>2.19</v>
      </c>
      <c r="H86" s="90">
        <v>3</v>
      </c>
      <c r="I86" s="91">
        <v>5.91</v>
      </c>
      <c r="J86" s="89">
        <v>6</v>
      </c>
      <c r="K86" s="89">
        <f t="shared" si="6"/>
        <v>5.91</v>
      </c>
      <c r="L86" s="89"/>
    </row>
    <row r="87" spans="2:12" x14ac:dyDescent="0.25">
      <c r="B87" s="89" t="s">
        <v>877</v>
      </c>
      <c r="C87" s="89" t="s">
        <v>1054</v>
      </c>
      <c r="D87" s="89" t="s">
        <v>1055</v>
      </c>
      <c r="E87" s="89">
        <f t="shared" si="4"/>
        <v>2544.48</v>
      </c>
      <c r="F87" s="89">
        <v>2052</v>
      </c>
      <c r="G87" s="89">
        <f t="shared" si="5"/>
        <v>1948.37</v>
      </c>
      <c r="H87" s="90">
        <v>2669</v>
      </c>
      <c r="I87" s="91">
        <v>4492.8500000000004</v>
      </c>
      <c r="J87" s="89">
        <v>4721</v>
      </c>
      <c r="K87" s="89">
        <f t="shared" si="6"/>
        <v>4492.8500000000004</v>
      </c>
      <c r="L87" s="89"/>
    </row>
    <row r="88" spans="2:12" x14ac:dyDescent="0.25">
      <c r="B88" s="89" t="s">
        <v>877</v>
      </c>
      <c r="C88" s="89" t="s">
        <v>1056</v>
      </c>
      <c r="D88" s="89" t="s">
        <v>529</v>
      </c>
      <c r="E88" s="89">
        <f t="shared" si="4"/>
        <v>1718.64</v>
      </c>
      <c r="F88" s="89">
        <v>1386</v>
      </c>
      <c r="G88" s="89">
        <f t="shared" si="5"/>
        <v>1298.67</v>
      </c>
      <c r="H88" s="90">
        <v>1779</v>
      </c>
      <c r="I88" s="91">
        <v>3017.3100000000004</v>
      </c>
      <c r="J88" s="89">
        <v>3165</v>
      </c>
      <c r="K88" s="89">
        <f t="shared" si="6"/>
        <v>3017.3100000000004</v>
      </c>
      <c r="L88" s="89"/>
    </row>
    <row r="89" spans="2:12" x14ac:dyDescent="0.25">
      <c r="B89" s="89" t="s">
        <v>877</v>
      </c>
      <c r="C89" s="89" t="s">
        <v>1057</v>
      </c>
      <c r="D89" s="89" t="s">
        <v>536</v>
      </c>
      <c r="E89" s="89">
        <f t="shared" si="4"/>
        <v>47.12</v>
      </c>
      <c r="F89" s="89">
        <v>38</v>
      </c>
      <c r="G89" s="89">
        <f t="shared" si="5"/>
        <v>30.66</v>
      </c>
      <c r="H89" s="90">
        <v>42</v>
      </c>
      <c r="I89" s="91">
        <v>77.78</v>
      </c>
      <c r="J89" s="89">
        <v>80</v>
      </c>
      <c r="K89" s="89">
        <f t="shared" si="6"/>
        <v>77.78</v>
      </c>
      <c r="L89" s="89"/>
    </row>
    <row r="90" spans="2:12" x14ac:dyDescent="0.25">
      <c r="B90" s="89" t="s">
        <v>877</v>
      </c>
      <c r="C90" s="89" t="s">
        <v>1058</v>
      </c>
      <c r="D90" s="89" t="s">
        <v>537</v>
      </c>
      <c r="E90" s="89">
        <f t="shared" si="4"/>
        <v>115.32</v>
      </c>
      <c r="F90" s="89">
        <v>93</v>
      </c>
      <c r="G90" s="89">
        <f t="shared" si="5"/>
        <v>44.53</v>
      </c>
      <c r="H90" s="90">
        <v>61</v>
      </c>
      <c r="I90" s="91">
        <v>159.85</v>
      </c>
      <c r="J90" s="89">
        <v>154</v>
      </c>
      <c r="K90" s="89">
        <f t="shared" si="6"/>
        <v>159.85</v>
      </c>
      <c r="L90" s="89"/>
    </row>
    <row r="91" spans="2:12" x14ac:dyDescent="0.25">
      <c r="B91" s="89" t="s">
        <v>877</v>
      </c>
      <c r="C91" s="89" t="s">
        <v>1059</v>
      </c>
      <c r="D91" s="89" t="s">
        <v>1060</v>
      </c>
      <c r="E91" s="89">
        <f t="shared" si="4"/>
        <v>6.2</v>
      </c>
      <c r="F91" s="89">
        <v>5</v>
      </c>
      <c r="G91" s="89">
        <f t="shared" si="5"/>
        <v>0</v>
      </c>
      <c r="H91" s="90"/>
      <c r="I91" s="91">
        <v>6.2</v>
      </c>
      <c r="J91" s="89">
        <v>5</v>
      </c>
      <c r="K91" s="89">
        <f t="shared" si="6"/>
        <v>6.2</v>
      </c>
      <c r="L91" s="89"/>
    </row>
    <row r="92" spans="2:12" x14ac:dyDescent="0.25">
      <c r="B92" s="89" t="s">
        <v>877</v>
      </c>
      <c r="C92" s="89" t="s">
        <v>1061</v>
      </c>
      <c r="D92" s="89" t="s">
        <v>8</v>
      </c>
      <c r="E92" s="89">
        <f t="shared" si="4"/>
        <v>104.16</v>
      </c>
      <c r="F92" s="89">
        <v>84</v>
      </c>
      <c r="G92" s="89">
        <f t="shared" si="5"/>
        <v>93.44</v>
      </c>
      <c r="H92" s="90">
        <v>128</v>
      </c>
      <c r="I92" s="91">
        <v>197.6</v>
      </c>
      <c r="J92" s="89">
        <v>212</v>
      </c>
      <c r="K92" s="89">
        <f t="shared" si="6"/>
        <v>197.6</v>
      </c>
      <c r="L92" s="89"/>
    </row>
    <row r="93" spans="2:12" x14ac:dyDescent="0.25">
      <c r="B93" s="89" t="s">
        <v>877</v>
      </c>
      <c r="C93" s="89" t="s">
        <v>1062</v>
      </c>
      <c r="D93" s="89" t="s">
        <v>543</v>
      </c>
      <c r="E93" s="89">
        <f t="shared" si="4"/>
        <v>1292.08</v>
      </c>
      <c r="F93" s="89">
        <v>1042</v>
      </c>
      <c r="G93" s="89">
        <f t="shared" si="5"/>
        <v>1113.25</v>
      </c>
      <c r="H93" s="90">
        <v>1525</v>
      </c>
      <c r="I93" s="91">
        <v>2405.33</v>
      </c>
      <c r="J93" s="89">
        <v>2567</v>
      </c>
      <c r="K93" s="89">
        <f t="shared" si="6"/>
        <v>2405.33</v>
      </c>
      <c r="L93" s="89"/>
    </row>
    <row r="94" spans="2:12" x14ac:dyDescent="0.25">
      <c r="B94" s="89" t="s">
        <v>877</v>
      </c>
      <c r="C94" s="89" t="s">
        <v>1063</v>
      </c>
      <c r="D94" s="89" t="s">
        <v>1064</v>
      </c>
      <c r="E94" s="89">
        <f t="shared" si="4"/>
        <v>69.44</v>
      </c>
      <c r="F94" s="89">
        <v>56</v>
      </c>
      <c r="G94" s="89">
        <f t="shared" si="5"/>
        <v>40.879999999999995</v>
      </c>
      <c r="H94" s="90">
        <v>56</v>
      </c>
      <c r="I94" s="91">
        <v>110.32</v>
      </c>
      <c r="J94" s="89">
        <v>112</v>
      </c>
      <c r="K94" s="89">
        <f t="shared" si="6"/>
        <v>110.32</v>
      </c>
      <c r="L94" s="89"/>
    </row>
    <row r="95" spans="2:12" x14ac:dyDescent="0.25">
      <c r="B95" s="89" t="s">
        <v>877</v>
      </c>
      <c r="C95" s="89" t="s">
        <v>1065</v>
      </c>
      <c r="D95" s="89" t="s">
        <v>1066</v>
      </c>
      <c r="E95" s="89">
        <f t="shared" si="4"/>
        <v>311.24</v>
      </c>
      <c r="F95" s="89">
        <v>251</v>
      </c>
      <c r="G95" s="89">
        <f t="shared" si="5"/>
        <v>218.26999999999998</v>
      </c>
      <c r="H95" s="90">
        <v>299</v>
      </c>
      <c r="I95" s="91">
        <v>529.51</v>
      </c>
      <c r="J95" s="89">
        <v>550</v>
      </c>
      <c r="K95" s="89">
        <f t="shared" si="6"/>
        <v>529.51</v>
      </c>
      <c r="L95" s="89"/>
    </row>
    <row r="96" spans="2:12" x14ac:dyDescent="0.25">
      <c r="B96" s="89" t="s">
        <v>877</v>
      </c>
      <c r="C96" s="89" t="s">
        <v>1067</v>
      </c>
      <c r="D96" s="89" t="s">
        <v>1068</v>
      </c>
      <c r="E96" s="89">
        <f t="shared" si="4"/>
        <v>343.48</v>
      </c>
      <c r="F96" s="89">
        <v>277</v>
      </c>
      <c r="G96" s="89">
        <f t="shared" si="5"/>
        <v>353.32</v>
      </c>
      <c r="H96" s="90">
        <v>484</v>
      </c>
      <c r="I96" s="91">
        <v>696.8</v>
      </c>
      <c r="J96" s="89">
        <v>761</v>
      </c>
      <c r="K96" s="89">
        <f t="shared" si="6"/>
        <v>696.8</v>
      </c>
      <c r="L96" s="89"/>
    </row>
    <row r="97" spans="2:12" x14ac:dyDescent="0.25">
      <c r="B97" s="89" t="s">
        <v>877</v>
      </c>
      <c r="C97" s="89" t="s">
        <v>1069</v>
      </c>
      <c r="D97" s="89" t="s">
        <v>1070</v>
      </c>
      <c r="E97" s="89">
        <f t="shared" si="4"/>
        <v>339.76</v>
      </c>
      <c r="F97" s="89">
        <v>274</v>
      </c>
      <c r="G97" s="89">
        <f t="shared" si="5"/>
        <v>361.34999999999997</v>
      </c>
      <c r="H97" s="90">
        <v>495</v>
      </c>
      <c r="I97" s="91">
        <v>701.11</v>
      </c>
      <c r="J97" s="89">
        <v>769</v>
      </c>
      <c r="K97" s="89">
        <f t="shared" si="6"/>
        <v>701.11</v>
      </c>
      <c r="L97" s="89"/>
    </row>
    <row r="98" spans="2:12" x14ac:dyDescent="0.25">
      <c r="B98" s="89" t="s">
        <v>877</v>
      </c>
      <c r="C98" s="89" t="s">
        <v>1071</v>
      </c>
      <c r="D98" s="89" t="s">
        <v>1072</v>
      </c>
      <c r="E98" s="89">
        <f t="shared" si="4"/>
        <v>27.28</v>
      </c>
      <c r="F98" s="89">
        <v>22</v>
      </c>
      <c r="G98" s="89">
        <f t="shared" si="5"/>
        <v>48.18</v>
      </c>
      <c r="H98" s="90">
        <v>66</v>
      </c>
      <c r="I98" s="91">
        <v>75.460000000000008</v>
      </c>
      <c r="J98" s="89">
        <v>88</v>
      </c>
      <c r="K98" s="89">
        <f t="shared" si="6"/>
        <v>75.460000000000008</v>
      </c>
      <c r="L98" s="89"/>
    </row>
    <row r="99" spans="2:12" x14ac:dyDescent="0.25">
      <c r="B99" s="89" t="s">
        <v>877</v>
      </c>
      <c r="C99" s="89" t="s">
        <v>1073</v>
      </c>
      <c r="D99" s="89" t="s">
        <v>1074</v>
      </c>
      <c r="E99" s="89">
        <f t="shared" si="4"/>
        <v>11.16</v>
      </c>
      <c r="F99" s="89">
        <v>9</v>
      </c>
      <c r="G99" s="89">
        <f t="shared" si="5"/>
        <v>10.219999999999999</v>
      </c>
      <c r="H99" s="90">
        <v>14</v>
      </c>
      <c r="I99" s="91">
        <v>21.380000000000003</v>
      </c>
      <c r="J99" s="89">
        <v>23</v>
      </c>
      <c r="K99" s="89">
        <f t="shared" si="6"/>
        <v>21.380000000000003</v>
      </c>
      <c r="L99" s="89"/>
    </row>
    <row r="100" spans="2:12" x14ac:dyDescent="0.25">
      <c r="B100" s="89" t="s">
        <v>877</v>
      </c>
      <c r="C100" s="89" t="s">
        <v>1075</v>
      </c>
      <c r="D100" s="89" t="s">
        <v>1076</v>
      </c>
      <c r="E100" s="89">
        <f t="shared" si="4"/>
        <v>109.12</v>
      </c>
      <c r="F100" s="89">
        <v>88</v>
      </c>
      <c r="G100" s="89">
        <f t="shared" si="5"/>
        <v>32.85</v>
      </c>
      <c r="H100" s="90">
        <v>45</v>
      </c>
      <c r="I100" s="91">
        <v>141.97</v>
      </c>
      <c r="J100" s="89">
        <v>133</v>
      </c>
      <c r="K100" s="89">
        <f t="shared" si="6"/>
        <v>141.97</v>
      </c>
      <c r="L100" s="89"/>
    </row>
    <row r="101" spans="2:12" x14ac:dyDescent="0.25">
      <c r="B101" s="89" t="s">
        <v>877</v>
      </c>
      <c r="C101" s="89" t="s">
        <v>1077</v>
      </c>
      <c r="D101" s="89" t="s">
        <v>1078</v>
      </c>
      <c r="E101" s="89">
        <f t="shared" si="4"/>
        <v>17.36</v>
      </c>
      <c r="F101" s="89">
        <v>14</v>
      </c>
      <c r="G101" s="89">
        <f t="shared" si="5"/>
        <v>0</v>
      </c>
      <c r="H101" s="90"/>
      <c r="I101" s="91">
        <v>17.36</v>
      </c>
      <c r="J101" s="89">
        <v>14</v>
      </c>
      <c r="K101" s="89">
        <f t="shared" si="6"/>
        <v>17.36</v>
      </c>
      <c r="L101" s="89"/>
    </row>
    <row r="102" spans="2:12" x14ac:dyDescent="0.25">
      <c r="B102" s="89" t="s">
        <v>877</v>
      </c>
      <c r="C102" s="89" t="s">
        <v>1079</v>
      </c>
      <c r="D102" s="89" t="s">
        <v>1080</v>
      </c>
      <c r="E102" s="89">
        <f t="shared" si="4"/>
        <v>45.88</v>
      </c>
      <c r="F102" s="89">
        <v>37</v>
      </c>
      <c r="G102" s="89">
        <f t="shared" si="5"/>
        <v>1.46</v>
      </c>
      <c r="H102" s="90">
        <v>2</v>
      </c>
      <c r="I102" s="91">
        <v>47.34</v>
      </c>
      <c r="J102" s="89">
        <v>39</v>
      </c>
      <c r="K102" s="89">
        <f t="shared" si="6"/>
        <v>47.34</v>
      </c>
      <c r="L102" s="89"/>
    </row>
    <row r="103" spans="2:12" x14ac:dyDescent="0.25">
      <c r="B103" s="89" t="s">
        <v>877</v>
      </c>
      <c r="C103" s="89" t="s">
        <v>1081</v>
      </c>
      <c r="D103" s="89" t="s">
        <v>1082</v>
      </c>
      <c r="E103" s="89">
        <f t="shared" si="4"/>
        <v>95.48</v>
      </c>
      <c r="F103" s="89">
        <v>77</v>
      </c>
      <c r="G103" s="89">
        <f t="shared" si="5"/>
        <v>82.49</v>
      </c>
      <c r="H103" s="90">
        <v>113</v>
      </c>
      <c r="I103" s="91">
        <v>177.97</v>
      </c>
      <c r="J103" s="89">
        <v>190</v>
      </c>
      <c r="K103" s="89">
        <f t="shared" si="6"/>
        <v>177.97</v>
      </c>
      <c r="L103" s="89"/>
    </row>
    <row r="104" spans="2:12" x14ac:dyDescent="0.25">
      <c r="B104" s="89" t="s">
        <v>877</v>
      </c>
      <c r="C104" s="89" t="s">
        <v>1083</v>
      </c>
      <c r="D104" s="89" t="s">
        <v>553</v>
      </c>
      <c r="E104" s="89">
        <f t="shared" si="4"/>
        <v>168.64</v>
      </c>
      <c r="F104" s="89">
        <v>136</v>
      </c>
      <c r="G104" s="89">
        <f t="shared" si="5"/>
        <v>138.69999999999999</v>
      </c>
      <c r="H104" s="90">
        <v>190</v>
      </c>
      <c r="I104" s="91">
        <v>307.33999999999997</v>
      </c>
      <c r="J104" s="89">
        <v>326</v>
      </c>
      <c r="K104" s="89">
        <f t="shared" si="6"/>
        <v>307.33999999999997</v>
      </c>
      <c r="L104" s="89"/>
    </row>
    <row r="105" spans="2:12" x14ac:dyDescent="0.25">
      <c r="B105" s="89" t="s">
        <v>877</v>
      </c>
      <c r="C105" s="89" t="s">
        <v>1084</v>
      </c>
      <c r="D105" s="89" t="s">
        <v>1085</v>
      </c>
      <c r="E105" s="89">
        <f t="shared" si="4"/>
        <v>124</v>
      </c>
      <c r="F105" s="89">
        <v>100</v>
      </c>
      <c r="G105" s="89">
        <f t="shared" si="5"/>
        <v>113.14999999999999</v>
      </c>
      <c r="H105" s="90">
        <v>155</v>
      </c>
      <c r="I105" s="91">
        <v>237.15</v>
      </c>
      <c r="J105" s="89">
        <v>255</v>
      </c>
      <c r="K105" s="89">
        <f t="shared" si="6"/>
        <v>237.15</v>
      </c>
      <c r="L105" s="89"/>
    </row>
    <row r="106" spans="2:12" x14ac:dyDescent="0.25">
      <c r="B106" s="89" t="s">
        <v>877</v>
      </c>
      <c r="C106" s="89" t="s">
        <v>1086</v>
      </c>
      <c r="D106" s="89" t="s">
        <v>1087</v>
      </c>
      <c r="E106" s="89">
        <f t="shared" si="4"/>
        <v>117.8</v>
      </c>
      <c r="F106" s="89">
        <v>95</v>
      </c>
      <c r="G106" s="89">
        <f t="shared" si="5"/>
        <v>68.62</v>
      </c>
      <c r="H106" s="90">
        <v>94</v>
      </c>
      <c r="I106" s="91">
        <v>186.42000000000002</v>
      </c>
      <c r="J106" s="89">
        <v>189</v>
      </c>
      <c r="K106" s="89">
        <f t="shared" si="6"/>
        <v>186.42000000000002</v>
      </c>
      <c r="L106" s="89"/>
    </row>
    <row r="107" spans="2:12" x14ac:dyDescent="0.25">
      <c r="B107" s="89" t="s">
        <v>877</v>
      </c>
      <c r="C107" s="89" t="s">
        <v>1088</v>
      </c>
      <c r="D107" s="89" t="s">
        <v>1089</v>
      </c>
      <c r="E107" s="89">
        <f t="shared" si="4"/>
        <v>43.4</v>
      </c>
      <c r="F107" s="89">
        <v>35</v>
      </c>
      <c r="G107" s="89">
        <f t="shared" si="5"/>
        <v>30.66</v>
      </c>
      <c r="H107" s="90">
        <v>42</v>
      </c>
      <c r="I107" s="91">
        <v>74.06</v>
      </c>
      <c r="J107" s="89">
        <v>77</v>
      </c>
      <c r="K107" s="89">
        <f t="shared" si="6"/>
        <v>74.06</v>
      </c>
      <c r="L107" s="89"/>
    </row>
    <row r="108" spans="2:12" x14ac:dyDescent="0.25">
      <c r="B108" s="89" t="s">
        <v>877</v>
      </c>
      <c r="C108" s="89" t="s">
        <v>1090</v>
      </c>
      <c r="D108" s="89" t="s">
        <v>1091</v>
      </c>
      <c r="E108" s="89">
        <f t="shared" si="4"/>
        <v>210.8</v>
      </c>
      <c r="F108" s="89">
        <v>170</v>
      </c>
      <c r="G108" s="89">
        <f t="shared" si="5"/>
        <v>0</v>
      </c>
      <c r="H108" s="90"/>
      <c r="I108" s="91">
        <v>210.8</v>
      </c>
      <c r="J108" s="89">
        <v>170</v>
      </c>
      <c r="K108" s="89">
        <f t="shared" si="6"/>
        <v>210.8</v>
      </c>
      <c r="L108" s="89"/>
    </row>
    <row r="109" spans="2:12" x14ac:dyDescent="0.25">
      <c r="B109" s="89" t="s">
        <v>877</v>
      </c>
      <c r="C109" s="89" t="s">
        <v>1092</v>
      </c>
      <c r="D109" s="89" t="s">
        <v>1093</v>
      </c>
      <c r="E109" s="89">
        <f t="shared" si="4"/>
        <v>24.8</v>
      </c>
      <c r="F109" s="89">
        <v>20</v>
      </c>
      <c r="G109" s="89">
        <f t="shared" si="5"/>
        <v>22.63</v>
      </c>
      <c r="H109" s="90">
        <v>31</v>
      </c>
      <c r="I109" s="91">
        <v>47.43</v>
      </c>
      <c r="J109" s="89">
        <v>51</v>
      </c>
      <c r="K109" s="89">
        <f t="shared" si="6"/>
        <v>47.43</v>
      </c>
      <c r="L109" s="89"/>
    </row>
    <row r="110" spans="2:12" x14ac:dyDescent="0.25">
      <c r="B110" s="89" t="s">
        <v>877</v>
      </c>
      <c r="C110" s="89" t="s">
        <v>1094</v>
      </c>
      <c r="D110" s="89" t="s">
        <v>1095</v>
      </c>
      <c r="E110" s="89">
        <f t="shared" si="4"/>
        <v>193.44</v>
      </c>
      <c r="F110" s="89">
        <v>156</v>
      </c>
      <c r="G110" s="89">
        <f t="shared" si="5"/>
        <v>145.27000000000001</v>
      </c>
      <c r="H110" s="90">
        <v>199</v>
      </c>
      <c r="I110" s="91">
        <v>338.71000000000004</v>
      </c>
      <c r="J110" s="89">
        <v>355</v>
      </c>
      <c r="K110" s="89">
        <f t="shared" si="6"/>
        <v>338.71000000000004</v>
      </c>
      <c r="L110" s="89"/>
    </row>
    <row r="111" spans="2:12" x14ac:dyDescent="0.25">
      <c r="B111" s="89" t="s">
        <v>877</v>
      </c>
      <c r="C111" s="89" t="s">
        <v>1096</v>
      </c>
      <c r="D111" s="89" t="s">
        <v>1097</v>
      </c>
      <c r="E111" s="89">
        <f t="shared" si="4"/>
        <v>7.4399999999999995</v>
      </c>
      <c r="F111" s="89">
        <v>6</v>
      </c>
      <c r="G111" s="89">
        <f t="shared" si="5"/>
        <v>0</v>
      </c>
      <c r="H111" s="90"/>
      <c r="I111" s="91">
        <v>7.44</v>
      </c>
      <c r="J111" s="89">
        <v>6</v>
      </c>
      <c r="K111" s="89">
        <f t="shared" si="6"/>
        <v>7.44</v>
      </c>
      <c r="L111" s="89"/>
    </row>
    <row r="112" spans="2:12" x14ac:dyDescent="0.25">
      <c r="B112" s="89" t="s">
        <v>877</v>
      </c>
      <c r="C112" s="89" t="s">
        <v>1098</v>
      </c>
      <c r="D112" s="89" t="s">
        <v>1099</v>
      </c>
      <c r="E112" s="89">
        <f t="shared" si="4"/>
        <v>66.959999999999994</v>
      </c>
      <c r="F112" s="89">
        <v>54</v>
      </c>
      <c r="G112" s="89">
        <f t="shared" si="5"/>
        <v>38.69</v>
      </c>
      <c r="H112" s="90">
        <v>53</v>
      </c>
      <c r="I112" s="91">
        <v>105.64999999999999</v>
      </c>
      <c r="J112" s="89">
        <v>107</v>
      </c>
      <c r="K112" s="89">
        <f t="shared" si="6"/>
        <v>105.64999999999999</v>
      </c>
      <c r="L112" s="89"/>
    </row>
    <row r="113" spans="2:12" x14ac:dyDescent="0.25">
      <c r="B113" s="89" t="s">
        <v>877</v>
      </c>
      <c r="C113" s="89" t="s">
        <v>1100</v>
      </c>
      <c r="D113" s="89" t="s">
        <v>1101</v>
      </c>
      <c r="E113" s="89">
        <f t="shared" si="4"/>
        <v>500.96</v>
      </c>
      <c r="F113" s="89">
        <v>404</v>
      </c>
      <c r="G113" s="89">
        <f t="shared" si="5"/>
        <v>427.05</v>
      </c>
      <c r="H113" s="90">
        <v>585</v>
      </c>
      <c r="I113" s="91">
        <v>928.01</v>
      </c>
      <c r="J113" s="89">
        <v>989</v>
      </c>
      <c r="K113" s="89">
        <f t="shared" si="6"/>
        <v>928.01</v>
      </c>
      <c r="L113" s="89"/>
    </row>
    <row r="114" spans="2:12" x14ac:dyDescent="0.25">
      <c r="B114" s="89" t="s">
        <v>877</v>
      </c>
      <c r="C114" s="89" t="s">
        <v>1102</v>
      </c>
      <c r="D114" s="89" t="s">
        <v>589</v>
      </c>
      <c r="E114" s="89">
        <f t="shared" si="4"/>
        <v>219.48</v>
      </c>
      <c r="F114" s="89">
        <v>177</v>
      </c>
      <c r="G114" s="89">
        <f t="shared" si="5"/>
        <v>33.58</v>
      </c>
      <c r="H114" s="90">
        <v>46</v>
      </c>
      <c r="I114" s="91">
        <v>253.06</v>
      </c>
      <c r="J114" s="89">
        <v>223</v>
      </c>
      <c r="K114" s="89">
        <f t="shared" si="6"/>
        <v>253.06</v>
      </c>
      <c r="L114" s="89"/>
    </row>
    <row r="115" spans="2:12" x14ac:dyDescent="0.25">
      <c r="B115" s="89" t="s">
        <v>877</v>
      </c>
      <c r="C115" s="89" t="s">
        <v>1103</v>
      </c>
      <c r="D115" s="89" t="s">
        <v>1104</v>
      </c>
      <c r="E115" s="89">
        <f t="shared" si="4"/>
        <v>45.88</v>
      </c>
      <c r="F115" s="89">
        <v>37</v>
      </c>
      <c r="G115" s="89">
        <f t="shared" si="5"/>
        <v>27.009999999999998</v>
      </c>
      <c r="H115" s="90">
        <v>37</v>
      </c>
      <c r="I115" s="91">
        <v>72.89</v>
      </c>
      <c r="J115" s="89">
        <v>74</v>
      </c>
      <c r="K115" s="89">
        <f t="shared" si="6"/>
        <v>72.89</v>
      </c>
      <c r="L115" s="89"/>
    </row>
    <row r="116" spans="2:12" x14ac:dyDescent="0.25">
      <c r="B116" s="89" t="s">
        <v>877</v>
      </c>
      <c r="C116" s="89" t="s">
        <v>1105</v>
      </c>
      <c r="D116" s="89" t="s">
        <v>1106</v>
      </c>
      <c r="E116" s="89">
        <f t="shared" si="4"/>
        <v>95.48</v>
      </c>
      <c r="F116" s="89">
        <v>77</v>
      </c>
      <c r="G116" s="89">
        <f t="shared" si="5"/>
        <v>116.8</v>
      </c>
      <c r="H116" s="90">
        <v>160</v>
      </c>
      <c r="I116" s="91">
        <v>212.28</v>
      </c>
      <c r="J116" s="89">
        <v>237</v>
      </c>
      <c r="K116" s="89">
        <f t="shared" si="6"/>
        <v>212.28</v>
      </c>
      <c r="L116" s="89"/>
    </row>
    <row r="117" spans="2:12" x14ac:dyDescent="0.25">
      <c r="B117" s="89" t="s">
        <v>877</v>
      </c>
      <c r="C117" s="89" t="s">
        <v>1107</v>
      </c>
      <c r="D117" s="89" t="s">
        <v>1108</v>
      </c>
      <c r="E117" s="89">
        <f t="shared" si="4"/>
        <v>42.16</v>
      </c>
      <c r="F117" s="89">
        <v>34</v>
      </c>
      <c r="G117" s="89">
        <f t="shared" si="5"/>
        <v>27.009999999999998</v>
      </c>
      <c r="H117" s="90">
        <v>37</v>
      </c>
      <c r="I117" s="91">
        <v>69.17</v>
      </c>
      <c r="J117" s="89">
        <v>71</v>
      </c>
      <c r="K117" s="89">
        <f t="shared" si="6"/>
        <v>69.17</v>
      </c>
      <c r="L117" s="89"/>
    </row>
    <row r="118" spans="2:12" x14ac:dyDescent="0.25">
      <c r="B118" s="89" t="s">
        <v>877</v>
      </c>
      <c r="C118" s="89" t="s">
        <v>1109</v>
      </c>
      <c r="D118" s="89" t="s">
        <v>1110</v>
      </c>
      <c r="E118" s="89">
        <f t="shared" si="4"/>
        <v>33.479999999999997</v>
      </c>
      <c r="F118" s="89">
        <v>27</v>
      </c>
      <c r="G118" s="89">
        <f t="shared" si="5"/>
        <v>23.36</v>
      </c>
      <c r="H118" s="90">
        <v>32</v>
      </c>
      <c r="I118" s="91">
        <v>56.839999999999996</v>
      </c>
      <c r="J118" s="89">
        <v>59</v>
      </c>
      <c r="K118" s="89">
        <f t="shared" si="6"/>
        <v>56.839999999999996</v>
      </c>
      <c r="L118" s="89"/>
    </row>
    <row r="119" spans="2:12" x14ac:dyDescent="0.25">
      <c r="B119" s="89" t="s">
        <v>877</v>
      </c>
      <c r="C119" s="89" t="s">
        <v>1111</v>
      </c>
      <c r="D119" s="89" t="s">
        <v>1112</v>
      </c>
      <c r="E119" s="89">
        <f t="shared" si="4"/>
        <v>150.04</v>
      </c>
      <c r="F119" s="89">
        <v>121</v>
      </c>
      <c r="G119" s="89">
        <f t="shared" si="5"/>
        <v>24.09</v>
      </c>
      <c r="H119" s="90">
        <v>33</v>
      </c>
      <c r="I119" s="91">
        <v>174.13</v>
      </c>
      <c r="J119" s="89">
        <v>154</v>
      </c>
      <c r="K119" s="89">
        <f t="shared" si="6"/>
        <v>174.13</v>
      </c>
      <c r="L119" s="89"/>
    </row>
    <row r="120" spans="2:12" x14ac:dyDescent="0.25">
      <c r="B120" s="89" t="s">
        <v>877</v>
      </c>
      <c r="C120" s="89" t="s">
        <v>1113</v>
      </c>
      <c r="D120" s="89" t="s">
        <v>1114</v>
      </c>
      <c r="E120" s="89">
        <f t="shared" si="4"/>
        <v>35.96</v>
      </c>
      <c r="F120" s="89">
        <v>29</v>
      </c>
      <c r="G120" s="89">
        <f t="shared" si="5"/>
        <v>0</v>
      </c>
      <c r="H120" s="90"/>
      <c r="I120" s="91">
        <v>35.96</v>
      </c>
      <c r="J120" s="89">
        <v>29</v>
      </c>
      <c r="K120" s="89">
        <f t="shared" si="6"/>
        <v>35.96</v>
      </c>
      <c r="L120" s="89"/>
    </row>
    <row r="121" spans="2:12" x14ac:dyDescent="0.25">
      <c r="B121" s="89" t="s">
        <v>877</v>
      </c>
      <c r="C121" s="89" t="s">
        <v>1115</v>
      </c>
      <c r="D121" s="89" t="s">
        <v>1116</v>
      </c>
      <c r="E121" s="89">
        <f t="shared" si="4"/>
        <v>7.4399999999999995</v>
      </c>
      <c r="F121" s="89">
        <v>6</v>
      </c>
      <c r="G121" s="89">
        <f t="shared" si="5"/>
        <v>0</v>
      </c>
      <c r="H121" s="90"/>
      <c r="I121" s="91">
        <v>7.44</v>
      </c>
      <c r="J121" s="89">
        <v>6</v>
      </c>
      <c r="K121" s="89">
        <f t="shared" si="6"/>
        <v>7.44</v>
      </c>
      <c r="L121" s="89"/>
    </row>
    <row r="122" spans="2:12" x14ac:dyDescent="0.25">
      <c r="B122" s="89" t="s">
        <v>877</v>
      </c>
      <c r="C122" s="89" t="s">
        <v>1117</v>
      </c>
      <c r="D122" s="89" t="s">
        <v>1118</v>
      </c>
      <c r="E122" s="89">
        <f t="shared" si="4"/>
        <v>472.44</v>
      </c>
      <c r="F122" s="89">
        <v>381</v>
      </c>
      <c r="G122" s="89">
        <f t="shared" si="5"/>
        <v>291.27</v>
      </c>
      <c r="H122" s="90">
        <v>399</v>
      </c>
      <c r="I122" s="91">
        <v>763.71</v>
      </c>
      <c r="J122" s="89">
        <v>780</v>
      </c>
      <c r="K122" s="89">
        <f t="shared" si="6"/>
        <v>763.71</v>
      </c>
      <c r="L122" s="89"/>
    </row>
    <row r="123" spans="2:12" x14ac:dyDescent="0.25">
      <c r="B123" s="89" t="s">
        <v>877</v>
      </c>
      <c r="C123" s="89" t="s">
        <v>1119</v>
      </c>
      <c r="D123" s="89" t="s">
        <v>600</v>
      </c>
      <c r="E123" s="89">
        <f t="shared" si="4"/>
        <v>90.52</v>
      </c>
      <c r="F123" s="89">
        <v>73</v>
      </c>
      <c r="G123" s="89">
        <f t="shared" si="5"/>
        <v>15.33</v>
      </c>
      <c r="H123" s="90">
        <v>21</v>
      </c>
      <c r="I123" s="91">
        <v>105.85</v>
      </c>
      <c r="J123" s="89">
        <v>94</v>
      </c>
      <c r="K123" s="89">
        <f t="shared" si="6"/>
        <v>105.85</v>
      </c>
      <c r="L123" s="89"/>
    </row>
    <row r="124" spans="2:12" x14ac:dyDescent="0.25">
      <c r="B124" s="89" t="s">
        <v>877</v>
      </c>
      <c r="C124" s="89" t="s">
        <v>1120</v>
      </c>
      <c r="D124" s="89" t="s">
        <v>1121</v>
      </c>
      <c r="E124" s="89">
        <f t="shared" si="4"/>
        <v>94.24</v>
      </c>
      <c r="F124" s="89">
        <v>76</v>
      </c>
      <c r="G124" s="89">
        <f t="shared" si="5"/>
        <v>5.84</v>
      </c>
      <c r="H124" s="90">
        <v>8</v>
      </c>
      <c r="I124" s="91">
        <v>100.08</v>
      </c>
      <c r="J124" s="89">
        <v>84</v>
      </c>
      <c r="K124" s="89">
        <f t="shared" si="6"/>
        <v>100.08</v>
      </c>
      <c r="L124" s="89"/>
    </row>
    <row r="125" spans="2:12" x14ac:dyDescent="0.25">
      <c r="B125" s="89" t="s">
        <v>877</v>
      </c>
      <c r="C125" s="89" t="s">
        <v>1122</v>
      </c>
      <c r="D125" s="89" t="s">
        <v>1123</v>
      </c>
      <c r="E125" s="89">
        <f t="shared" si="4"/>
        <v>115.32</v>
      </c>
      <c r="F125" s="89">
        <v>93</v>
      </c>
      <c r="G125" s="89">
        <f t="shared" si="5"/>
        <v>18.98</v>
      </c>
      <c r="H125" s="90">
        <v>26</v>
      </c>
      <c r="I125" s="91">
        <v>134.29999999999998</v>
      </c>
      <c r="J125" s="89">
        <v>119</v>
      </c>
      <c r="K125" s="89">
        <f t="shared" si="6"/>
        <v>134.29999999999998</v>
      </c>
      <c r="L125" s="89"/>
    </row>
    <row r="126" spans="2:12" x14ac:dyDescent="0.25">
      <c r="B126" s="89" t="s">
        <v>877</v>
      </c>
      <c r="C126" s="89" t="s">
        <v>1124</v>
      </c>
      <c r="D126" s="89" t="s">
        <v>1125</v>
      </c>
      <c r="E126" s="89">
        <f t="shared" si="4"/>
        <v>63.24</v>
      </c>
      <c r="F126" s="89">
        <v>51</v>
      </c>
      <c r="G126" s="89">
        <f t="shared" si="5"/>
        <v>0</v>
      </c>
      <c r="H126" s="90"/>
      <c r="I126" s="91">
        <v>63.24</v>
      </c>
      <c r="J126" s="89">
        <v>51</v>
      </c>
      <c r="K126" s="89">
        <f t="shared" si="6"/>
        <v>63.24</v>
      </c>
      <c r="L126" s="89"/>
    </row>
    <row r="127" spans="2:12" x14ac:dyDescent="0.25">
      <c r="B127" s="89" t="s">
        <v>877</v>
      </c>
      <c r="C127" s="89" t="s">
        <v>1126</v>
      </c>
      <c r="D127" s="89" t="s">
        <v>1127</v>
      </c>
      <c r="E127" s="89">
        <f t="shared" si="4"/>
        <v>250.48</v>
      </c>
      <c r="F127" s="89">
        <v>202</v>
      </c>
      <c r="G127" s="89">
        <f t="shared" si="5"/>
        <v>187.60999999999999</v>
      </c>
      <c r="H127" s="90">
        <v>257</v>
      </c>
      <c r="I127" s="91">
        <v>438.09000000000003</v>
      </c>
      <c r="J127" s="89">
        <v>459</v>
      </c>
      <c r="K127" s="89">
        <f t="shared" si="6"/>
        <v>438.09000000000003</v>
      </c>
      <c r="L127" s="89"/>
    </row>
    <row r="128" spans="2:12" x14ac:dyDescent="0.25">
      <c r="B128" s="89" t="s">
        <v>877</v>
      </c>
      <c r="C128" s="89" t="s">
        <v>1128</v>
      </c>
      <c r="D128" s="89" t="s">
        <v>1129</v>
      </c>
      <c r="E128" s="89">
        <f t="shared" si="4"/>
        <v>55.8</v>
      </c>
      <c r="F128" s="89">
        <v>45</v>
      </c>
      <c r="G128" s="89">
        <f t="shared" si="5"/>
        <v>27.74</v>
      </c>
      <c r="H128" s="90">
        <v>38</v>
      </c>
      <c r="I128" s="91">
        <v>83.539999999999992</v>
      </c>
      <c r="J128" s="89">
        <v>83</v>
      </c>
      <c r="K128" s="89">
        <f t="shared" si="6"/>
        <v>83.539999999999992</v>
      </c>
      <c r="L128" s="89"/>
    </row>
    <row r="129" spans="2:12" x14ac:dyDescent="0.25">
      <c r="B129" s="89" t="s">
        <v>877</v>
      </c>
      <c r="C129" s="89" t="s">
        <v>1130</v>
      </c>
      <c r="D129" s="89" t="s">
        <v>1131</v>
      </c>
      <c r="E129" s="89">
        <f t="shared" si="4"/>
        <v>2.48</v>
      </c>
      <c r="F129" s="89">
        <v>2</v>
      </c>
      <c r="G129" s="89">
        <f t="shared" si="5"/>
        <v>43.8</v>
      </c>
      <c r="H129" s="90">
        <v>60</v>
      </c>
      <c r="I129" s="91">
        <v>46.279999999999994</v>
      </c>
      <c r="J129" s="89">
        <v>62</v>
      </c>
      <c r="K129" s="89">
        <f t="shared" si="6"/>
        <v>46.279999999999994</v>
      </c>
      <c r="L129" s="89"/>
    </row>
    <row r="130" spans="2:12" x14ac:dyDescent="0.25">
      <c r="B130" s="89" t="s">
        <v>877</v>
      </c>
      <c r="C130" s="89" t="s">
        <v>1132</v>
      </c>
      <c r="D130" s="89" t="s">
        <v>1133</v>
      </c>
      <c r="E130" s="89">
        <f t="shared" si="4"/>
        <v>301.32</v>
      </c>
      <c r="F130" s="89">
        <v>243</v>
      </c>
      <c r="G130" s="89">
        <f t="shared" si="5"/>
        <v>0</v>
      </c>
      <c r="H130" s="90"/>
      <c r="I130" s="91">
        <v>301.32</v>
      </c>
      <c r="J130" s="89">
        <v>243</v>
      </c>
      <c r="K130" s="89">
        <f t="shared" si="6"/>
        <v>301.32</v>
      </c>
      <c r="L130" s="89"/>
    </row>
    <row r="131" spans="2:12" x14ac:dyDescent="0.25">
      <c r="B131" s="89" t="s">
        <v>877</v>
      </c>
      <c r="C131" s="89" t="s">
        <v>1134</v>
      </c>
      <c r="D131" s="89" t="s">
        <v>1135</v>
      </c>
      <c r="E131" s="89">
        <f t="shared" si="4"/>
        <v>116.56</v>
      </c>
      <c r="F131" s="89">
        <v>94</v>
      </c>
      <c r="G131" s="89">
        <f t="shared" si="5"/>
        <v>18.25</v>
      </c>
      <c r="H131" s="90">
        <v>25</v>
      </c>
      <c r="I131" s="91">
        <v>134.81</v>
      </c>
      <c r="J131" s="89">
        <v>119</v>
      </c>
      <c r="K131" s="89">
        <f t="shared" si="6"/>
        <v>134.81</v>
      </c>
      <c r="L131" s="89"/>
    </row>
    <row r="132" spans="2:12" x14ac:dyDescent="0.25">
      <c r="B132" s="89" t="s">
        <v>877</v>
      </c>
      <c r="C132" s="89" t="s">
        <v>1136</v>
      </c>
      <c r="D132" s="89" t="s">
        <v>1137</v>
      </c>
      <c r="E132" s="89">
        <f t="shared" si="4"/>
        <v>23.56</v>
      </c>
      <c r="F132" s="89">
        <v>19</v>
      </c>
      <c r="G132" s="89">
        <f t="shared" si="5"/>
        <v>0</v>
      </c>
      <c r="H132" s="90"/>
      <c r="I132" s="91">
        <v>23.56</v>
      </c>
      <c r="J132" s="89">
        <v>19</v>
      </c>
      <c r="K132" s="89">
        <f t="shared" si="6"/>
        <v>23.56</v>
      </c>
      <c r="L132" s="89"/>
    </row>
    <row r="133" spans="2:12" x14ac:dyDescent="0.25">
      <c r="B133" s="89" t="s">
        <v>877</v>
      </c>
      <c r="C133" s="89" t="s">
        <v>1138</v>
      </c>
      <c r="D133" s="89" t="s">
        <v>1139</v>
      </c>
      <c r="E133" s="89">
        <f t="shared" si="4"/>
        <v>50.839999999999996</v>
      </c>
      <c r="F133" s="89">
        <v>41</v>
      </c>
      <c r="G133" s="89">
        <f t="shared" si="5"/>
        <v>47.449999999999996</v>
      </c>
      <c r="H133" s="90">
        <v>65</v>
      </c>
      <c r="I133" s="91">
        <v>98.29</v>
      </c>
      <c r="J133" s="89">
        <v>106</v>
      </c>
      <c r="K133" s="89">
        <f t="shared" si="6"/>
        <v>98.29</v>
      </c>
      <c r="L133" s="89"/>
    </row>
    <row r="134" spans="2:12" x14ac:dyDescent="0.25">
      <c r="B134" s="89" t="s">
        <v>877</v>
      </c>
      <c r="C134" s="89" t="s">
        <v>1140</v>
      </c>
      <c r="D134" s="89" t="s">
        <v>1141</v>
      </c>
      <c r="E134" s="89">
        <f t="shared" si="4"/>
        <v>24.8</v>
      </c>
      <c r="F134" s="89">
        <v>20</v>
      </c>
      <c r="G134" s="89">
        <f t="shared" si="5"/>
        <v>0</v>
      </c>
      <c r="H134" s="90"/>
      <c r="I134" s="91">
        <v>24.8</v>
      </c>
      <c r="J134" s="89">
        <v>20</v>
      </c>
      <c r="K134" s="89">
        <f t="shared" si="6"/>
        <v>24.8</v>
      </c>
      <c r="L134" s="89"/>
    </row>
    <row r="135" spans="2:12" x14ac:dyDescent="0.25">
      <c r="B135" s="89" t="s">
        <v>877</v>
      </c>
      <c r="C135" s="89" t="s">
        <v>1142</v>
      </c>
      <c r="D135" s="89" t="s">
        <v>822</v>
      </c>
      <c r="E135" s="89">
        <f t="shared" ref="E135:E198" si="7">F135*1.24</f>
        <v>3.7199999999999998</v>
      </c>
      <c r="F135" s="89">
        <v>3</v>
      </c>
      <c r="G135" s="89">
        <f t="shared" ref="G135:G198" si="8">H135*0.73</f>
        <v>0</v>
      </c>
      <c r="H135" s="90"/>
      <c r="I135" s="91">
        <v>3.72</v>
      </c>
      <c r="J135" s="89">
        <v>3</v>
      </c>
      <c r="K135" s="89">
        <f t="shared" ref="K135:K198" si="9">I135</f>
        <v>3.72</v>
      </c>
      <c r="L135" s="89"/>
    </row>
    <row r="136" spans="2:12" x14ac:dyDescent="0.25">
      <c r="B136" s="89" t="s">
        <v>877</v>
      </c>
      <c r="C136" s="89" t="s">
        <v>1143</v>
      </c>
      <c r="D136" s="89" t="s">
        <v>1144</v>
      </c>
      <c r="E136" s="89">
        <f t="shared" si="7"/>
        <v>7.4399999999999995</v>
      </c>
      <c r="F136" s="89">
        <v>6</v>
      </c>
      <c r="G136" s="89">
        <f t="shared" si="8"/>
        <v>0</v>
      </c>
      <c r="H136" s="90"/>
      <c r="I136" s="91">
        <v>7.44</v>
      </c>
      <c r="J136" s="89">
        <v>6</v>
      </c>
      <c r="K136" s="89">
        <f t="shared" si="9"/>
        <v>7.44</v>
      </c>
      <c r="L136" s="89"/>
    </row>
    <row r="137" spans="2:12" x14ac:dyDescent="0.25">
      <c r="B137" s="89" t="s">
        <v>877</v>
      </c>
      <c r="C137" s="89" t="s">
        <v>1145</v>
      </c>
      <c r="D137" s="89" t="s">
        <v>1146</v>
      </c>
      <c r="E137" s="89">
        <f t="shared" si="7"/>
        <v>27.28</v>
      </c>
      <c r="F137" s="89">
        <v>22</v>
      </c>
      <c r="G137" s="89">
        <f t="shared" si="8"/>
        <v>0</v>
      </c>
      <c r="H137" s="90"/>
      <c r="I137" s="91">
        <v>27.28</v>
      </c>
      <c r="J137" s="89">
        <v>22</v>
      </c>
      <c r="K137" s="89">
        <f t="shared" si="9"/>
        <v>27.28</v>
      </c>
      <c r="L137" s="89"/>
    </row>
    <row r="138" spans="2:12" x14ac:dyDescent="0.25">
      <c r="B138" s="89" t="s">
        <v>893</v>
      </c>
      <c r="C138" s="89" t="s">
        <v>1147</v>
      </c>
      <c r="D138" s="89" t="s">
        <v>1148</v>
      </c>
      <c r="E138" s="89">
        <f t="shared" si="7"/>
        <v>136.4</v>
      </c>
      <c r="F138" s="89">
        <v>110</v>
      </c>
      <c r="G138" s="89">
        <f t="shared" si="8"/>
        <v>88.33</v>
      </c>
      <c r="H138" s="90">
        <v>121</v>
      </c>
      <c r="I138" s="91">
        <v>224.73000000000002</v>
      </c>
      <c r="J138" s="89">
        <v>231</v>
      </c>
      <c r="K138" s="89">
        <f t="shared" si="9"/>
        <v>224.73000000000002</v>
      </c>
      <c r="L138" s="89"/>
    </row>
    <row r="139" spans="2:12" x14ac:dyDescent="0.25">
      <c r="B139" s="89" t="s">
        <v>893</v>
      </c>
      <c r="C139" s="89" t="s">
        <v>1149</v>
      </c>
      <c r="D139" s="89" t="s">
        <v>1150</v>
      </c>
      <c r="E139" s="89">
        <f t="shared" si="7"/>
        <v>54.56</v>
      </c>
      <c r="F139" s="89">
        <v>44</v>
      </c>
      <c r="G139" s="89">
        <f t="shared" si="8"/>
        <v>0</v>
      </c>
      <c r="H139" s="90"/>
      <c r="I139" s="91">
        <v>54.56</v>
      </c>
      <c r="J139" s="89">
        <v>44</v>
      </c>
      <c r="K139" s="89">
        <f t="shared" si="9"/>
        <v>54.56</v>
      </c>
      <c r="L139" s="89"/>
    </row>
    <row r="140" spans="2:12" x14ac:dyDescent="0.25">
      <c r="B140" s="89" t="s">
        <v>893</v>
      </c>
      <c r="C140" s="89" t="s">
        <v>1151</v>
      </c>
      <c r="D140" s="89" t="s">
        <v>1152</v>
      </c>
      <c r="E140" s="89">
        <f t="shared" si="7"/>
        <v>35.96</v>
      </c>
      <c r="F140" s="89">
        <v>29</v>
      </c>
      <c r="G140" s="89">
        <f t="shared" si="8"/>
        <v>0</v>
      </c>
      <c r="H140" s="90"/>
      <c r="I140" s="91">
        <v>35.96</v>
      </c>
      <c r="J140" s="89">
        <v>29</v>
      </c>
      <c r="K140" s="89">
        <f t="shared" si="9"/>
        <v>35.96</v>
      </c>
      <c r="L140" s="89"/>
    </row>
    <row r="141" spans="2:12" x14ac:dyDescent="0.25">
      <c r="B141" s="89" t="s">
        <v>893</v>
      </c>
      <c r="C141" s="89" t="s">
        <v>1153</v>
      </c>
      <c r="D141" s="89" t="s">
        <v>1154</v>
      </c>
      <c r="E141" s="89">
        <f t="shared" si="7"/>
        <v>44.64</v>
      </c>
      <c r="F141" s="89">
        <v>36</v>
      </c>
      <c r="G141" s="89">
        <f t="shared" si="8"/>
        <v>27.009999999999998</v>
      </c>
      <c r="H141" s="90">
        <v>37</v>
      </c>
      <c r="I141" s="91">
        <v>71.650000000000006</v>
      </c>
      <c r="J141" s="89">
        <v>73</v>
      </c>
      <c r="K141" s="89">
        <f t="shared" si="9"/>
        <v>71.650000000000006</v>
      </c>
      <c r="L141" s="89"/>
    </row>
    <row r="142" spans="2:12" x14ac:dyDescent="0.25">
      <c r="B142" s="89" t="s">
        <v>893</v>
      </c>
      <c r="C142" s="89" t="s">
        <v>1155</v>
      </c>
      <c r="D142" s="89" t="s">
        <v>1156</v>
      </c>
      <c r="E142" s="89">
        <f t="shared" si="7"/>
        <v>55.8</v>
      </c>
      <c r="F142" s="89">
        <v>45</v>
      </c>
      <c r="G142" s="89">
        <f t="shared" si="8"/>
        <v>0</v>
      </c>
      <c r="H142" s="90"/>
      <c r="I142" s="91">
        <v>55.8</v>
      </c>
      <c r="J142" s="89">
        <v>45</v>
      </c>
      <c r="K142" s="89">
        <f t="shared" si="9"/>
        <v>55.8</v>
      </c>
      <c r="L142" s="89"/>
    </row>
    <row r="143" spans="2:12" x14ac:dyDescent="0.25">
      <c r="B143" s="89" t="s">
        <v>893</v>
      </c>
      <c r="C143" s="89" t="s">
        <v>1157</v>
      </c>
      <c r="D143" s="89" t="s">
        <v>1158</v>
      </c>
      <c r="E143" s="89">
        <f t="shared" si="7"/>
        <v>14.879999999999999</v>
      </c>
      <c r="F143" s="89">
        <v>12</v>
      </c>
      <c r="G143" s="89">
        <f t="shared" si="8"/>
        <v>0</v>
      </c>
      <c r="H143" s="90"/>
      <c r="I143" s="91">
        <v>14.88</v>
      </c>
      <c r="J143" s="89">
        <v>12</v>
      </c>
      <c r="K143" s="89">
        <f t="shared" si="9"/>
        <v>14.88</v>
      </c>
      <c r="L143" s="89"/>
    </row>
    <row r="144" spans="2:12" x14ac:dyDescent="0.25">
      <c r="B144" s="89" t="s">
        <v>893</v>
      </c>
      <c r="C144" s="89" t="s">
        <v>1159</v>
      </c>
      <c r="D144" s="89" t="s">
        <v>1160</v>
      </c>
      <c r="E144" s="89">
        <f t="shared" si="7"/>
        <v>17.36</v>
      </c>
      <c r="F144" s="89">
        <v>14</v>
      </c>
      <c r="G144" s="89">
        <f t="shared" si="8"/>
        <v>0</v>
      </c>
      <c r="H144" s="90"/>
      <c r="I144" s="91">
        <v>17.36</v>
      </c>
      <c r="J144" s="89">
        <v>14</v>
      </c>
      <c r="K144" s="89">
        <f t="shared" si="9"/>
        <v>17.36</v>
      </c>
      <c r="L144" s="89"/>
    </row>
    <row r="145" spans="2:12" x14ac:dyDescent="0.25">
      <c r="B145" s="89" t="s">
        <v>893</v>
      </c>
      <c r="C145" s="89" t="s">
        <v>1161</v>
      </c>
      <c r="D145" s="89" t="s">
        <v>1162</v>
      </c>
      <c r="E145" s="89">
        <f t="shared" si="7"/>
        <v>48.36</v>
      </c>
      <c r="F145" s="89">
        <v>39</v>
      </c>
      <c r="G145" s="89">
        <f t="shared" si="8"/>
        <v>46.72</v>
      </c>
      <c r="H145" s="90">
        <v>64</v>
      </c>
      <c r="I145" s="91">
        <v>95.08</v>
      </c>
      <c r="J145" s="89">
        <v>103</v>
      </c>
      <c r="K145" s="89">
        <f t="shared" si="9"/>
        <v>95.08</v>
      </c>
      <c r="L145" s="89"/>
    </row>
    <row r="146" spans="2:12" x14ac:dyDescent="0.25">
      <c r="B146" s="89" t="s">
        <v>893</v>
      </c>
      <c r="C146" s="89" t="s">
        <v>1163</v>
      </c>
      <c r="D146" s="89" t="s">
        <v>1164</v>
      </c>
      <c r="E146" s="89">
        <f t="shared" si="7"/>
        <v>151.28</v>
      </c>
      <c r="F146" s="89">
        <v>122</v>
      </c>
      <c r="G146" s="89">
        <f t="shared" si="8"/>
        <v>32.119999999999997</v>
      </c>
      <c r="H146" s="90">
        <v>44</v>
      </c>
      <c r="I146" s="91">
        <v>183.4</v>
      </c>
      <c r="J146" s="89">
        <v>166</v>
      </c>
      <c r="K146" s="89">
        <f t="shared" si="9"/>
        <v>183.4</v>
      </c>
      <c r="L146" s="89"/>
    </row>
    <row r="147" spans="2:12" x14ac:dyDescent="0.25">
      <c r="B147" s="89" t="s">
        <v>893</v>
      </c>
      <c r="C147" s="89" t="s">
        <v>1165</v>
      </c>
      <c r="D147" s="89" t="s">
        <v>1166</v>
      </c>
      <c r="E147" s="89">
        <f t="shared" si="7"/>
        <v>94.24</v>
      </c>
      <c r="F147" s="89">
        <v>76</v>
      </c>
      <c r="G147" s="89">
        <f t="shared" si="8"/>
        <v>0</v>
      </c>
      <c r="H147" s="90"/>
      <c r="I147" s="91">
        <v>94.24</v>
      </c>
      <c r="J147" s="89">
        <v>76</v>
      </c>
      <c r="K147" s="89">
        <f t="shared" si="9"/>
        <v>94.24</v>
      </c>
      <c r="L147" s="89"/>
    </row>
    <row r="148" spans="2:12" x14ac:dyDescent="0.25">
      <c r="B148" s="89" t="s">
        <v>893</v>
      </c>
      <c r="C148" s="89" t="s">
        <v>1167</v>
      </c>
      <c r="D148" s="89" t="s">
        <v>1168</v>
      </c>
      <c r="E148" s="89">
        <f t="shared" si="7"/>
        <v>107.88</v>
      </c>
      <c r="F148" s="89">
        <v>87</v>
      </c>
      <c r="G148" s="89">
        <f t="shared" si="8"/>
        <v>0</v>
      </c>
      <c r="H148" s="90"/>
      <c r="I148" s="91">
        <v>107.88</v>
      </c>
      <c r="J148" s="89">
        <v>87</v>
      </c>
      <c r="K148" s="89">
        <f t="shared" si="9"/>
        <v>107.88</v>
      </c>
      <c r="L148" s="89"/>
    </row>
    <row r="149" spans="2:12" x14ac:dyDescent="0.25">
      <c r="B149" s="89" t="s">
        <v>893</v>
      </c>
      <c r="C149" s="89" t="s">
        <v>1169</v>
      </c>
      <c r="D149" s="89" t="s">
        <v>1170</v>
      </c>
      <c r="E149" s="89">
        <f t="shared" si="7"/>
        <v>7.4399999999999995</v>
      </c>
      <c r="F149" s="89">
        <v>6</v>
      </c>
      <c r="G149" s="89">
        <f t="shared" si="8"/>
        <v>0</v>
      </c>
      <c r="H149" s="90"/>
      <c r="I149" s="91">
        <v>7.44</v>
      </c>
      <c r="J149" s="89">
        <v>6</v>
      </c>
      <c r="K149" s="89">
        <f t="shared" si="9"/>
        <v>7.44</v>
      </c>
      <c r="L149" s="89"/>
    </row>
    <row r="150" spans="2:12" x14ac:dyDescent="0.25">
      <c r="B150" s="89" t="s">
        <v>893</v>
      </c>
      <c r="C150" s="89" t="s">
        <v>1171</v>
      </c>
      <c r="D150" s="89" t="s">
        <v>1172</v>
      </c>
      <c r="E150" s="89">
        <f t="shared" si="7"/>
        <v>104.16</v>
      </c>
      <c r="F150" s="89">
        <v>84</v>
      </c>
      <c r="G150" s="89">
        <f t="shared" si="8"/>
        <v>33.58</v>
      </c>
      <c r="H150" s="90">
        <v>46</v>
      </c>
      <c r="I150" s="91">
        <v>137.74</v>
      </c>
      <c r="J150" s="89">
        <v>130</v>
      </c>
      <c r="K150" s="89">
        <f t="shared" si="9"/>
        <v>137.74</v>
      </c>
      <c r="L150" s="89"/>
    </row>
    <row r="151" spans="2:12" x14ac:dyDescent="0.25">
      <c r="B151" s="89" t="s">
        <v>893</v>
      </c>
      <c r="C151" s="89" t="s">
        <v>1173</v>
      </c>
      <c r="D151" s="89" t="s">
        <v>1174</v>
      </c>
      <c r="E151" s="89">
        <f t="shared" si="7"/>
        <v>71.92</v>
      </c>
      <c r="F151" s="89">
        <v>58</v>
      </c>
      <c r="G151" s="89">
        <f t="shared" si="8"/>
        <v>18.25</v>
      </c>
      <c r="H151" s="90">
        <v>25</v>
      </c>
      <c r="I151" s="91">
        <v>90.17</v>
      </c>
      <c r="J151" s="89">
        <v>83</v>
      </c>
      <c r="K151" s="89">
        <f t="shared" si="9"/>
        <v>90.17</v>
      </c>
      <c r="L151" s="89"/>
    </row>
    <row r="152" spans="2:12" x14ac:dyDescent="0.25">
      <c r="B152" s="89" t="s">
        <v>893</v>
      </c>
      <c r="C152" s="89" t="s">
        <v>1175</v>
      </c>
      <c r="D152" s="89" t="s">
        <v>1176</v>
      </c>
      <c r="E152" s="89">
        <f t="shared" si="7"/>
        <v>14.879999999999999</v>
      </c>
      <c r="F152" s="89">
        <v>12</v>
      </c>
      <c r="G152" s="89">
        <f t="shared" si="8"/>
        <v>0</v>
      </c>
      <c r="H152" s="90"/>
      <c r="I152" s="91">
        <v>14.88</v>
      </c>
      <c r="J152" s="89">
        <v>12</v>
      </c>
      <c r="K152" s="89">
        <f t="shared" si="9"/>
        <v>14.88</v>
      </c>
      <c r="L152" s="89"/>
    </row>
    <row r="153" spans="2:12" x14ac:dyDescent="0.25">
      <c r="B153" s="89" t="s">
        <v>893</v>
      </c>
      <c r="C153" s="89" t="s">
        <v>1177</v>
      </c>
      <c r="D153" s="89" t="s">
        <v>1178</v>
      </c>
      <c r="E153" s="89">
        <f t="shared" si="7"/>
        <v>26.04</v>
      </c>
      <c r="F153" s="89">
        <v>21</v>
      </c>
      <c r="G153" s="89">
        <f t="shared" si="8"/>
        <v>0</v>
      </c>
      <c r="H153" s="90"/>
      <c r="I153" s="91">
        <v>26.04</v>
      </c>
      <c r="J153" s="89">
        <v>21</v>
      </c>
      <c r="K153" s="89"/>
      <c r="L153" s="89">
        <f>I153</f>
        <v>26.04</v>
      </c>
    </row>
    <row r="154" spans="2:12" x14ac:dyDescent="0.25">
      <c r="B154" s="89" t="s">
        <v>893</v>
      </c>
      <c r="C154" s="89" t="s">
        <v>1179</v>
      </c>
      <c r="D154" s="89" t="s">
        <v>1180</v>
      </c>
      <c r="E154" s="89">
        <f t="shared" si="7"/>
        <v>0</v>
      </c>
      <c r="F154" s="89"/>
      <c r="G154" s="89">
        <f t="shared" si="8"/>
        <v>19.71</v>
      </c>
      <c r="H154" s="90">
        <v>27</v>
      </c>
      <c r="I154" s="91">
        <v>19.71</v>
      </c>
      <c r="J154" s="89">
        <v>27</v>
      </c>
      <c r="K154" s="89">
        <f t="shared" si="9"/>
        <v>19.71</v>
      </c>
      <c r="L154" s="89"/>
    </row>
    <row r="155" spans="2:12" x14ac:dyDescent="0.25">
      <c r="B155" s="89" t="s">
        <v>893</v>
      </c>
      <c r="C155" s="89" t="s">
        <v>1181</v>
      </c>
      <c r="D155" s="89" t="s">
        <v>1182</v>
      </c>
      <c r="E155" s="89">
        <f t="shared" si="7"/>
        <v>251.72</v>
      </c>
      <c r="F155" s="89">
        <v>203</v>
      </c>
      <c r="G155" s="89">
        <f t="shared" si="8"/>
        <v>403.69</v>
      </c>
      <c r="H155" s="90">
        <v>553</v>
      </c>
      <c r="I155" s="91">
        <v>655.41</v>
      </c>
      <c r="J155" s="89">
        <v>756</v>
      </c>
      <c r="K155" s="89">
        <f t="shared" si="9"/>
        <v>655.41</v>
      </c>
      <c r="L155" s="89"/>
    </row>
    <row r="156" spans="2:12" x14ac:dyDescent="0.25">
      <c r="B156" s="89" t="s">
        <v>893</v>
      </c>
      <c r="C156" s="89" t="s">
        <v>1183</v>
      </c>
      <c r="D156" s="89" t="s">
        <v>1184</v>
      </c>
      <c r="E156" s="89">
        <f t="shared" si="7"/>
        <v>37.200000000000003</v>
      </c>
      <c r="F156" s="89">
        <v>30</v>
      </c>
      <c r="G156" s="89">
        <f t="shared" si="8"/>
        <v>16.059999999999999</v>
      </c>
      <c r="H156" s="90">
        <v>22</v>
      </c>
      <c r="I156" s="91">
        <v>53.260000000000005</v>
      </c>
      <c r="J156" s="89">
        <v>52</v>
      </c>
      <c r="K156" s="89">
        <f t="shared" si="9"/>
        <v>53.260000000000005</v>
      </c>
      <c r="L156" s="89"/>
    </row>
    <row r="157" spans="2:12" x14ac:dyDescent="0.25">
      <c r="B157" s="89" t="s">
        <v>893</v>
      </c>
      <c r="C157" s="89" t="s">
        <v>1185</v>
      </c>
      <c r="D157" s="89" t="s">
        <v>1186</v>
      </c>
      <c r="E157" s="89">
        <f t="shared" si="7"/>
        <v>28.52</v>
      </c>
      <c r="F157" s="89">
        <v>23</v>
      </c>
      <c r="G157" s="89">
        <f t="shared" si="8"/>
        <v>16.79</v>
      </c>
      <c r="H157" s="90">
        <v>23</v>
      </c>
      <c r="I157" s="91">
        <v>45.31</v>
      </c>
      <c r="J157" s="89">
        <v>46</v>
      </c>
      <c r="K157" s="89">
        <f t="shared" si="9"/>
        <v>45.31</v>
      </c>
      <c r="L157" s="89"/>
    </row>
    <row r="158" spans="2:12" x14ac:dyDescent="0.25">
      <c r="B158" s="89" t="s">
        <v>893</v>
      </c>
      <c r="C158" s="89" t="s">
        <v>1187</v>
      </c>
      <c r="D158" s="89" t="s">
        <v>1188</v>
      </c>
      <c r="E158" s="89">
        <f t="shared" si="7"/>
        <v>24.8</v>
      </c>
      <c r="F158" s="89">
        <v>20</v>
      </c>
      <c r="G158" s="89">
        <f t="shared" si="8"/>
        <v>4.38</v>
      </c>
      <c r="H158" s="90">
        <v>6</v>
      </c>
      <c r="I158" s="91">
        <v>29.18</v>
      </c>
      <c r="J158" s="89">
        <v>26</v>
      </c>
      <c r="K158" s="89">
        <f t="shared" si="9"/>
        <v>29.18</v>
      </c>
      <c r="L158" s="89"/>
    </row>
    <row r="159" spans="2:12" x14ac:dyDescent="0.25">
      <c r="B159" s="89" t="s">
        <v>893</v>
      </c>
      <c r="C159" s="89" t="s">
        <v>1189</v>
      </c>
      <c r="D159" s="89" t="s">
        <v>1190</v>
      </c>
      <c r="E159" s="89">
        <f t="shared" si="7"/>
        <v>21.08</v>
      </c>
      <c r="F159" s="89">
        <v>17</v>
      </c>
      <c r="G159" s="89">
        <f t="shared" si="8"/>
        <v>10.95</v>
      </c>
      <c r="H159" s="90">
        <v>15</v>
      </c>
      <c r="I159" s="91">
        <v>32.03</v>
      </c>
      <c r="J159" s="89">
        <v>32</v>
      </c>
      <c r="K159" s="89">
        <f t="shared" si="9"/>
        <v>32.03</v>
      </c>
      <c r="L159" s="89"/>
    </row>
    <row r="160" spans="2:12" x14ac:dyDescent="0.25">
      <c r="B160" s="89" t="s">
        <v>893</v>
      </c>
      <c r="C160" s="89" t="s">
        <v>1191</v>
      </c>
      <c r="D160" s="89" t="s">
        <v>1192</v>
      </c>
      <c r="E160" s="89">
        <f t="shared" si="7"/>
        <v>28.52</v>
      </c>
      <c r="F160" s="89">
        <v>23</v>
      </c>
      <c r="G160" s="89">
        <f t="shared" si="8"/>
        <v>0</v>
      </c>
      <c r="H160" s="90"/>
      <c r="I160" s="91">
        <v>28.52</v>
      </c>
      <c r="J160" s="89">
        <v>23</v>
      </c>
      <c r="K160" s="89">
        <f t="shared" si="9"/>
        <v>28.52</v>
      </c>
      <c r="L160" s="89"/>
    </row>
    <row r="161" spans="2:12" x14ac:dyDescent="0.25">
      <c r="B161" s="89" t="s">
        <v>893</v>
      </c>
      <c r="C161" s="89" t="s">
        <v>1193</v>
      </c>
      <c r="D161" s="89" t="s">
        <v>1194</v>
      </c>
      <c r="E161" s="89">
        <f t="shared" si="7"/>
        <v>55.8</v>
      </c>
      <c r="F161" s="89">
        <v>45</v>
      </c>
      <c r="G161" s="89">
        <f t="shared" si="8"/>
        <v>0</v>
      </c>
      <c r="H161" s="90"/>
      <c r="I161" s="91">
        <v>55.8</v>
      </c>
      <c r="J161" s="89">
        <v>45</v>
      </c>
      <c r="K161" s="89">
        <f t="shared" si="9"/>
        <v>55.8</v>
      </c>
      <c r="L161" s="89"/>
    </row>
    <row r="162" spans="2:12" x14ac:dyDescent="0.25">
      <c r="B162" s="89" t="s">
        <v>893</v>
      </c>
      <c r="C162" s="89" t="s">
        <v>1195</v>
      </c>
      <c r="D162" s="89" t="s">
        <v>1196</v>
      </c>
      <c r="E162" s="89">
        <f t="shared" si="7"/>
        <v>64.48</v>
      </c>
      <c r="F162" s="89">
        <v>52</v>
      </c>
      <c r="G162" s="89">
        <f t="shared" si="8"/>
        <v>0</v>
      </c>
      <c r="H162" s="90"/>
      <c r="I162" s="91">
        <v>64.48</v>
      </c>
      <c r="J162" s="89">
        <v>52</v>
      </c>
      <c r="K162" s="89">
        <f t="shared" si="9"/>
        <v>64.48</v>
      </c>
      <c r="L162" s="89"/>
    </row>
    <row r="163" spans="2:12" x14ac:dyDescent="0.25">
      <c r="B163" s="89" t="s">
        <v>893</v>
      </c>
      <c r="C163" s="89" t="s">
        <v>1197</v>
      </c>
      <c r="D163" s="89" t="s">
        <v>1198</v>
      </c>
      <c r="E163" s="89">
        <f t="shared" si="7"/>
        <v>37.200000000000003</v>
      </c>
      <c r="F163" s="89">
        <v>30</v>
      </c>
      <c r="G163" s="89">
        <f t="shared" si="8"/>
        <v>0</v>
      </c>
      <c r="H163" s="90"/>
      <c r="I163" s="91">
        <v>37.200000000000003</v>
      </c>
      <c r="J163" s="89">
        <v>30</v>
      </c>
      <c r="K163" s="89">
        <f t="shared" si="9"/>
        <v>37.200000000000003</v>
      </c>
      <c r="L163" s="89"/>
    </row>
    <row r="164" spans="2:12" x14ac:dyDescent="0.25">
      <c r="B164" s="89" t="s">
        <v>893</v>
      </c>
      <c r="C164" s="89" t="s">
        <v>1199</v>
      </c>
      <c r="D164" s="89" t="s">
        <v>1200</v>
      </c>
      <c r="E164" s="89">
        <f t="shared" si="7"/>
        <v>50.839999999999996</v>
      </c>
      <c r="F164" s="89">
        <v>41</v>
      </c>
      <c r="G164" s="89">
        <f t="shared" si="8"/>
        <v>27.009999999999998</v>
      </c>
      <c r="H164" s="90">
        <v>37</v>
      </c>
      <c r="I164" s="91">
        <v>77.850000000000009</v>
      </c>
      <c r="J164" s="89">
        <v>78</v>
      </c>
      <c r="K164" s="89">
        <f t="shared" si="9"/>
        <v>77.850000000000009</v>
      </c>
      <c r="L164" s="89"/>
    </row>
    <row r="165" spans="2:12" x14ac:dyDescent="0.25">
      <c r="B165" s="89" t="s">
        <v>893</v>
      </c>
      <c r="C165" s="89" t="s">
        <v>1201</v>
      </c>
      <c r="D165" s="89" t="s">
        <v>1202</v>
      </c>
      <c r="E165" s="89">
        <f t="shared" si="7"/>
        <v>84.32</v>
      </c>
      <c r="F165" s="89">
        <v>68</v>
      </c>
      <c r="G165" s="89">
        <f t="shared" si="8"/>
        <v>0</v>
      </c>
      <c r="H165" s="90"/>
      <c r="I165" s="91">
        <v>84.32</v>
      </c>
      <c r="J165" s="89">
        <v>68</v>
      </c>
      <c r="K165" s="89">
        <f t="shared" si="9"/>
        <v>84.32</v>
      </c>
      <c r="L165" s="89"/>
    </row>
    <row r="166" spans="2:12" x14ac:dyDescent="0.25">
      <c r="B166" s="89" t="s">
        <v>893</v>
      </c>
      <c r="C166" s="89" t="s">
        <v>1203</v>
      </c>
      <c r="D166" s="89" t="s">
        <v>1204</v>
      </c>
      <c r="E166" s="89">
        <f t="shared" si="7"/>
        <v>84.32</v>
      </c>
      <c r="F166" s="89">
        <v>68</v>
      </c>
      <c r="G166" s="89">
        <f t="shared" si="8"/>
        <v>0</v>
      </c>
      <c r="H166" s="90"/>
      <c r="I166" s="91">
        <v>84.32</v>
      </c>
      <c r="J166" s="89">
        <v>68</v>
      </c>
      <c r="K166" s="89">
        <f t="shared" si="9"/>
        <v>84.32</v>
      </c>
      <c r="L166" s="89"/>
    </row>
    <row r="167" spans="2:12" x14ac:dyDescent="0.25">
      <c r="B167" s="89" t="s">
        <v>893</v>
      </c>
      <c r="C167" s="89" t="s">
        <v>1205</v>
      </c>
      <c r="D167" s="89" t="s">
        <v>1206</v>
      </c>
      <c r="E167" s="89">
        <f t="shared" si="7"/>
        <v>7.4399999999999995</v>
      </c>
      <c r="F167" s="89">
        <v>6</v>
      </c>
      <c r="G167" s="89">
        <f t="shared" si="8"/>
        <v>0</v>
      </c>
      <c r="H167" s="90"/>
      <c r="I167" s="91">
        <v>7.44</v>
      </c>
      <c r="J167" s="89">
        <v>6</v>
      </c>
      <c r="K167" s="89">
        <f t="shared" si="9"/>
        <v>7.44</v>
      </c>
      <c r="L167" s="89"/>
    </row>
    <row r="168" spans="2:12" x14ac:dyDescent="0.25">
      <c r="B168" s="89" t="s">
        <v>893</v>
      </c>
      <c r="C168" s="89" t="s">
        <v>1207</v>
      </c>
      <c r="D168" s="89" t="s">
        <v>1208</v>
      </c>
      <c r="E168" s="89">
        <f t="shared" si="7"/>
        <v>17.36</v>
      </c>
      <c r="F168" s="89">
        <v>14</v>
      </c>
      <c r="G168" s="89">
        <f t="shared" si="8"/>
        <v>0</v>
      </c>
      <c r="H168" s="90"/>
      <c r="I168" s="91">
        <v>17.36</v>
      </c>
      <c r="J168" s="89">
        <v>14</v>
      </c>
      <c r="K168" s="89">
        <f t="shared" si="9"/>
        <v>17.36</v>
      </c>
      <c r="L168" s="89"/>
    </row>
    <row r="169" spans="2:12" x14ac:dyDescent="0.25">
      <c r="B169" s="89" t="s">
        <v>893</v>
      </c>
      <c r="C169" s="89" t="s">
        <v>1209</v>
      </c>
      <c r="D169" s="89" t="s">
        <v>1210</v>
      </c>
      <c r="E169" s="89">
        <f t="shared" si="7"/>
        <v>110.36</v>
      </c>
      <c r="F169" s="89">
        <v>89</v>
      </c>
      <c r="G169" s="89">
        <f t="shared" si="8"/>
        <v>0</v>
      </c>
      <c r="H169" s="90"/>
      <c r="I169" s="91">
        <v>110.36</v>
      </c>
      <c r="J169" s="89">
        <v>89</v>
      </c>
      <c r="K169" s="89">
        <f t="shared" si="9"/>
        <v>110.36</v>
      </c>
      <c r="L169" s="89"/>
    </row>
    <row r="170" spans="2:12" x14ac:dyDescent="0.25">
      <c r="B170" s="89" t="s">
        <v>893</v>
      </c>
      <c r="C170" s="89" t="s">
        <v>1211</v>
      </c>
      <c r="D170" s="89" t="s">
        <v>1212</v>
      </c>
      <c r="E170" s="89">
        <f t="shared" si="7"/>
        <v>35.96</v>
      </c>
      <c r="F170" s="89">
        <v>29</v>
      </c>
      <c r="G170" s="89">
        <f t="shared" si="8"/>
        <v>5.84</v>
      </c>
      <c r="H170" s="90">
        <v>8</v>
      </c>
      <c r="I170" s="91">
        <v>41.8</v>
      </c>
      <c r="J170" s="89">
        <v>37</v>
      </c>
      <c r="K170" s="89">
        <f t="shared" si="9"/>
        <v>41.8</v>
      </c>
      <c r="L170" s="89"/>
    </row>
    <row r="171" spans="2:12" x14ac:dyDescent="0.25">
      <c r="B171" s="89" t="s">
        <v>893</v>
      </c>
      <c r="C171" s="89" t="s">
        <v>1213</v>
      </c>
      <c r="D171" s="89" t="s">
        <v>645</v>
      </c>
      <c r="E171" s="89">
        <f t="shared" si="7"/>
        <v>55.8</v>
      </c>
      <c r="F171" s="89">
        <v>45</v>
      </c>
      <c r="G171" s="89">
        <f t="shared" si="8"/>
        <v>38.69</v>
      </c>
      <c r="H171" s="90">
        <v>53</v>
      </c>
      <c r="I171" s="91">
        <v>94.49</v>
      </c>
      <c r="J171" s="89">
        <v>98</v>
      </c>
      <c r="K171" s="89">
        <f t="shared" si="9"/>
        <v>94.49</v>
      </c>
      <c r="L171" s="89"/>
    </row>
    <row r="172" spans="2:12" x14ac:dyDescent="0.25">
      <c r="B172" s="89" t="s">
        <v>893</v>
      </c>
      <c r="C172" s="89" t="s">
        <v>1214</v>
      </c>
      <c r="D172" s="89" t="s">
        <v>830</v>
      </c>
      <c r="E172" s="89">
        <f t="shared" si="7"/>
        <v>62</v>
      </c>
      <c r="F172" s="89">
        <v>50</v>
      </c>
      <c r="G172" s="89">
        <f t="shared" si="8"/>
        <v>0</v>
      </c>
      <c r="H172" s="90"/>
      <c r="I172" s="91">
        <v>62</v>
      </c>
      <c r="J172" s="89">
        <v>50</v>
      </c>
      <c r="K172" s="89">
        <f t="shared" si="9"/>
        <v>62</v>
      </c>
      <c r="L172" s="89"/>
    </row>
    <row r="173" spans="2:12" x14ac:dyDescent="0.25">
      <c r="B173" s="89" t="s">
        <v>893</v>
      </c>
      <c r="C173" s="89" t="s">
        <v>1215</v>
      </c>
      <c r="D173" s="89" t="s">
        <v>1216</v>
      </c>
      <c r="E173" s="89">
        <f t="shared" si="7"/>
        <v>0</v>
      </c>
      <c r="F173" s="89"/>
      <c r="G173" s="89">
        <f t="shared" si="8"/>
        <v>40.15</v>
      </c>
      <c r="H173" s="90">
        <v>55</v>
      </c>
      <c r="I173" s="91">
        <v>40.15</v>
      </c>
      <c r="J173" s="89">
        <v>55</v>
      </c>
      <c r="K173" s="89">
        <f t="shared" si="9"/>
        <v>40.15</v>
      </c>
      <c r="L173" s="89"/>
    </row>
    <row r="174" spans="2:12" x14ac:dyDescent="0.25">
      <c r="B174" s="89" t="s">
        <v>893</v>
      </c>
      <c r="C174" s="89" t="s">
        <v>1217</v>
      </c>
      <c r="D174" s="89" t="s">
        <v>1218</v>
      </c>
      <c r="E174" s="89">
        <f t="shared" si="7"/>
        <v>109.12</v>
      </c>
      <c r="F174" s="89">
        <v>88</v>
      </c>
      <c r="G174" s="89">
        <f t="shared" si="8"/>
        <v>0</v>
      </c>
      <c r="H174" s="90"/>
      <c r="I174" s="91">
        <v>109.12</v>
      </c>
      <c r="J174" s="89">
        <v>88</v>
      </c>
      <c r="K174" s="89">
        <f t="shared" si="9"/>
        <v>109.12</v>
      </c>
      <c r="L174" s="89"/>
    </row>
    <row r="175" spans="2:12" x14ac:dyDescent="0.25">
      <c r="B175" s="89" t="s">
        <v>893</v>
      </c>
      <c r="C175" s="89" t="s">
        <v>1219</v>
      </c>
      <c r="D175" s="89" t="s">
        <v>1220</v>
      </c>
      <c r="E175" s="89">
        <f t="shared" si="7"/>
        <v>12.4</v>
      </c>
      <c r="F175" s="89">
        <v>10</v>
      </c>
      <c r="G175" s="89">
        <f t="shared" si="8"/>
        <v>0</v>
      </c>
      <c r="H175" s="90"/>
      <c r="I175" s="91">
        <v>12.4</v>
      </c>
      <c r="J175" s="89">
        <v>10</v>
      </c>
      <c r="K175" s="89">
        <f t="shared" si="9"/>
        <v>12.4</v>
      </c>
      <c r="L175" s="89"/>
    </row>
    <row r="176" spans="2:12" x14ac:dyDescent="0.25">
      <c r="B176" s="89" t="s">
        <v>893</v>
      </c>
      <c r="C176" s="89" t="s">
        <v>1221</v>
      </c>
      <c r="D176" s="89" t="s">
        <v>1222</v>
      </c>
      <c r="E176" s="89">
        <f t="shared" si="7"/>
        <v>12.4</v>
      </c>
      <c r="F176" s="89">
        <v>10</v>
      </c>
      <c r="G176" s="89">
        <f t="shared" si="8"/>
        <v>0</v>
      </c>
      <c r="H176" s="90"/>
      <c r="I176" s="91">
        <v>12.4</v>
      </c>
      <c r="J176" s="89">
        <v>10</v>
      </c>
      <c r="K176" s="89">
        <f t="shared" si="9"/>
        <v>12.4</v>
      </c>
      <c r="L176" s="89"/>
    </row>
    <row r="177" spans="2:12" x14ac:dyDescent="0.25">
      <c r="B177" s="89" t="s">
        <v>893</v>
      </c>
      <c r="C177" s="89" t="s">
        <v>1223</v>
      </c>
      <c r="D177" s="89" t="s">
        <v>1224</v>
      </c>
      <c r="E177" s="89">
        <f t="shared" si="7"/>
        <v>80.599999999999994</v>
      </c>
      <c r="F177" s="89">
        <v>65</v>
      </c>
      <c r="G177" s="89">
        <f t="shared" si="8"/>
        <v>0</v>
      </c>
      <c r="H177" s="90"/>
      <c r="I177" s="91">
        <v>80.599999999999994</v>
      </c>
      <c r="J177" s="89">
        <v>65</v>
      </c>
      <c r="K177" s="89">
        <f t="shared" si="9"/>
        <v>80.599999999999994</v>
      </c>
      <c r="L177" s="89"/>
    </row>
    <row r="178" spans="2:12" x14ac:dyDescent="0.25">
      <c r="B178" s="89" t="s">
        <v>893</v>
      </c>
      <c r="C178" s="89" t="s">
        <v>1225</v>
      </c>
      <c r="D178" s="89" t="s">
        <v>1226</v>
      </c>
      <c r="E178" s="89">
        <f t="shared" si="7"/>
        <v>0</v>
      </c>
      <c r="F178" s="89"/>
      <c r="G178" s="89">
        <f t="shared" si="8"/>
        <v>11.68</v>
      </c>
      <c r="H178" s="90">
        <v>16</v>
      </c>
      <c r="I178" s="91">
        <v>11.68</v>
      </c>
      <c r="J178" s="89">
        <v>16</v>
      </c>
      <c r="K178" s="89">
        <f t="shared" si="9"/>
        <v>11.68</v>
      </c>
      <c r="L178" s="89"/>
    </row>
    <row r="179" spans="2:12" x14ac:dyDescent="0.25">
      <c r="B179" s="89" t="s">
        <v>893</v>
      </c>
      <c r="C179" s="89" t="s">
        <v>1227</v>
      </c>
      <c r="D179" s="89" t="s">
        <v>1228</v>
      </c>
      <c r="E179" s="89">
        <f t="shared" si="7"/>
        <v>32.24</v>
      </c>
      <c r="F179" s="89">
        <v>26</v>
      </c>
      <c r="G179" s="89">
        <f t="shared" si="8"/>
        <v>21.169999999999998</v>
      </c>
      <c r="H179" s="90">
        <v>29</v>
      </c>
      <c r="I179" s="91">
        <v>53.410000000000004</v>
      </c>
      <c r="J179" s="89">
        <v>55</v>
      </c>
      <c r="K179" s="89">
        <f t="shared" si="9"/>
        <v>53.410000000000004</v>
      </c>
      <c r="L179" s="89"/>
    </row>
    <row r="180" spans="2:12" x14ac:dyDescent="0.25">
      <c r="B180" s="89" t="s">
        <v>893</v>
      </c>
      <c r="C180" s="89" t="s">
        <v>1229</v>
      </c>
      <c r="D180" s="89" t="s">
        <v>1230</v>
      </c>
      <c r="E180" s="89">
        <f t="shared" si="7"/>
        <v>63.24</v>
      </c>
      <c r="F180" s="89">
        <v>51</v>
      </c>
      <c r="G180" s="89">
        <f t="shared" si="8"/>
        <v>0</v>
      </c>
      <c r="H180" s="90"/>
      <c r="I180" s="91">
        <v>63.24</v>
      </c>
      <c r="J180" s="89">
        <v>51</v>
      </c>
      <c r="K180" s="89">
        <f t="shared" si="9"/>
        <v>63.24</v>
      </c>
      <c r="L180" s="89"/>
    </row>
    <row r="181" spans="2:12" x14ac:dyDescent="0.25">
      <c r="B181" s="89" t="s">
        <v>893</v>
      </c>
      <c r="C181" s="89" t="s">
        <v>1231</v>
      </c>
      <c r="D181" s="89" t="s">
        <v>1232</v>
      </c>
      <c r="E181" s="89">
        <f t="shared" si="7"/>
        <v>28.52</v>
      </c>
      <c r="F181" s="89">
        <v>23</v>
      </c>
      <c r="G181" s="89">
        <f t="shared" si="8"/>
        <v>16.79</v>
      </c>
      <c r="H181" s="90">
        <v>23</v>
      </c>
      <c r="I181" s="91">
        <v>45.31</v>
      </c>
      <c r="J181" s="89">
        <v>46</v>
      </c>
      <c r="K181" s="89">
        <f t="shared" si="9"/>
        <v>45.31</v>
      </c>
      <c r="L181" s="89"/>
    </row>
    <row r="182" spans="2:12" x14ac:dyDescent="0.25">
      <c r="B182" s="89" t="s">
        <v>893</v>
      </c>
      <c r="C182" s="89" t="s">
        <v>1233</v>
      </c>
      <c r="D182" s="89" t="s">
        <v>1234</v>
      </c>
      <c r="E182" s="89">
        <f t="shared" si="7"/>
        <v>57.04</v>
      </c>
      <c r="F182" s="89">
        <v>46</v>
      </c>
      <c r="G182" s="89">
        <f t="shared" si="8"/>
        <v>33.58</v>
      </c>
      <c r="H182" s="90">
        <v>46</v>
      </c>
      <c r="I182" s="91">
        <v>90.62</v>
      </c>
      <c r="J182" s="89">
        <v>92</v>
      </c>
      <c r="K182" s="89">
        <f t="shared" si="9"/>
        <v>90.62</v>
      </c>
      <c r="L182" s="89"/>
    </row>
    <row r="183" spans="2:12" x14ac:dyDescent="0.25">
      <c r="B183" s="89" t="s">
        <v>893</v>
      </c>
      <c r="C183" s="89" t="s">
        <v>1235</v>
      </c>
      <c r="D183" s="89" t="s">
        <v>1236</v>
      </c>
      <c r="E183" s="89">
        <f t="shared" si="7"/>
        <v>0</v>
      </c>
      <c r="F183" s="89"/>
      <c r="G183" s="89">
        <f t="shared" si="8"/>
        <v>0.73</v>
      </c>
      <c r="H183" s="90">
        <v>1</v>
      </c>
      <c r="I183" s="91">
        <v>0.73</v>
      </c>
      <c r="J183" s="89">
        <v>1</v>
      </c>
      <c r="K183" s="89">
        <f t="shared" si="9"/>
        <v>0.73</v>
      </c>
      <c r="L183" s="89"/>
    </row>
    <row r="184" spans="2:12" x14ac:dyDescent="0.25">
      <c r="B184" s="89" t="s">
        <v>893</v>
      </c>
      <c r="C184" s="89" t="s">
        <v>1237</v>
      </c>
      <c r="D184" s="89" t="s">
        <v>1238</v>
      </c>
      <c r="E184" s="89">
        <f t="shared" si="7"/>
        <v>74.400000000000006</v>
      </c>
      <c r="F184" s="89">
        <v>60</v>
      </c>
      <c r="G184" s="89">
        <f t="shared" si="8"/>
        <v>43.8</v>
      </c>
      <c r="H184" s="90">
        <v>60</v>
      </c>
      <c r="I184" s="91">
        <v>118.2</v>
      </c>
      <c r="J184" s="89">
        <v>120</v>
      </c>
      <c r="K184" s="89">
        <f t="shared" si="9"/>
        <v>118.2</v>
      </c>
      <c r="L184" s="89"/>
    </row>
    <row r="185" spans="2:12" x14ac:dyDescent="0.25">
      <c r="B185" s="89" t="s">
        <v>893</v>
      </c>
      <c r="C185" s="89" t="s">
        <v>1239</v>
      </c>
      <c r="D185" s="89" t="s">
        <v>1240</v>
      </c>
      <c r="E185" s="89">
        <f t="shared" si="7"/>
        <v>63.24</v>
      </c>
      <c r="F185" s="89">
        <v>51</v>
      </c>
      <c r="G185" s="89">
        <f t="shared" si="8"/>
        <v>19.71</v>
      </c>
      <c r="H185" s="90">
        <v>27</v>
      </c>
      <c r="I185" s="91">
        <v>82.95</v>
      </c>
      <c r="J185" s="89">
        <v>78</v>
      </c>
      <c r="K185" s="89">
        <f t="shared" si="9"/>
        <v>82.95</v>
      </c>
      <c r="L185" s="89"/>
    </row>
    <row r="186" spans="2:12" x14ac:dyDescent="0.25">
      <c r="B186" s="89" t="s">
        <v>893</v>
      </c>
      <c r="C186" s="89" t="s">
        <v>1241</v>
      </c>
      <c r="D186" s="89" t="s">
        <v>658</v>
      </c>
      <c r="E186" s="89">
        <f t="shared" si="7"/>
        <v>26.04</v>
      </c>
      <c r="F186" s="89">
        <v>21</v>
      </c>
      <c r="G186" s="89">
        <f t="shared" si="8"/>
        <v>0</v>
      </c>
      <c r="H186" s="90"/>
      <c r="I186" s="91">
        <v>26.04</v>
      </c>
      <c r="J186" s="89">
        <v>21</v>
      </c>
      <c r="K186" s="89">
        <f t="shared" si="9"/>
        <v>26.04</v>
      </c>
      <c r="L186" s="89"/>
    </row>
    <row r="187" spans="2:12" x14ac:dyDescent="0.25">
      <c r="B187" s="89" t="s">
        <v>893</v>
      </c>
      <c r="C187" s="89" t="s">
        <v>1242</v>
      </c>
      <c r="D187" s="89" t="s">
        <v>1243</v>
      </c>
      <c r="E187" s="89">
        <f t="shared" si="7"/>
        <v>110.36</v>
      </c>
      <c r="F187" s="89">
        <v>89</v>
      </c>
      <c r="G187" s="89">
        <f t="shared" si="8"/>
        <v>75.92</v>
      </c>
      <c r="H187" s="90">
        <v>104</v>
      </c>
      <c r="I187" s="91">
        <v>186.28</v>
      </c>
      <c r="J187" s="89">
        <v>193</v>
      </c>
      <c r="K187" s="89">
        <f t="shared" si="9"/>
        <v>186.28</v>
      </c>
      <c r="L187" s="89"/>
    </row>
    <row r="188" spans="2:12" x14ac:dyDescent="0.25">
      <c r="B188" s="89" t="s">
        <v>898</v>
      </c>
      <c r="C188" s="89" t="s">
        <v>1244</v>
      </c>
      <c r="D188" s="89" t="s">
        <v>1245</v>
      </c>
      <c r="E188" s="89">
        <f t="shared" si="7"/>
        <v>75.64</v>
      </c>
      <c r="F188" s="89">
        <v>61</v>
      </c>
      <c r="G188" s="89">
        <f t="shared" si="8"/>
        <v>56.94</v>
      </c>
      <c r="H188" s="90">
        <v>78</v>
      </c>
      <c r="I188" s="91">
        <v>132.57999999999998</v>
      </c>
      <c r="J188" s="89">
        <v>139</v>
      </c>
      <c r="K188" s="89">
        <f t="shared" si="9"/>
        <v>132.57999999999998</v>
      </c>
      <c r="L188" s="89"/>
    </row>
    <row r="189" spans="2:12" x14ac:dyDescent="0.25">
      <c r="B189" s="89" t="s">
        <v>898</v>
      </c>
      <c r="C189" s="89" t="s">
        <v>1246</v>
      </c>
      <c r="D189" s="89" t="s">
        <v>1247</v>
      </c>
      <c r="E189" s="89">
        <f t="shared" si="7"/>
        <v>40.92</v>
      </c>
      <c r="F189" s="89">
        <v>33</v>
      </c>
      <c r="G189" s="89">
        <f t="shared" si="8"/>
        <v>144.54</v>
      </c>
      <c r="H189" s="90">
        <v>198</v>
      </c>
      <c r="I189" s="91">
        <v>185.45999999999998</v>
      </c>
      <c r="J189" s="89">
        <v>231</v>
      </c>
      <c r="K189" s="89">
        <f t="shared" si="9"/>
        <v>185.45999999999998</v>
      </c>
      <c r="L189" s="89"/>
    </row>
    <row r="190" spans="2:12" x14ac:dyDescent="0.25">
      <c r="B190" s="89" t="s">
        <v>898</v>
      </c>
      <c r="C190" s="89" t="s">
        <v>1248</v>
      </c>
      <c r="D190" s="89" t="s">
        <v>1249</v>
      </c>
      <c r="E190" s="89">
        <f t="shared" si="7"/>
        <v>114.08</v>
      </c>
      <c r="F190" s="89">
        <v>92</v>
      </c>
      <c r="G190" s="89">
        <f t="shared" si="8"/>
        <v>67.16</v>
      </c>
      <c r="H190" s="90">
        <v>92</v>
      </c>
      <c r="I190" s="91">
        <v>181.24</v>
      </c>
      <c r="J190" s="89">
        <v>184</v>
      </c>
      <c r="K190" s="89">
        <f t="shared" si="9"/>
        <v>181.24</v>
      </c>
      <c r="L190" s="89"/>
    </row>
    <row r="191" spans="2:12" x14ac:dyDescent="0.25">
      <c r="B191" s="89" t="s">
        <v>898</v>
      </c>
      <c r="C191" s="89" t="s">
        <v>1250</v>
      </c>
      <c r="D191" s="89" t="s">
        <v>1251</v>
      </c>
      <c r="E191" s="89">
        <f t="shared" si="7"/>
        <v>133.91999999999999</v>
      </c>
      <c r="F191" s="89">
        <v>108</v>
      </c>
      <c r="G191" s="89">
        <f t="shared" si="8"/>
        <v>89.06</v>
      </c>
      <c r="H191" s="90">
        <v>122</v>
      </c>
      <c r="I191" s="91">
        <v>222.98</v>
      </c>
      <c r="J191" s="89">
        <v>230</v>
      </c>
      <c r="K191" s="89">
        <f t="shared" si="9"/>
        <v>222.98</v>
      </c>
      <c r="L191" s="89"/>
    </row>
    <row r="192" spans="2:12" x14ac:dyDescent="0.25">
      <c r="B192" s="89" t="s">
        <v>898</v>
      </c>
      <c r="C192" s="89" t="s">
        <v>1252</v>
      </c>
      <c r="D192" s="89" t="s">
        <v>1253</v>
      </c>
      <c r="E192" s="89">
        <f t="shared" si="7"/>
        <v>148.80000000000001</v>
      </c>
      <c r="F192" s="89">
        <v>120</v>
      </c>
      <c r="G192" s="89">
        <f t="shared" si="8"/>
        <v>0</v>
      </c>
      <c r="H192" s="90"/>
      <c r="I192" s="91">
        <v>148.80000000000001</v>
      </c>
      <c r="J192" s="89">
        <v>120</v>
      </c>
      <c r="K192" s="89">
        <f t="shared" si="9"/>
        <v>148.80000000000001</v>
      </c>
      <c r="L192" s="89"/>
    </row>
    <row r="193" spans="2:12" x14ac:dyDescent="0.25">
      <c r="B193" s="89" t="s">
        <v>898</v>
      </c>
      <c r="C193" s="89" t="s">
        <v>1254</v>
      </c>
      <c r="D193" s="89" t="s">
        <v>666</v>
      </c>
      <c r="E193" s="89">
        <f t="shared" si="7"/>
        <v>69.44</v>
      </c>
      <c r="F193" s="89">
        <v>56</v>
      </c>
      <c r="G193" s="89">
        <f t="shared" si="8"/>
        <v>0</v>
      </c>
      <c r="H193" s="90"/>
      <c r="I193" s="91">
        <v>69.44</v>
      </c>
      <c r="J193" s="89">
        <v>56</v>
      </c>
      <c r="K193" s="89">
        <f t="shared" si="9"/>
        <v>69.44</v>
      </c>
      <c r="L193" s="89"/>
    </row>
    <row r="194" spans="2:12" x14ac:dyDescent="0.25">
      <c r="B194" s="89" t="s">
        <v>898</v>
      </c>
      <c r="C194" s="89" t="s">
        <v>1255</v>
      </c>
      <c r="D194" s="89" t="s">
        <v>667</v>
      </c>
      <c r="E194" s="89">
        <f t="shared" si="7"/>
        <v>23.56</v>
      </c>
      <c r="F194" s="89">
        <v>19</v>
      </c>
      <c r="G194" s="89">
        <f t="shared" si="8"/>
        <v>35.04</v>
      </c>
      <c r="H194" s="90">
        <v>48</v>
      </c>
      <c r="I194" s="91">
        <v>58.599999999999994</v>
      </c>
      <c r="J194" s="89">
        <v>67</v>
      </c>
      <c r="K194" s="89">
        <f t="shared" si="9"/>
        <v>58.599999999999994</v>
      </c>
      <c r="L194" s="89"/>
    </row>
    <row r="195" spans="2:12" x14ac:dyDescent="0.25">
      <c r="B195" s="89" t="s">
        <v>898</v>
      </c>
      <c r="C195" s="89" t="s">
        <v>1256</v>
      </c>
      <c r="D195" s="89" t="s">
        <v>668</v>
      </c>
      <c r="E195" s="89">
        <f t="shared" si="7"/>
        <v>58.28</v>
      </c>
      <c r="F195" s="89">
        <v>47</v>
      </c>
      <c r="G195" s="89">
        <f t="shared" si="8"/>
        <v>46.72</v>
      </c>
      <c r="H195" s="90">
        <v>64</v>
      </c>
      <c r="I195" s="91">
        <v>105</v>
      </c>
      <c r="J195" s="89">
        <v>111</v>
      </c>
      <c r="K195" s="89">
        <f t="shared" si="9"/>
        <v>105</v>
      </c>
      <c r="L195" s="89"/>
    </row>
    <row r="196" spans="2:12" x14ac:dyDescent="0.25">
      <c r="B196" s="89" t="s">
        <v>898</v>
      </c>
      <c r="C196" s="89" t="s">
        <v>1257</v>
      </c>
      <c r="D196" s="89" t="s">
        <v>1258</v>
      </c>
      <c r="E196" s="89">
        <f t="shared" si="7"/>
        <v>0</v>
      </c>
      <c r="F196" s="89"/>
      <c r="G196" s="89">
        <f t="shared" si="8"/>
        <v>16.79</v>
      </c>
      <c r="H196" s="90">
        <v>23</v>
      </c>
      <c r="I196" s="91">
        <v>16.79</v>
      </c>
      <c r="J196" s="89">
        <v>23</v>
      </c>
      <c r="K196" s="89">
        <f t="shared" si="9"/>
        <v>16.79</v>
      </c>
      <c r="L196" s="89"/>
    </row>
    <row r="197" spans="2:12" x14ac:dyDescent="0.25">
      <c r="B197" s="89" t="s">
        <v>898</v>
      </c>
      <c r="C197" s="89" t="s">
        <v>1259</v>
      </c>
      <c r="D197" s="89" t="s">
        <v>1260</v>
      </c>
      <c r="E197" s="89">
        <f t="shared" si="7"/>
        <v>0</v>
      </c>
      <c r="F197" s="89"/>
      <c r="G197" s="89">
        <f t="shared" si="8"/>
        <v>25.55</v>
      </c>
      <c r="H197" s="90">
        <v>35</v>
      </c>
      <c r="I197" s="91">
        <v>25.55</v>
      </c>
      <c r="J197" s="89">
        <v>35</v>
      </c>
      <c r="K197" s="89">
        <f t="shared" si="9"/>
        <v>25.55</v>
      </c>
      <c r="L197" s="89"/>
    </row>
    <row r="198" spans="2:12" x14ac:dyDescent="0.25">
      <c r="B198" s="89" t="s">
        <v>898</v>
      </c>
      <c r="C198" s="89" t="s">
        <v>1261</v>
      </c>
      <c r="D198" s="89" t="s">
        <v>1262</v>
      </c>
      <c r="E198" s="89">
        <f t="shared" si="7"/>
        <v>44.64</v>
      </c>
      <c r="F198" s="89">
        <v>36</v>
      </c>
      <c r="G198" s="89">
        <f t="shared" si="8"/>
        <v>26.28</v>
      </c>
      <c r="H198" s="90">
        <v>36</v>
      </c>
      <c r="I198" s="91">
        <v>70.92</v>
      </c>
      <c r="J198" s="89">
        <v>72</v>
      </c>
      <c r="K198" s="89">
        <f t="shared" si="9"/>
        <v>70.92</v>
      </c>
      <c r="L198" s="89"/>
    </row>
    <row r="199" spans="2:12" x14ac:dyDescent="0.25">
      <c r="B199" s="89" t="s">
        <v>898</v>
      </c>
      <c r="C199" s="89" t="s">
        <v>1263</v>
      </c>
      <c r="D199" s="89" t="s">
        <v>1264</v>
      </c>
      <c r="E199" s="89">
        <f t="shared" ref="E199:E235" si="10">F199*1.24</f>
        <v>27.28</v>
      </c>
      <c r="F199" s="89">
        <v>22</v>
      </c>
      <c r="G199" s="89">
        <f t="shared" ref="G199:G235" si="11">H199*0.73</f>
        <v>0</v>
      </c>
      <c r="H199" s="90"/>
      <c r="I199" s="91">
        <v>27.28</v>
      </c>
      <c r="J199" s="89">
        <v>22</v>
      </c>
      <c r="K199" s="89">
        <f t="shared" ref="K199:K235" si="12">I199</f>
        <v>27.28</v>
      </c>
      <c r="L199" s="89"/>
    </row>
    <row r="200" spans="2:12" x14ac:dyDescent="0.25">
      <c r="B200" s="89" t="s">
        <v>898</v>
      </c>
      <c r="C200" s="89" t="s">
        <v>1265</v>
      </c>
      <c r="D200" s="89" t="s">
        <v>1266</v>
      </c>
      <c r="E200" s="89">
        <f t="shared" si="10"/>
        <v>73.16</v>
      </c>
      <c r="F200" s="89">
        <v>59</v>
      </c>
      <c r="G200" s="89">
        <f t="shared" si="11"/>
        <v>0</v>
      </c>
      <c r="H200" s="90"/>
      <c r="I200" s="91">
        <v>73.16</v>
      </c>
      <c r="J200" s="89">
        <v>59</v>
      </c>
      <c r="K200" s="89">
        <f t="shared" si="12"/>
        <v>73.16</v>
      </c>
      <c r="L200" s="89"/>
    </row>
    <row r="201" spans="2:12" x14ac:dyDescent="0.25">
      <c r="B201" s="89" t="s">
        <v>898</v>
      </c>
      <c r="C201" s="89" t="s">
        <v>1267</v>
      </c>
      <c r="D201" s="89" t="s">
        <v>679</v>
      </c>
      <c r="E201" s="89">
        <f t="shared" si="10"/>
        <v>63.24</v>
      </c>
      <c r="F201" s="89">
        <v>51</v>
      </c>
      <c r="G201" s="89">
        <f t="shared" si="11"/>
        <v>37.96</v>
      </c>
      <c r="H201" s="90">
        <v>52</v>
      </c>
      <c r="I201" s="91">
        <v>101.2</v>
      </c>
      <c r="J201" s="89">
        <v>103</v>
      </c>
      <c r="K201" s="89">
        <f t="shared" si="12"/>
        <v>101.2</v>
      </c>
      <c r="L201" s="89"/>
    </row>
    <row r="202" spans="2:12" x14ac:dyDescent="0.25">
      <c r="B202" s="89" t="s">
        <v>898</v>
      </c>
      <c r="C202" s="89" t="s">
        <v>1268</v>
      </c>
      <c r="D202" s="89" t="s">
        <v>1269</v>
      </c>
      <c r="E202" s="89">
        <f t="shared" si="10"/>
        <v>68.2</v>
      </c>
      <c r="F202" s="89">
        <v>55</v>
      </c>
      <c r="G202" s="89">
        <f t="shared" si="11"/>
        <v>40.15</v>
      </c>
      <c r="H202" s="90">
        <v>55</v>
      </c>
      <c r="I202" s="91">
        <v>108.35</v>
      </c>
      <c r="J202" s="89">
        <v>110</v>
      </c>
      <c r="K202" s="89">
        <f t="shared" si="12"/>
        <v>108.35</v>
      </c>
      <c r="L202" s="89"/>
    </row>
    <row r="203" spans="2:12" x14ac:dyDescent="0.25">
      <c r="B203" s="89" t="s">
        <v>898</v>
      </c>
      <c r="C203" s="89" t="s">
        <v>1270</v>
      </c>
      <c r="D203" s="89" t="s">
        <v>1271</v>
      </c>
      <c r="E203" s="89">
        <f t="shared" si="10"/>
        <v>39.68</v>
      </c>
      <c r="F203" s="89">
        <v>32</v>
      </c>
      <c r="G203" s="89">
        <f t="shared" si="11"/>
        <v>22.63</v>
      </c>
      <c r="H203" s="90">
        <v>31</v>
      </c>
      <c r="I203" s="91">
        <v>62.31</v>
      </c>
      <c r="J203" s="89">
        <v>63</v>
      </c>
      <c r="K203" s="89">
        <f t="shared" si="12"/>
        <v>62.31</v>
      </c>
      <c r="L203" s="89"/>
    </row>
    <row r="204" spans="2:12" x14ac:dyDescent="0.25">
      <c r="B204" s="89" t="s">
        <v>898</v>
      </c>
      <c r="C204" s="89" t="s">
        <v>1272</v>
      </c>
      <c r="D204" s="89" t="s">
        <v>1273</v>
      </c>
      <c r="E204" s="89">
        <f t="shared" si="10"/>
        <v>38.44</v>
      </c>
      <c r="F204" s="89">
        <v>31</v>
      </c>
      <c r="G204" s="89">
        <f t="shared" si="11"/>
        <v>0</v>
      </c>
      <c r="H204" s="90"/>
      <c r="I204" s="91">
        <v>38.44</v>
      </c>
      <c r="J204" s="89">
        <v>31</v>
      </c>
      <c r="K204" s="89">
        <f t="shared" si="12"/>
        <v>38.44</v>
      </c>
      <c r="L204" s="89"/>
    </row>
    <row r="205" spans="2:12" x14ac:dyDescent="0.25">
      <c r="B205" s="89" t="s">
        <v>898</v>
      </c>
      <c r="C205" s="89" t="s">
        <v>1274</v>
      </c>
      <c r="D205" s="89" t="s">
        <v>1275</v>
      </c>
      <c r="E205" s="89">
        <f t="shared" si="10"/>
        <v>35.96</v>
      </c>
      <c r="F205" s="89">
        <v>29</v>
      </c>
      <c r="G205" s="89">
        <f t="shared" si="11"/>
        <v>0</v>
      </c>
      <c r="H205" s="90"/>
      <c r="I205" s="91">
        <v>35.96</v>
      </c>
      <c r="J205" s="89">
        <v>29</v>
      </c>
      <c r="K205" s="89">
        <f t="shared" si="12"/>
        <v>35.96</v>
      </c>
      <c r="L205" s="89"/>
    </row>
    <row r="206" spans="2:12" x14ac:dyDescent="0.25">
      <c r="B206" s="89" t="s">
        <v>898</v>
      </c>
      <c r="C206" s="89" t="s">
        <v>1276</v>
      </c>
      <c r="D206" s="89" t="s">
        <v>1277</v>
      </c>
      <c r="E206" s="89">
        <f t="shared" si="10"/>
        <v>78.12</v>
      </c>
      <c r="F206" s="89">
        <v>63</v>
      </c>
      <c r="G206" s="89">
        <f t="shared" si="11"/>
        <v>45.99</v>
      </c>
      <c r="H206" s="90">
        <v>63</v>
      </c>
      <c r="I206" s="91">
        <v>124.11000000000001</v>
      </c>
      <c r="J206" s="89">
        <v>126</v>
      </c>
      <c r="K206" s="89">
        <f t="shared" si="12"/>
        <v>124.11000000000001</v>
      </c>
      <c r="L206" s="89"/>
    </row>
    <row r="207" spans="2:12" x14ac:dyDescent="0.25">
      <c r="B207" s="89" t="s">
        <v>898</v>
      </c>
      <c r="C207" s="89" t="s">
        <v>1278</v>
      </c>
      <c r="D207" s="89" t="s">
        <v>1279</v>
      </c>
      <c r="E207" s="89">
        <f t="shared" si="10"/>
        <v>12.4</v>
      </c>
      <c r="F207" s="89">
        <v>10</v>
      </c>
      <c r="G207" s="89">
        <f t="shared" si="11"/>
        <v>0</v>
      </c>
      <c r="H207" s="90"/>
      <c r="I207" s="91">
        <v>12.4</v>
      </c>
      <c r="J207" s="89">
        <v>10</v>
      </c>
      <c r="K207" s="89">
        <f t="shared" si="12"/>
        <v>12.4</v>
      </c>
      <c r="L207" s="89"/>
    </row>
    <row r="208" spans="2:12" x14ac:dyDescent="0.25">
      <c r="B208" s="89" t="s">
        <v>898</v>
      </c>
      <c r="C208" s="89" t="s">
        <v>1280</v>
      </c>
      <c r="D208" s="89" t="s">
        <v>1281</v>
      </c>
      <c r="E208" s="89">
        <f t="shared" si="10"/>
        <v>24.8</v>
      </c>
      <c r="F208" s="89">
        <v>20</v>
      </c>
      <c r="G208" s="89">
        <f t="shared" si="11"/>
        <v>13.87</v>
      </c>
      <c r="H208" s="90">
        <v>19</v>
      </c>
      <c r="I208" s="91">
        <v>38.67</v>
      </c>
      <c r="J208" s="89">
        <v>39</v>
      </c>
      <c r="K208" s="89">
        <f t="shared" si="12"/>
        <v>38.67</v>
      </c>
      <c r="L208" s="89"/>
    </row>
    <row r="209" spans="2:12" x14ac:dyDescent="0.25">
      <c r="B209" s="89" t="s">
        <v>898</v>
      </c>
      <c r="C209" s="89" t="s">
        <v>1282</v>
      </c>
      <c r="D209" s="89" t="s">
        <v>1283</v>
      </c>
      <c r="E209" s="89">
        <f t="shared" si="10"/>
        <v>22.32</v>
      </c>
      <c r="F209" s="89">
        <v>18</v>
      </c>
      <c r="G209" s="89">
        <f t="shared" si="11"/>
        <v>35.769999999999996</v>
      </c>
      <c r="H209" s="90">
        <v>49</v>
      </c>
      <c r="I209" s="91">
        <v>58.09</v>
      </c>
      <c r="J209" s="89">
        <v>67</v>
      </c>
      <c r="K209" s="89">
        <f t="shared" si="12"/>
        <v>58.09</v>
      </c>
      <c r="L209" s="89"/>
    </row>
    <row r="210" spans="2:12" x14ac:dyDescent="0.25">
      <c r="B210" s="89" t="s">
        <v>898</v>
      </c>
      <c r="C210" s="89" t="s">
        <v>1284</v>
      </c>
      <c r="D210" s="89" t="s">
        <v>1285</v>
      </c>
      <c r="E210" s="89">
        <f t="shared" si="10"/>
        <v>49.6</v>
      </c>
      <c r="F210" s="89">
        <v>40</v>
      </c>
      <c r="G210" s="89">
        <f t="shared" si="11"/>
        <v>3.65</v>
      </c>
      <c r="H210" s="90">
        <v>5</v>
      </c>
      <c r="I210" s="91">
        <v>53.25</v>
      </c>
      <c r="J210" s="89">
        <v>45</v>
      </c>
      <c r="K210" s="89">
        <f t="shared" si="12"/>
        <v>53.25</v>
      </c>
      <c r="L210" s="89"/>
    </row>
    <row r="211" spans="2:12" x14ac:dyDescent="0.25">
      <c r="B211" s="89" t="s">
        <v>898</v>
      </c>
      <c r="C211" s="89" t="s">
        <v>1286</v>
      </c>
      <c r="D211" s="89" t="s">
        <v>1287</v>
      </c>
      <c r="E211" s="89">
        <f t="shared" si="10"/>
        <v>85.56</v>
      </c>
      <c r="F211" s="89">
        <v>69</v>
      </c>
      <c r="G211" s="89">
        <f t="shared" si="11"/>
        <v>83.22</v>
      </c>
      <c r="H211" s="90">
        <v>114</v>
      </c>
      <c r="I211" s="91">
        <v>168.78</v>
      </c>
      <c r="J211" s="89">
        <v>183</v>
      </c>
      <c r="K211" s="89">
        <f t="shared" si="12"/>
        <v>168.78</v>
      </c>
      <c r="L211" s="89"/>
    </row>
    <row r="212" spans="2:12" x14ac:dyDescent="0.25">
      <c r="B212" s="89" t="s">
        <v>898</v>
      </c>
      <c r="C212" s="89" t="s">
        <v>1288</v>
      </c>
      <c r="D212" s="89" t="s">
        <v>1289</v>
      </c>
      <c r="E212" s="89">
        <f t="shared" si="10"/>
        <v>24.8</v>
      </c>
      <c r="F212" s="89">
        <v>20</v>
      </c>
      <c r="G212" s="89">
        <f t="shared" si="11"/>
        <v>0</v>
      </c>
      <c r="H212" s="90"/>
      <c r="I212" s="91">
        <v>24.8</v>
      </c>
      <c r="J212" s="89">
        <v>20</v>
      </c>
      <c r="K212" s="89">
        <f t="shared" si="12"/>
        <v>24.8</v>
      </c>
      <c r="L212" s="89"/>
    </row>
    <row r="213" spans="2:12" x14ac:dyDescent="0.25">
      <c r="B213" s="89" t="s">
        <v>898</v>
      </c>
      <c r="C213" s="89" t="s">
        <v>1290</v>
      </c>
      <c r="D213" s="89" t="s">
        <v>1291</v>
      </c>
      <c r="E213" s="89">
        <f t="shared" si="10"/>
        <v>47.12</v>
      </c>
      <c r="F213" s="89">
        <v>38</v>
      </c>
      <c r="G213" s="89">
        <f t="shared" si="11"/>
        <v>54.75</v>
      </c>
      <c r="H213" s="90">
        <v>75</v>
      </c>
      <c r="I213" s="91">
        <v>101.87</v>
      </c>
      <c r="J213" s="89">
        <v>113</v>
      </c>
      <c r="K213" s="89">
        <f t="shared" si="12"/>
        <v>101.87</v>
      </c>
      <c r="L213" s="89"/>
    </row>
    <row r="214" spans="2:12" x14ac:dyDescent="0.25">
      <c r="B214" s="89" t="s">
        <v>898</v>
      </c>
      <c r="C214" s="89" t="s">
        <v>1292</v>
      </c>
      <c r="D214" s="89" t="s">
        <v>1293</v>
      </c>
      <c r="E214" s="89">
        <f t="shared" si="10"/>
        <v>40.92</v>
      </c>
      <c r="F214" s="89">
        <v>33</v>
      </c>
      <c r="G214" s="89">
        <f t="shared" si="11"/>
        <v>0</v>
      </c>
      <c r="H214" s="90"/>
      <c r="I214" s="91">
        <v>40.92</v>
      </c>
      <c r="J214" s="89">
        <v>33</v>
      </c>
      <c r="K214" s="89">
        <f t="shared" si="12"/>
        <v>40.92</v>
      </c>
      <c r="L214" s="89"/>
    </row>
    <row r="215" spans="2:12" x14ac:dyDescent="0.25">
      <c r="B215" s="89" t="s">
        <v>898</v>
      </c>
      <c r="C215" s="89" t="s">
        <v>1294</v>
      </c>
      <c r="D215" s="89" t="s">
        <v>1295</v>
      </c>
      <c r="E215" s="89">
        <f t="shared" si="10"/>
        <v>22.32</v>
      </c>
      <c r="F215" s="89">
        <v>18</v>
      </c>
      <c r="G215" s="89">
        <f t="shared" si="11"/>
        <v>13.14</v>
      </c>
      <c r="H215" s="90">
        <v>18</v>
      </c>
      <c r="I215" s="91">
        <v>35.46</v>
      </c>
      <c r="J215" s="89">
        <v>36</v>
      </c>
      <c r="K215" s="89">
        <f t="shared" si="12"/>
        <v>35.46</v>
      </c>
      <c r="L215" s="89"/>
    </row>
    <row r="216" spans="2:12" x14ac:dyDescent="0.25">
      <c r="B216" s="89" t="s">
        <v>898</v>
      </c>
      <c r="C216" s="89" t="s">
        <v>1296</v>
      </c>
      <c r="D216" s="89" t="s">
        <v>1297</v>
      </c>
      <c r="E216" s="89">
        <f t="shared" si="10"/>
        <v>86.8</v>
      </c>
      <c r="F216" s="89">
        <v>70</v>
      </c>
      <c r="G216" s="89">
        <f t="shared" si="11"/>
        <v>51.1</v>
      </c>
      <c r="H216" s="90">
        <v>70</v>
      </c>
      <c r="I216" s="91">
        <v>137.9</v>
      </c>
      <c r="J216" s="89">
        <v>140</v>
      </c>
      <c r="K216" s="89">
        <f t="shared" si="12"/>
        <v>137.9</v>
      </c>
      <c r="L216" s="89"/>
    </row>
    <row r="217" spans="2:12" x14ac:dyDescent="0.25">
      <c r="B217" s="89" t="s">
        <v>898</v>
      </c>
      <c r="C217" s="89" t="s">
        <v>1298</v>
      </c>
      <c r="D217" s="89" t="s">
        <v>1299</v>
      </c>
      <c r="E217" s="89">
        <f t="shared" si="10"/>
        <v>76.88</v>
      </c>
      <c r="F217" s="89">
        <v>62</v>
      </c>
      <c r="G217" s="89">
        <f t="shared" si="11"/>
        <v>79.569999999999993</v>
      </c>
      <c r="H217" s="90">
        <v>109</v>
      </c>
      <c r="I217" s="91">
        <v>156.44999999999999</v>
      </c>
      <c r="J217" s="89">
        <v>171</v>
      </c>
      <c r="K217" s="89">
        <f t="shared" si="12"/>
        <v>156.44999999999999</v>
      </c>
      <c r="L217" s="89"/>
    </row>
    <row r="218" spans="2:12" x14ac:dyDescent="0.25">
      <c r="B218" s="89" t="s">
        <v>898</v>
      </c>
      <c r="C218" s="89" t="s">
        <v>1300</v>
      </c>
      <c r="D218" s="89" t="s">
        <v>1301</v>
      </c>
      <c r="E218" s="89">
        <f t="shared" si="10"/>
        <v>57.04</v>
      </c>
      <c r="F218" s="89">
        <v>46</v>
      </c>
      <c r="G218" s="89">
        <f t="shared" si="11"/>
        <v>0</v>
      </c>
      <c r="H218" s="90"/>
      <c r="I218" s="91">
        <v>57.04</v>
      </c>
      <c r="J218" s="89">
        <v>46</v>
      </c>
      <c r="K218" s="89">
        <f t="shared" si="12"/>
        <v>57.04</v>
      </c>
      <c r="L218" s="89"/>
    </row>
    <row r="219" spans="2:12" x14ac:dyDescent="0.25">
      <c r="B219" s="89" t="s">
        <v>898</v>
      </c>
      <c r="C219" s="89" t="s">
        <v>1302</v>
      </c>
      <c r="D219" s="89" t="s">
        <v>1303</v>
      </c>
      <c r="E219" s="89">
        <f t="shared" si="10"/>
        <v>42.16</v>
      </c>
      <c r="F219" s="89">
        <v>34</v>
      </c>
      <c r="G219" s="89">
        <f t="shared" si="11"/>
        <v>0</v>
      </c>
      <c r="H219" s="90"/>
      <c r="I219" s="91">
        <v>42.16</v>
      </c>
      <c r="J219" s="89">
        <v>34</v>
      </c>
      <c r="K219" s="89">
        <f t="shared" si="12"/>
        <v>42.16</v>
      </c>
      <c r="L219" s="89"/>
    </row>
    <row r="220" spans="2:12" x14ac:dyDescent="0.25">
      <c r="B220" s="89" t="s">
        <v>898</v>
      </c>
      <c r="C220" s="89" t="s">
        <v>1304</v>
      </c>
      <c r="D220" s="89" t="s">
        <v>1305</v>
      </c>
      <c r="E220" s="89">
        <f t="shared" si="10"/>
        <v>81.84</v>
      </c>
      <c r="F220" s="89">
        <v>66</v>
      </c>
      <c r="G220" s="89">
        <f t="shared" si="11"/>
        <v>0</v>
      </c>
      <c r="H220" s="90"/>
      <c r="I220" s="91">
        <v>81.84</v>
      </c>
      <c r="J220" s="89">
        <v>66</v>
      </c>
      <c r="K220" s="89">
        <f t="shared" si="12"/>
        <v>81.84</v>
      </c>
      <c r="L220" s="89"/>
    </row>
    <row r="221" spans="2:12" x14ac:dyDescent="0.25">
      <c r="B221" s="89" t="s">
        <v>898</v>
      </c>
      <c r="C221" s="89" t="s">
        <v>1306</v>
      </c>
      <c r="D221" s="89" t="s">
        <v>1307</v>
      </c>
      <c r="E221" s="89">
        <f t="shared" si="10"/>
        <v>3.7199999999999998</v>
      </c>
      <c r="F221" s="89">
        <v>3</v>
      </c>
      <c r="G221" s="89">
        <f t="shared" si="11"/>
        <v>0</v>
      </c>
      <c r="H221" s="90"/>
      <c r="I221" s="91">
        <v>3.72</v>
      </c>
      <c r="J221" s="89">
        <v>3</v>
      </c>
      <c r="K221" s="89">
        <f t="shared" si="12"/>
        <v>3.72</v>
      </c>
      <c r="L221" s="89"/>
    </row>
    <row r="222" spans="2:12" x14ac:dyDescent="0.25">
      <c r="B222" s="89" t="s">
        <v>898</v>
      </c>
      <c r="C222" s="89" t="s">
        <v>1308</v>
      </c>
      <c r="D222" s="89" t="s">
        <v>1309</v>
      </c>
      <c r="E222" s="89">
        <f t="shared" si="10"/>
        <v>55.8</v>
      </c>
      <c r="F222" s="89">
        <v>45</v>
      </c>
      <c r="G222" s="89">
        <f t="shared" si="11"/>
        <v>0</v>
      </c>
      <c r="H222" s="90"/>
      <c r="I222" s="91">
        <v>55.8</v>
      </c>
      <c r="J222" s="89">
        <v>45</v>
      </c>
      <c r="K222" s="89">
        <f t="shared" si="12"/>
        <v>55.8</v>
      </c>
      <c r="L222" s="89"/>
    </row>
    <row r="223" spans="2:12" x14ac:dyDescent="0.25">
      <c r="B223" s="89" t="s">
        <v>898</v>
      </c>
      <c r="C223" s="89" t="s">
        <v>1310</v>
      </c>
      <c r="D223" s="89" t="s">
        <v>1311</v>
      </c>
      <c r="E223" s="89">
        <f t="shared" si="10"/>
        <v>86.8</v>
      </c>
      <c r="F223" s="89">
        <v>70</v>
      </c>
      <c r="G223" s="89">
        <f t="shared" si="11"/>
        <v>0</v>
      </c>
      <c r="H223" s="90"/>
      <c r="I223" s="91">
        <v>86.8</v>
      </c>
      <c r="J223" s="89">
        <v>70</v>
      </c>
      <c r="K223" s="89">
        <f t="shared" si="12"/>
        <v>86.8</v>
      </c>
      <c r="L223" s="89"/>
    </row>
    <row r="224" spans="2:12" x14ac:dyDescent="0.25">
      <c r="B224" s="89" t="s">
        <v>898</v>
      </c>
      <c r="C224" s="89" t="s">
        <v>1312</v>
      </c>
      <c r="D224" s="89" t="s">
        <v>1313</v>
      </c>
      <c r="E224" s="89">
        <f t="shared" si="10"/>
        <v>93</v>
      </c>
      <c r="F224" s="89">
        <v>75</v>
      </c>
      <c r="G224" s="89">
        <f t="shared" si="11"/>
        <v>55.48</v>
      </c>
      <c r="H224" s="90">
        <v>76</v>
      </c>
      <c r="I224" s="91">
        <v>148.47999999999999</v>
      </c>
      <c r="J224" s="89">
        <v>151</v>
      </c>
      <c r="K224" s="89">
        <f t="shared" si="12"/>
        <v>148.47999999999999</v>
      </c>
      <c r="L224" s="89"/>
    </row>
    <row r="225" spans="2:12" x14ac:dyDescent="0.25">
      <c r="B225" s="89" t="s">
        <v>898</v>
      </c>
      <c r="C225" s="89" t="s">
        <v>1314</v>
      </c>
      <c r="D225" s="89" t="s">
        <v>1315</v>
      </c>
      <c r="E225" s="89">
        <f t="shared" si="10"/>
        <v>60.76</v>
      </c>
      <c r="F225" s="89">
        <v>49</v>
      </c>
      <c r="G225" s="89">
        <f t="shared" si="11"/>
        <v>0</v>
      </c>
      <c r="H225" s="90"/>
      <c r="I225" s="91">
        <v>60.76</v>
      </c>
      <c r="J225" s="89">
        <v>49</v>
      </c>
      <c r="K225" s="89">
        <f t="shared" si="12"/>
        <v>60.76</v>
      </c>
      <c r="L225" s="89"/>
    </row>
    <row r="226" spans="2:12" x14ac:dyDescent="0.25">
      <c r="B226" s="89" t="s">
        <v>898</v>
      </c>
      <c r="C226" s="89" t="s">
        <v>1316</v>
      </c>
      <c r="D226" s="89" t="s">
        <v>1317</v>
      </c>
      <c r="E226" s="89">
        <f t="shared" si="10"/>
        <v>2.48</v>
      </c>
      <c r="F226" s="89">
        <v>2</v>
      </c>
      <c r="G226" s="89">
        <f t="shared" si="11"/>
        <v>1.46</v>
      </c>
      <c r="H226" s="90">
        <v>2</v>
      </c>
      <c r="I226" s="91">
        <v>3.94</v>
      </c>
      <c r="J226" s="89">
        <v>4</v>
      </c>
      <c r="K226" s="89">
        <f t="shared" si="12"/>
        <v>3.94</v>
      </c>
      <c r="L226" s="89"/>
    </row>
    <row r="227" spans="2:12" x14ac:dyDescent="0.25">
      <c r="B227" s="89" t="s">
        <v>898</v>
      </c>
      <c r="C227" s="89" t="s">
        <v>1318</v>
      </c>
      <c r="D227" s="89" t="s">
        <v>688</v>
      </c>
      <c r="E227" s="89">
        <f t="shared" si="10"/>
        <v>157.47999999999999</v>
      </c>
      <c r="F227" s="89">
        <v>127</v>
      </c>
      <c r="G227" s="89">
        <f t="shared" si="11"/>
        <v>89.06</v>
      </c>
      <c r="H227" s="90">
        <v>122</v>
      </c>
      <c r="I227" s="91">
        <v>246.54</v>
      </c>
      <c r="J227" s="89">
        <v>249</v>
      </c>
      <c r="K227" s="89">
        <f t="shared" si="12"/>
        <v>246.54</v>
      </c>
      <c r="L227" s="89"/>
    </row>
    <row r="228" spans="2:12" x14ac:dyDescent="0.25">
      <c r="B228" s="89" t="s">
        <v>898</v>
      </c>
      <c r="C228" s="89" t="s">
        <v>1319</v>
      </c>
      <c r="D228" s="89" t="s">
        <v>1320</v>
      </c>
      <c r="E228" s="89">
        <f t="shared" si="10"/>
        <v>52.08</v>
      </c>
      <c r="F228" s="89">
        <v>42</v>
      </c>
      <c r="G228" s="89">
        <f t="shared" si="11"/>
        <v>0</v>
      </c>
      <c r="H228" s="90"/>
      <c r="I228" s="91">
        <v>52.08</v>
      </c>
      <c r="J228" s="89">
        <v>42</v>
      </c>
      <c r="K228" s="89">
        <f t="shared" si="12"/>
        <v>52.08</v>
      </c>
      <c r="L228" s="89"/>
    </row>
    <row r="229" spans="2:12" x14ac:dyDescent="0.25">
      <c r="B229" s="89" t="s">
        <v>898</v>
      </c>
      <c r="C229" s="89" t="s">
        <v>1321</v>
      </c>
      <c r="D229" s="89" t="s">
        <v>1322</v>
      </c>
      <c r="E229" s="89">
        <f t="shared" si="10"/>
        <v>322.39999999999998</v>
      </c>
      <c r="F229" s="89">
        <v>260</v>
      </c>
      <c r="G229" s="89">
        <f t="shared" si="11"/>
        <v>231.41</v>
      </c>
      <c r="H229" s="90">
        <v>317</v>
      </c>
      <c r="I229" s="91">
        <v>553.80999999999995</v>
      </c>
      <c r="J229" s="89">
        <v>577</v>
      </c>
      <c r="K229" s="89">
        <f t="shared" si="12"/>
        <v>553.80999999999995</v>
      </c>
      <c r="L229" s="89"/>
    </row>
    <row r="230" spans="2:12" x14ac:dyDescent="0.25">
      <c r="B230" s="89" t="s">
        <v>898</v>
      </c>
      <c r="C230" s="89" t="s">
        <v>1323</v>
      </c>
      <c r="D230" s="89" t="s">
        <v>1324</v>
      </c>
      <c r="E230" s="89">
        <f t="shared" si="10"/>
        <v>0</v>
      </c>
      <c r="F230" s="89"/>
      <c r="G230" s="89">
        <f t="shared" si="11"/>
        <v>72.27</v>
      </c>
      <c r="H230" s="90">
        <v>99</v>
      </c>
      <c r="I230" s="91">
        <v>72.27</v>
      </c>
      <c r="J230" s="89">
        <v>99</v>
      </c>
      <c r="K230" s="89">
        <f t="shared" si="12"/>
        <v>72.27</v>
      </c>
      <c r="L230" s="89"/>
    </row>
    <row r="231" spans="2:12" x14ac:dyDescent="0.25">
      <c r="B231" s="89" t="s">
        <v>898</v>
      </c>
      <c r="C231" s="89" t="s">
        <v>1325</v>
      </c>
      <c r="D231" s="89" t="s">
        <v>1326</v>
      </c>
      <c r="E231" s="89">
        <f t="shared" si="10"/>
        <v>4.96</v>
      </c>
      <c r="F231" s="89">
        <v>4</v>
      </c>
      <c r="G231" s="89">
        <f t="shared" si="11"/>
        <v>5.84</v>
      </c>
      <c r="H231" s="90">
        <v>8</v>
      </c>
      <c r="I231" s="91">
        <v>10.8</v>
      </c>
      <c r="J231" s="89">
        <v>12</v>
      </c>
      <c r="K231" s="89">
        <f t="shared" si="12"/>
        <v>10.8</v>
      </c>
      <c r="L231" s="89"/>
    </row>
    <row r="232" spans="2:12" x14ac:dyDescent="0.25">
      <c r="B232" s="89" t="s">
        <v>898</v>
      </c>
      <c r="C232" s="89" t="s">
        <v>1327</v>
      </c>
      <c r="D232" s="89" t="s">
        <v>1328</v>
      </c>
      <c r="E232" s="89">
        <f t="shared" si="10"/>
        <v>18.600000000000001</v>
      </c>
      <c r="F232" s="89">
        <v>15</v>
      </c>
      <c r="G232" s="89">
        <f t="shared" si="11"/>
        <v>10.95</v>
      </c>
      <c r="H232" s="90">
        <v>15</v>
      </c>
      <c r="I232" s="91">
        <v>29.55</v>
      </c>
      <c r="J232" s="89">
        <v>30</v>
      </c>
      <c r="K232" s="89">
        <f t="shared" si="12"/>
        <v>29.55</v>
      </c>
      <c r="L232" s="89"/>
    </row>
    <row r="233" spans="2:12" x14ac:dyDescent="0.25">
      <c r="B233" s="89" t="s">
        <v>898</v>
      </c>
      <c r="C233" s="89" t="s">
        <v>1329</v>
      </c>
      <c r="D233" s="89" t="s">
        <v>1330</v>
      </c>
      <c r="E233" s="89">
        <f t="shared" si="10"/>
        <v>16.12</v>
      </c>
      <c r="F233" s="89">
        <v>13</v>
      </c>
      <c r="G233" s="89">
        <f t="shared" si="11"/>
        <v>0</v>
      </c>
      <c r="H233" s="90"/>
      <c r="I233" s="91">
        <v>16.12</v>
      </c>
      <c r="J233" s="89">
        <v>13</v>
      </c>
      <c r="K233" s="89">
        <f t="shared" si="12"/>
        <v>16.12</v>
      </c>
      <c r="L233" s="89"/>
    </row>
    <row r="234" spans="2:12" x14ac:dyDescent="0.25">
      <c r="B234" s="89" t="s">
        <v>898</v>
      </c>
      <c r="C234" s="89" t="s">
        <v>1331</v>
      </c>
      <c r="D234" s="89" t="s">
        <v>1332</v>
      </c>
      <c r="E234" s="89">
        <f t="shared" si="10"/>
        <v>183.52</v>
      </c>
      <c r="F234" s="89">
        <v>148</v>
      </c>
      <c r="G234" s="89">
        <f t="shared" si="11"/>
        <v>127.02</v>
      </c>
      <c r="H234" s="90">
        <v>174</v>
      </c>
      <c r="I234" s="91">
        <v>310.54000000000002</v>
      </c>
      <c r="J234" s="89">
        <v>322</v>
      </c>
      <c r="K234" s="89">
        <f t="shared" si="12"/>
        <v>310.54000000000002</v>
      </c>
      <c r="L234" s="89"/>
    </row>
    <row r="235" spans="2:12" x14ac:dyDescent="0.25">
      <c r="B235" s="89" t="s">
        <v>898</v>
      </c>
      <c r="C235" s="89" t="s">
        <v>1333</v>
      </c>
      <c r="D235" s="89" t="s">
        <v>1334</v>
      </c>
      <c r="E235" s="89">
        <f t="shared" si="10"/>
        <v>223.2</v>
      </c>
      <c r="F235" s="89">
        <v>180</v>
      </c>
      <c r="G235" s="89">
        <f t="shared" si="11"/>
        <v>161.32999999999998</v>
      </c>
      <c r="H235" s="90">
        <v>221</v>
      </c>
      <c r="I235" s="91">
        <v>384.53</v>
      </c>
      <c r="J235" s="89">
        <v>401</v>
      </c>
      <c r="K235" s="89">
        <f t="shared" si="12"/>
        <v>384.53</v>
      </c>
      <c r="L235" s="89"/>
    </row>
  </sheetData>
  <mergeCells count="3">
    <mergeCell ref="C2:J2"/>
    <mergeCell ref="C3:J3"/>
    <mergeCell ref="H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F933"/>
  <sheetViews>
    <sheetView zoomScale="75" zoomScaleNormal="75" workbookViewId="0">
      <pane ySplit="3" topLeftCell="A891" activePane="bottomLeft" state="frozen"/>
      <selection activeCell="G7" sqref="G7"/>
      <selection pane="bottomLeft" activeCell="B1" sqref="B1:C1"/>
    </sheetView>
  </sheetViews>
  <sheetFormatPr defaultColWidth="9.140625" defaultRowHeight="12.75" x14ac:dyDescent="0.2"/>
  <cols>
    <col min="1" max="1" width="80.140625" style="969" bestFit="1" customWidth="1"/>
    <col min="2" max="2" width="18.7109375" style="973" customWidth="1"/>
    <col min="3" max="3" width="19.5703125" style="973" customWidth="1"/>
    <col min="4" max="4" width="38.85546875" style="969" bestFit="1" customWidth="1"/>
    <col min="5" max="12" width="100.7109375" style="969" bestFit="1" customWidth="1"/>
    <col min="13" max="13" width="35" style="969" bestFit="1" customWidth="1"/>
    <col min="14" max="14" width="28.42578125" style="969" bestFit="1" customWidth="1"/>
    <col min="15" max="16384" width="9.140625" style="969"/>
  </cols>
  <sheetData>
    <row r="1" spans="1:6" ht="45" customHeight="1" x14ac:dyDescent="0.2">
      <c r="A1" s="968"/>
      <c r="B1" s="1397" t="s">
        <v>2564</v>
      </c>
      <c r="C1" s="1397"/>
    </row>
    <row r="2" spans="1:6" ht="50.25" customHeight="1" x14ac:dyDescent="0.2">
      <c r="A2" s="1395" t="s">
        <v>2332</v>
      </c>
      <c r="B2" s="1396"/>
      <c r="C2" s="1396"/>
      <c r="D2" s="970"/>
      <c r="E2" s="970"/>
      <c r="F2" s="970"/>
    </row>
    <row r="3" spans="1:6" x14ac:dyDescent="0.2">
      <c r="A3" s="977" t="s">
        <v>303</v>
      </c>
      <c r="B3" s="977" t="s">
        <v>310</v>
      </c>
      <c r="C3" s="977" t="s">
        <v>32</v>
      </c>
    </row>
    <row r="4" spans="1:6" x14ac:dyDescent="0.2">
      <c r="A4" s="971" t="s">
        <v>1335</v>
      </c>
      <c r="B4" s="972">
        <f>C4*0.56</f>
        <v>243.04000000000002</v>
      </c>
      <c r="C4" s="972">
        <v>434</v>
      </c>
    </row>
    <row r="5" spans="1:6" x14ac:dyDescent="0.2">
      <c r="A5" s="971" t="s">
        <v>693</v>
      </c>
      <c r="B5" s="972">
        <f t="shared" ref="B5:B68" si="0">C5*0.56</f>
        <v>11.760000000000002</v>
      </c>
      <c r="C5" s="972">
        <v>21</v>
      </c>
    </row>
    <row r="6" spans="1:6" x14ac:dyDescent="0.2">
      <c r="A6" s="971" t="s">
        <v>1336</v>
      </c>
      <c r="B6" s="972">
        <f t="shared" si="0"/>
        <v>126.56000000000002</v>
      </c>
      <c r="C6" s="972">
        <v>226</v>
      </c>
    </row>
    <row r="7" spans="1:6" x14ac:dyDescent="0.2">
      <c r="A7" s="971" t="s">
        <v>787</v>
      </c>
      <c r="B7" s="972">
        <f t="shared" si="0"/>
        <v>380.8</v>
      </c>
      <c r="C7" s="972">
        <v>680</v>
      </c>
    </row>
    <row r="8" spans="1:6" x14ac:dyDescent="0.2">
      <c r="A8" s="971" t="s">
        <v>694</v>
      </c>
      <c r="B8" s="972">
        <f t="shared" si="0"/>
        <v>357.84000000000003</v>
      </c>
      <c r="C8" s="972">
        <v>639</v>
      </c>
    </row>
    <row r="9" spans="1:6" x14ac:dyDescent="0.2">
      <c r="A9" s="971" t="s">
        <v>1337</v>
      </c>
      <c r="B9" s="972">
        <f t="shared" si="0"/>
        <v>64.960000000000008</v>
      </c>
      <c r="C9" s="972">
        <v>116</v>
      </c>
    </row>
    <row r="10" spans="1:6" x14ac:dyDescent="0.2">
      <c r="A10" s="971" t="s">
        <v>1338</v>
      </c>
      <c r="B10" s="972">
        <f t="shared" si="0"/>
        <v>126.56000000000002</v>
      </c>
      <c r="C10" s="972">
        <v>226</v>
      </c>
    </row>
    <row r="11" spans="1:6" x14ac:dyDescent="0.2">
      <c r="A11" s="971" t="s">
        <v>1339</v>
      </c>
      <c r="B11" s="972">
        <f t="shared" si="0"/>
        <v>191.52</v>
      </c>
      <c r="C11" s="972">
        <v>342</v>
      </c>
    </row>
    <row r="12" spans="1:6" x14ac:dyDescent="0.2">
      <c r="A12" s="971" t="s">
        <v>1340</v>
      </c>
      <c r="B12" s="972">
        <f t="shared" si="0"/>
        <v>278.88000000000005</v>
      </c>
      <c r="C12" s="972">
        <v>498</v>
      </c>
    </row>
    <row r="13" spans="1:6" x14ac:dyDescent="0.2">
      <c r="A13" s="971" t="s">
        <v>788</v>
      </c>
      <c r="B13" s="972">
        <f t="shared" si="0"/>
        <v>197.12</v>
      </c>
      <c r="C13" s="972">
        <v>352</v>
      </c>
    </row>
    <row r="14" spans="1:6" x14ac:dyDescent="0.2">
      <c r="A14" s="971" t="s">
        <v>1341</v>
      </c>
      <c r="B14" s="972">
        <f t="shared" si="0"/>
        <v>493.36000000000007</v>
      </c>
      <c r="C14" s="972">
        <v>881</v>
      </c>
    </row>
    <row r="15" spans="1:6" x14ac:dyDescent="0.2">
      <c r="A15" s="971" t="s">
        <v>1342</v>
      </c>
      <c r="B15" s="972">
        <f t="shared" si="0"/>
        <v>85.68</v>
      </c>
      <c r="C15" s="972">
        <v>153</v>
      </c>
    </row>
    <row r="16" spans="1:6" x14ac:dyDescent="0.2">
      <c r="A16" s="971" t="s">
        <v>1343</v>
      </c>
      <c r="B16" s="972">
        <f t="shared" si="0"/>
        <v>378.56000000000006</v>
      </c>
      <c r="C16" s="972">
        <v>676</v>
      </c>
    </row>
    <row r="17" spans="1:3" x14ac:dyDescent="0.2">
      <c r="A17" s="971" t="s">
        <v>1344</v>
      </c>
      <c r="B17" s="972">
        <f t="shared" si="0"/>
        <v>22.400000000000002</v>
      </c>
      <c r="C17" s="972">
        <v>40</v>
      </c>
    </row>
    <row r="18" spans="1:3" x14ac:dyDescent="0.2">
      <c r="A18" s="971" t="s">
        <v>1345</v>
      </c>
      <c r="B18" s="972">
        <f t="shared" si="0"/>
        <v>177.52</v>
      </c>
      <c r="C18" s="972">
        <v>317</v>
      </c>
    </row>
    <row r="19" spans="1:3" x14ac:dyDescent="0.2">
      <c r="A19" s="971" t="s">
        <v>1346</v>
      </c>
      <c r="B19" s="972">
        <f t="shared" si="0"/>
        <v>199.92000000000002</v>
      </c>
      <c r="C19" s="972">
        <v>357</v>
      </c>
    </row>
    <row r="20" spans="1:3" x14ac:dyDescent="0.2">
      <c r="A20" s="971" t="s">
        <v>1347</v>
      </c>
      <c r="B20" s="972">
        <f t="shared" si="0"/>
        <v>127.68</v>
      </c>
      <c r="C20" s="972">
        <v>228</v>
      </c>
    </row>
    <row r="21" spans="1:3" x14ac:dyDescent="0.2">
      <c r="A21" s="971" t="s">
        <v>1348</v>
      </c>
      <c r="B21" s="972">
        <f t="shared" si="0"/>
        <v>100.24000000000001</v>
      </c>
      <c r="C21" s="972">
        <v>179</v>
      </c>
    </row>
    <row r="22" spans="1:3" x14ac:dyDescent="0.2">
      <c r="A22" s="971" t="s">
        <v>1349</v>
      </c>
      <c r="B22" s="972">
        <f t="shared" si="0"/>
        <v>145.60000000000002</v>
      </c>
      <c r="C22" s="972">
        <v>260</v>
      </c>
    </row>
    <row r="23" spans="1:3" x14ac:dyDescent="0.2">
      <c r="A23" s="971" t="s">
        <v>1350</v>
      </c>
      <c r="B23" s="972">
        <f t="shared" si="0"/>
        <v>172.48000000000002</v>
      </c>
      <c r="C23" s="972">
        <v>308</v>
      </c>
    </row>
    <row r="24" spans="1:3" x14ac:dyDescent="0.2">
      <c r="A24" s="971" t="s">
        <v>1351</v>
      </c>
      <c r="B24" s="972">
        <f t="shared" si="0"/>
        <v>411.6</v>
      </c>
      <c r="C24" s="972">
        <v>735</v>
      </c>
    </row>
    <row r="25" spans="1:3" x14ac:dyDescent="0.2">
      <c r="A25" s="971" t="s">
        <v>1352</v>
      </c>
      <c r="B25" s="972">
        <f t="shared" si="0"/>
        <v>295.68</v>
      </c>
      <c r="C25" s="972">
        <v>528</v>
      </c>
    </row>
    <row r="26" spans="1:3" x14ac:dyDescent="0.2">
      <c r="A26" s="971" t="s">
        <v>1353</v>
      </c>
      <c r="B26" s="972">
        <f t="shared" si="0"/>
        <v>670.32</v>
      </c>
      <c r="C26" s="972">
        <v>1197</v>
      </c>
    </row>
    <row r="27" spans="1:3" x14ac:dyDescent="0.2">
      <c r="A27" s="971" t="s">
        <v>1354</v>
      </c>
      <c r="B27" s="972">
        <f t="shared" si="0"/>
        <v>92.4</v>
      </c>
      <c r="C27" s="972">
        <v>165</v>
      </c>
    </row>
    <row r="28" spans="1:3" x14ac:dyDescent="0.2">
      <c r="A28" s="971" t="s">
        <v>1355</v>
      </c>
      <c r="B28" s="972">
        <f t="shared" si="0"/>
        <v>327.04000000000002</v>
      </c>
      <c r="C28" s="972">
        <v>584</v>
      </c>
    </row>
    <row r="29" spans="1:3" x14ac:dyDescent="0.2">
      <c r="A29" s="971" t="s">
        <v>1356</v>
      </c>
      <c r="B29" s="972">
        <f t="shared" si="0"/>
        <v>398.16</v>
      </c>
      <c r="C29" s="972">
        <v>711</v>
      </c>
    </row>
    <row r="30" spans="1:3" x14ac:dyDescent="0.2">
      <c r="A30" s="971" t="s">
        <v>1357</v>
      </c>
      <c r="B30" s="972">
        <f t="shared" si="0"/>
        <v>40.320000000000007</v>
      </c>
      <c r="C30" s="972">
        <v>72</v>
      </c>
    </row>
    <row r="31" spans="1:3" x14ac:dyDescent="0.2">
      <c r="A31" s="971" t="s">
        <v>1358</v>
      </c>
      <c r="B31" s="972">
        <f t="shared" si="0"/>
        <v>305.20000000000005</v>
      </c>
      <c r="C31" s="972">
        <v>545</v>
      </c>
    </row>
    <row r="32" spans="1:3" x14ac:dyDescent="0.2">
      <c r="A32" s="971" t="s">
        <v>1359</v>
      </c>
      <c r="B32" s="972">
        <f t="shared" si="0"/>
        <v>34.720000000000006</v>
      </c>
      <c r="C32" s="972">
        <v>62</v>
      </c>
    </row>
    <row r="33" spans="1:3" x14ac:dyDescent="0.2">
      <c r="A33" s="971" t="s">
        <v>1360</v>
      </c>
      <c r="B33" s="972">
        <f t="shared" si="0"/>
        <v>97.440000000000012</v>
      </c>
      <c r="C33" s="972">
        <v>174</v>
      </c>
    </row>
    <row r="34" spans="1:3" x14ac:dyDescent="0.2">
      <c r="A34" s="971" t="s">
        <v>1361</v>
      </c>
      <c r="B34" s="972">
        <f t="shared" si="0"/>
        <v>40.880000000000003</v>
      </c>
      <c r="C34" s="972">
        <v>73</v>
      </c>
    </row>
    <row r="35" spans="1:3" x14ac:dyDescent="0.2">
      <c r="A35" s="971" t="s">
        <v>1362</v>
      </c>
      <c r="B35" s="972">
        <f t="shared" si="0"/>
        <v>26.320000000000004</v>
      </c>
      <c r="C35" s="972">
        <v>47</v>
      </c>
    </row>
    <row r="36" spans="1:3" x14ac:dyDescent="0.2">
      <c r="A36" s="971" t="s">
        <v>1363</v>
      </c>
      <c r="B36" s="972">
        <f t="shared" si="0"/>
        <v>1.1200000000000001</v>
      </c>
      <c r="C36" s="972">
        <v>2</v>
      </c>
    </row>
    <row r="37" spans="1:3" x14ac:dyDescent="0.2">
      <c r="A37" s="971" t="s">
        <v>1364</v>
      </c>
      <c r="B37" s="972">
        <f t="shared" si="0"/>
        <v>204.4</v>
      </c>
      <c r="C37" s="972">
        <v>365</v>
      </c>
    </row>
    <row r="38" spans="1:3" x14ac:dyDescent="0.2">
      <c r="A38" s="971" t="s">
        <v>1365</v>
      </c>
      <c r="B38" s="972">
        <f t="shared" si="0"/>
        <v>50.400000000000006</v>
      </c>
      <c r="C38" s="972">
        <v>90</v>
      </c>
    </row>
    <row r="39" spans="1:3" x14ac:dyDescent="0.2">
      <c r="A39" s="971" t="s">
        <v>382</v>
      </c>
      <c r="B39" s="972">
        <f t="shared" si="0"/>
        <v>213.36</v>
      </c>
      <c r="C39" s="972">
        <v>381</v>
      </c>
    </row>
    <row r="40" spans="1:3" x14ac:dyDescent="0.2">
      <c r="A40" s="971" t="s">
        <v>1366</v>
      </c>
      <c r="B40" s="972">
        <f t="shared" si="0"/>
        <v>110.88000000000001</v>
      </c>
      <c r="C40" s="972">
        <v>198</v>
      </c>
    </row>
    <row r="41" spans="1:3" x14ac:dyDescent="0.2">
      <c r="A41" s="971" t="s">
        <v>860</v>
      </c>
      <c r="B41" s="972">
        <f t="shared" si="0"/>
        <v>362.88000000000005</v>
      </c>
      <c r="C41" s="972">
        <v>648</v>
      </c>
    </row>
    <row r="42" spans="1:3" x14ac:dyDescent="0.2">
      <c r="A42" s="971" t="s">
        <v>1367</v>
      </c>
      <c r="B42" s="972">
        <f t="shared" si="0"/>
        <v>115.92000000000002</v>
      </c>
      <c r="C42" s="972">
        <v>207</v>
      </c>
    </row>
    <row r="43" spans="1:3" x14ac:dyDescent="0.2">
      <c r="A43" s="971" t="s">
        <v>789</v>
      </c>
      <c r="B43" s="972">
        <f t="shared" si="0"/>
        <v>131.04000000000002</v>
      </c>
      <c r="C43" s="972">
        <v>234</v>
      </c>
    </row>
    <row r="44" spans="1:3" x14ac:dyDescent="0.2">
      <c r="A44" s="971" t="s">
        <v>1368</v>
      </c>
      <c r="B44" s="972">
        <f t="shared" si="0"/>
        <v>372.40000000000003</v>
      </c>
      <c r="C44" s="972">
        <v>665</v>
      </c>
    </row>
    <row r="45" spans="1:3" x14ac:dyDescent="0.2">
      <c r="A45" s="971" t="s">
        <v>1369</v>
      </c>
      <c r="B45" s="972">
        <f t="shared" si="0"/>
        <v>1.6800000000000002</v>
      </c>
      <c r="C45" s="972">
        <v>3</v>
      </c>
    </row>
    <row r="46" spans="1:3" x14ac:dyDescent="0.2">
      <c r="A46" s="971" t="s">
        <v>1370</v>
      </c>
      <c r="B46" s="972">
        <f t="shared" si="0"/>
        <v>194.88000000000002</v>
      </c>
      <c r="C46" s="972">
        <v>348</v>
      </c>
    </row>
    <row r="47" spans="1:3" x14ac:dyDescent="0.2">
      <c r="A47" s="971" t="s">
        <v>392</v>
      </c>
      <c r="B47" s="972">
        <f t="shared" si="0"/>
        <v>909.44</v>
      </c>
      <c r="C47" s="972">
        <v>1624</v>
      </c>
    </row>
    <row r="48" spans="1:3" x14ac:dyDescent="0.2">
      <c r="A48" s="971" t="s">
        <v>396</v>
      </c>
      <c r="B48" s="972">
        <f t="shared" si="0"/>
        <v>413.28000000000003</v>
      </c>
      <c r="C48" s="972">
        <v>738</v>
      </c>
    </row>
    <row r="49" spans="1:3" x14ac:dyDescent="0.2">
      <c r="A49" s="971" t="s">
        <v>397</v>
      </c>
      <c r="B49" s="972">
        <f t="shared" si="0"/>
        <v>720.72</v>
      </c>
      <c r="C49" s="972">
        <v>1287</v>
      </c>
    </row>
    <row r="50" spans="1:3" x14ac:dyDescent="0.2">
      <c r="A50" s="971" t="s">
        <v>695</v>
      </c>
      <c r="B50" s="972">
        <f t="shared" si="0"/>
        <v>112.56000000000002</v>
      </c>
      <c r="C50" s="972">
        <v>201</v>
      </c>
    </row>
    <row r="51" spans="1:3" x14ac:dyDescent="0.2">
      <c r="A51" s="971" t="s">
        <v>1371</v>
      </c>
      <c r="B51" s="972">
        <f t="shared" si="0"/>
        <v>69.440000000000012</v>
      </c>
      <c r="C51" s="972">
        <v>124</v>
      </c>
    </row>
    <row r="52" spans="1:3" x14ac:dyDescent="0.2">
      <c r="A52" s="971" t="s">
        <v>1372</v>
      </c>
      <c r="B52" s="972">
        <f t="shared" si="0"/>
        <v>40.320000000000007</v>
      </c>
      <c r="C52" s="972">
        <v>72</v>
      </c>
    </row>
    <row r="53" spans="1:3" x14ac:dyDescent="0.2">
      <c r="A53" s="971" t="s">
        <v>1373</v>
      </c>
      <c r="B53" s="972">
        <f t="shared" si="0"/>
        <v>52.640000000000008</v>
      </c>
      <c r="C53" s="972">
        <v>94</v>
      </c>
    </row>
    <row r="54" spans="1:3" x14ac:dyDescent="0.2">
      <c r="A54" s="971" t="s">
        <v>1374</v>
      </c>
      <c r="B54" s="972">
        <f t="shared" si="0"/>
        <v>157.36000000000001</v>
      </c>
      <c r="C54" s="972">
        <v>281</v>
      </c>
    </row>
    <row r="55" spans="1:3" x14ac:dyDescent="0.2">
      <c r="A55" s="971" t="s">
        <v>1375</v>
      </c>
      <c r="B55" s="972">
        <f t="shared" si="0"/>
        <v>190.96</v>
      </c>
      <c r="C55" s="972">
        <v>341</v>
      </c>
    </row>
    <row r="56" spans="1:3" x14ac:dyDescent="0.2">
      <c r="A56" s="971" t="s">
        <v>1376</v>
      </c>
      <c r="B56" s="972">
        <f t="shared" si="0"/>
        <v>166.88000000000002</v>
      </c>
      <c r="C56" s="972">
        <v>298</v>
      </c>
    </row>
    <row r="57" spans="1:3" x14ac:dyDescent="0.2">
      <c r="A57" s="971" t="s">
        <v>1377</v>
      </c>
      <c r="B57" s="972">
        <f t="shared" si="0"/>
        <v>125.44000000000001</v>
      </c>
      <c r="C57" s="972">
        <v>224</v>
      </c>
    </row>
    <row r="58" spans="1:3" x14ac:dyDescent="0.2">
      <c r="A58" s="971" t="s">
        <v>864</v>
      </c>
      <c r="B58" s="972">
        <f t="shared" si="0"/>
        <v>235.76000000000002</v>
      </c>
      <c r="C58" s="972">
        <v>421</v>
      </c>
    </row>
    <row r="59" spans="1:3" x14ac:dyDescent="0.2">
      <c r="A59" s="971" t="s">
        <v>1378</v>
      </c>
      <c r="B59" s="972">
        <f t="shared" si="0"/>
        <v>141.68</v>
      </c>
      <c r="C59" s="972">
        <v>253</v>
      </c>
    </row>
    <row r="60" spans="1:3" x14ac:dyDescent="0.2">
      <c r="A60" s="971" t="s">
        <v>1379</v>
      </c>
      <c r="B60" s="972">
        <f t="shared" si="0"/>
        <v>69.440000000000012</v>
      </c>
      <c r="C60" s="972">
        <v>124</v>
      </c>
    </row>
    <row r="61" spans="1:3" x14ac:dyDescent="0.2">
      <c r="A61" s="971" t="s">
        <v>1380</v>
      </c>
      <c r="B61" s="972">
        <f t="shared" si="0"/>
        <v>3.3600000000000003</v>
      </c>
      <c r="C61" s="972">
        <v>6</v>
      </c>
    </row>
    <row r="62" spans="1:3" x14ac:dyDescent="0.2">
      <c r="A62" s="971" t="s">
        <v>790</v>
      </c>
      <c r="B62" s="972">
        <f t="shared" si="0"/>
        <v>104.16000000000001</v>
      </c>
      <c r="C62" s="972">
        <v>186</v>
      </c>
    </row>
    <row r="63" spans="1:3" x14ac:dyDescent="0.2">
      <c r="A63" s="971" t="s">
        <v>1381</v>
      </c>
      <c r="B63" s="972">
        <f t="shared" si="0"/>
        <v>77.84</v>
      </c>
      <c r="C63" s="972">
        <v>139</v>
      </c>
    </row>
    <row r="64" spans="1:3" x14ac:dyDescent="0.2">
      <c r="A64" s="971" t="s">
        <v>696</v>
      </c>
      <c r="B64" s="972">
        <f t="shared" si="0"/>
        <v>347.76000000000005</v>
      </c>
      <c r="C64" s="972">
        <v>621</v>
      </c>
    </row>
    <row r="65" spans="1:3" x14ac:dyDescent="0.2">
      <c r="A65" s="971" t="s">
        <v>1382</v>
      </c>
      <c r="B65" s="972">
        <f t="shared" si="0"/>
        <v>180.88000000000002</v>
      </c>
      <c r="C65" s="972">
        <v>323</v>
      </c>
    </row>
    <row r="66" spans="1:3" x14ac:dyDescent="0.2">
      <c r="A66" s="971" t="s">
        <v>791</v>
      </c>
      <c r="B66" s="972">
        <f t="shared" si="0"/>
        <v>67.2</v>
      </c>
      <c r="C66" s="972">
        <v>120</v>
      </c>
    </row>
    <row r="67" spans="1:3" x14ac:dyDescent="0.2">
      <c r="A67" s="971" t="s">
        <v>1383</v>
      </c>
      <c r="B67" s="972">
        <f t="shared" si="0"/>
        <v>142.80000000000001</v>
      </c>
      <c r="C67" s="972">
        <v>255</v>
      </c>
    </row>
    <row r="68" spans="1:3" x14ac:dyDescent="0.2">
      <c r="A68" s="971" t="s">
        <v>1384</v>
      </c>
      <c r="B68" s="972">
        <f t="shared" si="0"/>
        <v>124.32000000000001</v>
      </c>
      <c r="C68" s="972">
        <v>222</v>
      </c>
    </row>
    <row r="69" spans="1:3" x14ac:dyDescent="0.2">
      <c r="A69" s="971" t="s">
        <v>1385</v>
      </c>
      <c r="B69" s="972">
        <f t="shared" ref="B69:B132" si="1">C69*0.56</f>
        <v>114.24000000000001</v>
      </c>
      <c r="C69" s="972">
        <v>204</v>
      </c>
    </row>
    <row r="70" spans="1:3" x14ac:dyDescent="0.2">
      <c r="A70" s="971" t="s">
        <v>1386</v>
      </c>
      <c r="B70" s="972">
        <f t="shared" si="1"/>
        <v>387.52000000000004</v>
      </c>
      <c r="C70" s="972">
        <v>692</v>
      </c>
    </row>
    <row r="71" spans="1:3" x14ac:dyDescent="0.2">
      <c r="A71" s="971" t="s">
        <v>1387</v>
      </c>
      <c r="B71" s="972">
        <f t="shared" si="1"/>
        <v>136.64000000000001</v>
      </c>
      <c r="C71" s="972">
        <v>244</v>
      </c>
    </row>
    <row r="72" spans="1:3" x14ac:dyDescent="0.2">
      <c r="A72" s="971" t="s">
        <v>1388</v>
      </c>
      <c r="B72" s="972">
        <f t="shared" si="1"/>
        <v>54.320000000000007</v>
      </c>
      <c r="C72" s="972">
        <v>97</v>
      </c>
    </row>
    <row r="73" spans="1:3" x14ac:dyDescent="0.2">
      <c r="A73" s="971" t="s">
        <v>1389</v>
      </c>
      <c r="B73" s="972">
        <f t="shared" si="1"/>
        <v>45.360000000000007</v>
      </c>
      <c r="C73" s="972">
        <v>81</v>
      </c>
    </row>
    <row r="74" spans="1:3" x14ac:dyDescent="0.2">
      <c r="A74" s="971" t="s">
        <v>1390</v>
      </c>
      <c r="B74" s="972">
        <f t="shared" si="1"/>
        <v>225.12000000000003</v>
      </c>
      <c r="C74" s="972">
        <v>402</v>
      </c>
    </row>
    <row r="75" spans="1:3" x14ac:dyDescent="0.2">
      <c r="A75" s="971" t="s">
        <v>1391</v>
      </c>
      <c r="B75" s="972">
        <f t="shared" si="1"/>
        <v>407.68000000000006</v>
      </c>
      <c r="C75" s="972">
        <v>728</v>
      </c>
    </row>
    <row r="76" spans="1:3" x14ac:dyDescent="0.2">
      <c r="A76" s="971" t="s">
        <v>1392</v>
      </c>
      <c r="B76" s="972">
        <f t="shared" si="1"/>
        <v>250.32000000000002</v>
      </c>
      <c r="C76" s="972">
        <v>447</v>
      </c>
    </row>
    <row r="77" spans="1:3" x14ac:dyDescent="0.2">
      <c r="A77" s="971" t="s">
        <v>1393</v>
      </c>
      <c r="B77" s="972">
        <f t="shared" si="1"/>
        <v>257.60000000000002</v>
      </c>
      <c r="C77" s="972">
        <v>460</v>
      </c>
    </row>
    <row r="78" spans="1:3" x14ac:dyDescent="0.2">
      <c r="A78" s="971" t="s">
        <v>697</v>
      </c>
      <c r="B78" s="972">
        <f t="shared" si="1"/>
        <v>51.52</v>
      </c>
      <c r="C78" s="972">
        <v>92</v>
      </c>
    </row>
    <row r="79" spans="1:3" x14ac:dyDescent="0.2">
      <c r="A79" s="971" t="s">
        <v>1394</v>
      </c>
      <c r="B79" s="972">
        <f t="shared" si="1"/>
        <v>50.400000000000006</v>
      </c>
      <c r="C79" s="972">
        <v>90</v>
      </c>
    </row>
    <row r="80" spans="1:3" x14ac:dyDescent="0.2">
      <c r="A80" s="971" t="s">
        <v>866</v>
      </c>
      <c r="B80" s="972">
        <f t="shared" si="1"/>
        <v>348.88000000000005</v>
      </c>
      <c r="C80" s="972">
        <v>623</v>
      </c>
    </row>
    <row r="81" spans="1:3" x14ac:dyDescent="0.2">
      <c r="A81" s="971" t="s">
        <v>1395</v>
      </c>
      <c r="B81" s="972">
        <f t="shared" si="1"/>
        <v>98.000000000000014</v>
      </c>
      <c r="C81" s="972">
        <v>175</v>
      </c>
    </row>
    <row r="82" spans="1:3" x14ac:dyDescent="0.2">
      <c r="A82" s="971" t="s">
        <v>1396</v>
      </c>
      <c r="B82" s="972">
        <f t="shared" si="1"/>
        <v>533.12</v>
      </c>
      <c r="C82" s="972">
        <v>952</v>
      </c>
    </row>
    <row r="83" spans="1:3" x14ac:dyDescent="0.2">
      <c r="A83" s="971" t="s">
        <v>698</v>
      </c>
      <c r="B83" s="972">
        <f t="shared" si="1"/>
        <v>306.32000000000005</v>
      </c>
      <c r="C83" s="972">
        <v>547</v>
      </c>
    </row>
    <row r="84" spans="1:3" x14ac:dyDescent="0.2">
      <c r="A84" s="971" t="s">
        <v>1397</v>
      </c>
      <c r="B84" s="972">
        <f t="shared" si="1"/>
        <v>68.88000000000001</v>
      </c>
      <c r="C84" s="972">
        <v>123</v>
      </c>
    </row>
    <row r="85" spans="1:3" x14ac:dyDescent="0.2">
      <c r="A85" s="971" t="s">
        <v>1398</v>
      </c>
      <c r="B85" s="972">
        <f t="shared" si="1"/>
        <v>62.720000000000006</v>
      </c>
      <c r="C85" s="972">
        <v>112</v>
      </c>
    </row>
    <row r="86" spans="1:3" x14ac:dyDescent="0.2">
      <c r="A86" s="971" t="s">
        <v>868</v>
      </c>
      <c r="B86" s="972">
        <f t="shared" si="1"/>
        <v>702.24000000000012</v>
      </c>
      <c r="C86" s="972">
        <v>1254</v>
      </c>
    </row>
    <row r="87" spans="1:3" x14ac:dyDescent="0.2">
      <c r="A87" s="971" t="s">
        <v>1399</v>
      </c>
      <c r="B87" s="972">
        <f t="shared" si="1"/>
        <v>427.28000000000003</v>
      </c>
      <c r="C87" s="972">
        <v>763</v>
      </c>
    </row>
    <row r="88" spans="1:3" x14ac:dyDescent="0.2">
      <c r="A88" s="971" t="s">
        <v>1400</v>
      </c>
      <c r="B88" s="972">
        <f t="shared" si="1"/>
        <v>305.76000000000005</v>
      </c>
      <c r="C88" s="972">
        <v>546</v>
      </c>
    </row>
    <row r="89" spans="1:3" x14ac:dyDescent="0.2">
      <c r="A89" s="971" t="s">
        <v>792</v>
      </c>
      <c r="B89" s="972">
        <f t="shared" si="1"/>
        <v>366.24</v>
      </c>
      <c r="C89" s="972">
        <v>654</v>
      </c>
    </row>
    <row r="90" spans="1:3" x14ac:dyDescent="0.2">
      <c r="A90" s="971" t="s">
        <v>1401</v>
      </c>
      <c r="B90" s="972">
        <f t="shared" si="1"/>
        <v>234.08</v>
      </c>
      <c r="C90" s="972">
        <v>418</v>
      </c>
    </row>
    <row r="91" spans="1:3" x14ac:dyDescent="0.2">
      <c r="A91" s="971" t="s">
        <v>1402</v>
      </c>
      <c r="B91" s="972">
        <f t="shared" si="1"/>
        <v>216.16000000000003</v>
      </c>
      <c r="C91" s="972">
        <v>386</v>
      </c>
    </row>
    <row r="92" spans="1:3" x14ac:dyDescent="0.2">
      <c r="A92" s="971" t="s">
        <v>1403</v>
      </c>
      <c r="B92" s="972">
        <f t="shared" si="1"/>
        <v>123.20000000000002</v>
      </c>
      <c r="C92" s="972">
        <v>220</v>
      </c>
    </row>
    <row r="93" spans="1:3" x14ac:dyDescent="0.2">
      <c r="A93" s="971" t="s">
        <v>1404</v>
      </c>
      <c r="B93" s="972">
        <f t="shared" si="1"/>
        <v>310.24</v>
      </c>
      <c r="C93" s="972">
        <v>554</v>
      </c>
    </row>
    <row r="94" spans="1:3" x14ac:dyDescent="0.2">
      <c r="A94" s="971" t="s">
        <v>1405</v>
      </c>
      <c r="B94" s="972">
        <f t="shared" si="1"/>
        <v>130.48000000000002</v>
      </c>
      <c r="C94" s="972">
        <v>233</v>
      </c>
    </row>
    <row r="95" spans="1:3" x14ac:dyDescent="0.2">
      <c r="A95" s="971" t="s">
        <v>1406</v>
      </c>
      <c r="B95" s="972">
        <f t="shared" si="1"/>
        <v>38.64</v>
      </c>
      <c r="C95" s="972">
        <v>69</v>
      </c>
    </row>
    <row r="96" spans="1:3" x14ac:dyDescent="0.2">
      <c r="A96" s="971" t="s">
        <v>1407</v>
      </c>
      <c r="B96" s="972">
        <f t="shared" si="1"/>
        <v>46.480000000000004</v>
      </c>
      <c r="C96" s="972">
        <v>83</v>
      </c>
    </row>
    <row r="97" spans="1:3" x14ac:dyDescent="0.2">
      <c r="A97" s="971" t="s">
        <v>1408</v>
      </c>
      <c r="B97" s="972">
        <f t="shared" si="1"/>
        <v>33.040000000000006</v>
      </c>
      <c r="C97" s="972">
        <v>59</v>
      </c>
    </row>
    <row r="98" spans="1:3" x14ac:dyDescent="0.2">
      <c r="A98" s="971" t="s">
        <v>1409</v>
      </c>
      <c r="B98" s="972">
        <f t="shared" si="1"/>
        <v>94.640000000000015</v>
      </c>
      <c r="C98" s="972">
        <v>169</v>
      </c>
    </row>
    <row r="99" spans="1:3" x14ac:dyDescent="0.2">
      <c r="A99" s="971" t="s">
        <v>1410</v>
      </c>
      <c r="B99" s="972">
        <f t="shared" si="1"/>
        <v>188.72000000000003</v>
      </c>
      <c r="C99" s="972">
        <v>337</v>
      </c>
    </row>
    <row r="100" spans="1:3" x14ac:dyDescent="0.2">
      <c r="A100" s="971" t="s">
        <v>1411</v>
      </c>
      <c r="B100" s="972">
        <f t="shared" si="1"/>
        <v>36.96</v>
      </c>
      <c r="C100" s="972">
        <v>66</v>
      </c>
    </row>
    <row r="101" spans="1:3" x14ac:dyDescent="0.2">
      <c r="A101" s="971" t="s">
        <v>1412</v>
      </c>
      <c r="B101" s="972">
        <f t="shared" si="1"/>
        <v>33.040000000000006</v>
      </c>
      <c r="C101" s="972">
        <v>59</v>
      </c>
    </row>
    <row r="102" spans="1:3" x14ac:dyDescent="0.2">
      <c r="A102" s="971" t="s">
        <v>1413</v>
      </c>
      <c r="B102" s="972">
        <f t="shared" si="1"/>
        <v>29.120000000000005</v>
      </c>
      <c r="C102" s="972">
        <v>52</v>
      </c>
    </row>
    <row r="103" spans="1:3" x14ac:dyDescent="0.2">
      <c r="A103" s="971" t="s">
        <v>1414</v>
      </c>
      <c r="B103" s="972">
        <f t="shared" si="1"/>
        <v>57.120000000000005</v>
      </c>
      <c r="C103" s="972">
        <v>102</v>
      </c>
    </row>
    <row r="104" spans="1:3" x14ac:dyDescent="0.2">
      <c r="A104" s="971" t="s">
        <v>1415</v>
      </c>
      <c r="B104" s="972">
        <f t="shared" si="1"/>
        <v>246.40000000000003</v>
      </c>
      <c r="C104" s="972">
        <v>440</v>
      </c>
    </row>
    <row r="105" spans="1:3" x14ac:dyDescent="0.2">
      <c r="A105" s="971" t="s">
        <v>1416</v>
      </c>
      <c r="B105" s="972">
        <f t="shared" si="1"/>
        <v>169.12</v>
      </c>
      <c r="C105" s="972">
        <v>302</v>
      </c>
    </row>
    <row r="106" spans="1:3" x14ac:dyDescent="0.2">
      <c r="A106" s="971" t="s">
        <v>1417</v>
      </c>
      <c r="B106" s="972">
        <f t="shared" si="1"/>
        <v>17.360000000000003</v>
      </c>
      <c r="C106" s="972">
        <v>31</v>
      </c>
    </row>
    <row r="107" spans="1:3" x14ac:dyDescent="0.2">
      <c r="A107" s="971" t="s">
        <v>1418</v>
      </c>
      <c r="B107" s="972">
        <f t="shared" si="1"/>
        <v>934.6400000000001</v>
      </c>
      <c r="C107" s="972">
        <v>1669</v>
      </c>
    </row>
    <row r="108" spans="1:3" x14ac:dyDescent="0.2">
      <c r="A108" s="971" t="s">
        <v>1419</v>
      </c>
      <c r="B108" s="972">
        <f t="shared" si="1"/>
        <v>822.6400000000001</v>
      </c>
      <c r="C108" s="972">
        <v>1469</v>
      </c>
    </row>
    <row r="109" spans="1:3" x14ac:dyDescent="0.2">
      <c r="A109" s="971" t="s">
        <v>1420</v>
      </c>
      <c r="B109" s="972">
        <f t="shared" si="1"/>
        <v>29.120000000000005</v>
      </c>
      <c r="C109" s="972">
        <v>52</v>
      </c>
    </row>
    <row r="110" spans="1:3" x14ac:dyDescent="0.2">
      <c r="A110" s="971" t="s">
        <v>1421</v>
      </c>
      <c r="B110" s="972">
        <f t="shared" si="1"/>
        <v>39.200000000000003</v>
      </c>
      <c r="C110" s="972">
        <v>70</v>
      </c>
    </row>
    <row r="111" spans="1:3" x14ac:dyDescent="0.2">
      <c r="A111" s="971" t="s">
        <v>1422</v>
      </c>
      <c r="B111" s="972">
        <f t="shared" si="1"/>
        <v>124.88000000000001</v>
      </c>
      <c r="C111" s="972">
        <v>223</v>
      </c>
    </row>
    <row r="112" spans="1:3" x14ac:dyDescent="0.2">
      <c r="A112" s="971" t="s">
        <v>1423</v>
      </c>
      <c r="B112" s="972">
        <f t="shared" si="1"/>
        <v>220.64000000000001</v>
      </c>
      <c r="C112" s="972">
        <v>394</v>
      </c>
    </row>
    <row r="113" spans="1:3" x14ac:dyDescent="0.2">
      <c r="A113" s="971" t="s">
        <v>793</v>
      </c>
      <c r="B113" s="972">
        <f t="shared" si="1"/>
        <v>431.76000000000005</v>
      </c>
      <c r="C113" s="972">
        <v>771</v>
      </c>
    </row>
    <row r="114" spans="1:3" x14ac:dyDescent="0.2">
      <c r="A114" s="971" t="s">
        <v>1424</v>
      </c>
      <c r="B114" s="972">
        <f t="shared" si="1"/>
        <v>409.36</v>
      </c>
      <c r="C114" s="972">
        <v>731</v>
      </c>
    </row>
    <row r="115" spans="1:3" x14ac:dyDescent="0.2">
      <c r="A115" s="971" t="s">
        <v>1425</v>
      </c>
      <c r="B115" s="972">
        <f t="shared" si="1"/>
        <v>273.84000000000003</v>
      </c>
      <c r="C115" s="972">
        <v>489</v>
      </c>
    </row>
    <row r="116" spans="1:3" x14ac:dyDescent="0.2">
      <c r="A116" s="971" t="s">
        <v>1426</v>
      </c>
      <c r="B116" s="972">
        <f t="shared" si="1"/>
        <v>164.08</v>
      </c>
      <c r="C116" s="972">
        <v>293</v>
      </c>
    </row>
    <row r="117" spans="1:3" x14ac:dyDescent="0.2">
      <c r="A117" s="971" t="s">
        <v>699</v>
      </c>
      <c r="B117" s="972">
        <f t="shared" si="1"/>
        <v>108.08000000000001</v>
      </c>
      <c r="C117" s="972">
        <v>193</v>
      </c>
    </row>
    <row r="118" spans="1:3" x14ac:dyDescent="0.2">
      <c r="A118" s="971" t="s">
        <v>1427</v>
      </c>
      <c r="B118" s="972">
        <f t="shared" si="1"/>
        <v>204.96</v>
      </c>
      <c r="C118" s="972">
        <v>366</v>
      </c>
    </row>
    <row r="119" spans="1:3" x14ac:dyDescent="0.2">
      <c r="A119" s="971" t="s">
        <v>1428</v>
      </c>
      <c r="B119" s="972">
        <f t="shared" si="1"/>
        <v>125.44000000000001</v>
      </c>
      <c r="C119" s="972">
        <v>224</v>
      </c>
    </row>
    <row r="120" spans="1:3" x14ac:dyDescent="0.2">
      <c r="A120" s="971" t="s">
        <v>1429</v>
      </c>
      <c r="B120" s="972">
        <f t="shared" si="1"/>
        <v>433.44000000000005</v>
      </c>
      <c r="C120" s="972">
        <v>774</v>
      </c>
    </row>
    <row r="121" spans="1:3" x14ac:dyDescent="0.2">
      <c r="A121" s="971" t="s">
        <v>700</v>
      </c>
      <c r="B121" s="972">
        <f t="shared" si="1"/>
        <v>288.40000000000003</v>
      </c>
      <c r="C121" s="972">
        <v>515</v>
      </c>
    </row>
    <row r="122" spans="1:3" x14ac:dyDescent="0.2">
      <c r="A122" s="971" t="s">
        <v>1430</v>
      </c>
      <c r="B122" s="972">
        <f t="shared" si="1"/>
        <v>144.48000000000002</v>
      </c>
      <c r="C122" s="972">
        <v>258</v>
      </c>
    </row>
    <row r="123" spans="1:3" x14ac:dyDescent="0.2">
      <c r="A123" s="971" t="s">
        <v>1431</v>
      </c>
      <c r="B123" s="972">
        <f t="shared" si="1"/>
        <v>215.04000000000002</v>
      </c>
      <c r="C123" s="972">
        <v>384</v>
      </c>
    </row>
    <row r="124" spans="1:3" x14ac:dyDescent="0.2">
      <c r="A124" s="971" t="s">
        <v>1432</v>
      </c>
      <c r="B124" s="972">
        <f t="shared" si="1"/>
        <v>162.4</v>
      </c>
      <c r="C124" s="972">
        <v>290</v>
      </c>
    </row>
    <row r="125" spans="1:3" x14ac:dyDescent="0.2">
      <c r="A125" s="971" t="s">
        <v>1433</v>
      </c>
      <c r="B125" s="972">
        <f t="shared" si="1"/>
        <v>62.720000000000006</v>
      </c>
      <c r="C125" s="972">
        <v>112</v>
      </c>
    </row>
    <row r="126" spans="1:3" x14ac:dyDescent="0.2">
      <c r="A126" s="971" t="s">
        <v>1434</v>
      </c>
      <c r="B126" s="972">
        <f t="shared" si="1"/>
        <v>54.88</v>
      </c>
      <c r="C126" s="972">
        <v>98</v>
      </c>
    </row>
    <row r="127" spans="1:3" x14ac:dyDescent="0.2">
      <c r="A127" s="971" t="s">
        <v>1435</v>
      </c>
      <c r="B127" s="972">
        <f t="shared" si="1"/>
        <v>224.00000000000003</v>
      </c>
      <c r="C127" s="972">
        <v>400</v>
      </c>
    </row>
    <row r="128" spans="1:3" x14ac:dyDescent="0.2">
      <c r="A128" s="971" t="s">
        <v>794</v>
      </c>
      <c r="B128" s="972">
        <f t="shared" si="1"/>
        <v>124.32000000000001</v>
      </c>
      <c r="C128" s="972">
        <v>222</v>
      </c>
    </row>
    <row r="129" spans="1:3" x14ac:dyDescent="0.2">
      <c r="A129" s="971" t="s">
        <v>1436</v>
      </c>
      <c r="B129" s="972">
        <f t="shared" si="1"/>
        <v>203.84000000000003</v>
      </c>
      <c r="C129" s="972">
        <v>364</v>
      </c>
    </row>
    <row r="130" spans="1:3" x14ac:dyDescent="0.2">
      <c r="A130" s="971" t="s">
        <v>1437</v>
      </c>
      <c r="B130" s="972">
        <f t="shared" si="1"/>
        <v>119.28000000000002</v>
      </c>
      <c r="C130" s="972">
        <v>213</v>
      </c>
    </row>
    <row r="131" spans="1:3" x14ac:dyDescent="0.2">
      <c r="A131" s="971" t="s">
        <v>1438</v>
      </c>
      <c r="B131" s="972">
        <f t="shared" si="1"/>
        <v>27.44</v>
      </c>
      <c r="C131" s="972">
        <v>49</v>
      </c>
    </row>
    <row r="132" spans="1:3" x14ac:dyDescent="0.2">
      <c r="A132" s="971" t="s">
        <v>795</v>
      </c>
      <c r="B132" s="972">
        <f t="shared" si="1"/>
        <v>42.000000000000007</v>
      </c>
      <c r="C132" s="972">
        <v>75</v>
      </c>
    </row>
    <row r="133" spans="1:3" x14ac:dyDescent="0.2">
      <c r="A133" s="971" t="s">
        <v>1439</v>
      </c>
      <c r="B133" s="972">
        <f t="shared" ref="B133:B196" si="2">C133*0.56</f>
        <v>39.200000000000003</v>
      </c>
      <c r="C133" s="972">
        <v>70</v>
      </c>
    </row>
    <row r="134" spans="1:3" x14ac:dyDescent="0.2">
      <c r="A134" s="971" t="s">
        <v>1440</v>
      </c>
      <c r="B134" s="972">
        <f t="shared" si="2"/>
        <v>239.12000000000003</v>
      </c>
      <c r="C134" s="972">
        <v>427</v>
      </c>
    </row>
    <row r="135" spans="1:3" x14ac:dyDescent="0.2">
      <c r="A135" s="971" t="s">
        <v>1441</v>
      </c>
      <c r="B135" s="972">
        <f t="shared" si="2"/>
        <v>191.52</v>
      </c>
      <c r="C135" s="972">
        <v>342</v>
      </c>
    </row>
    <row r="136" spans="1:3" x14ac:dyDescent="0.2">
      <c r="A136" s="971" t="s">
        <v>701</v>
      </c>
      <c r="B136" s="972">
        <f t="shared" si="2"/>
        <v>65.52000000000001</v>
      </c>
      <c r="C136" s="972">
        <v>117</v>
      </c>
    </row>
    <row r="137" spans="1:3" x14ac:dyDescent="0.2">
      <c r="A137" s="971" t="s">
        <v>418</v>
      </c>
      <c r="B137" s="972">
        <f t="shared" si="2"/>
        <v>110.88000000000001</v>
      </c>
      <c r="C137" s="972">
        <v>198</v>
      </c>
    </row>
    <row r="138" spans="1:3" x14ac:dyDescent="0.2">
      <c r="A138" s="971" t="s">
        <v>1442</v>
      </c>
      <c r="B138" s="972">
        <f t="shared" si="2"/>
        <v>136.08000000000001</v>
      </c>
      <c r="C138" s="972">
        <v>243</v>
      </c>
    </row>
    <row r="139" spans="1:3" x14ac:dyDescent="0.2">
      <c r="A139" s="971" t="s">
        <v>1443</v>
      </c>
      <c r="B139" s="972">
        <f t="shared" si="2"/>
        <v>65.52000000000001</v>
      </c>
      <c r="C139" s="972">
        <v>117</v>
      </c>
    </row>
    <row r="140" spans="1:3" x14ac:dyDescent="0.2">
      <c r="A140" s="971" t="s">
        <v>1444</v>
      </c>
      <c r="B140" s="972">
        <f t="shared" si="2"/>
        <v>464.24000000000007</v>
      </c>
      <c r="C140" s="972">
        <v>829</v>
      </c>
    </row>
    <row r="141" spans="1:3" x14ac:dyDescent="0.2">
      <c r="A141" s="971" t="s">
        <v>1445</v>
      </c>
      <c r="B141" s="972">
        <f t="shared" si="2"/>
        <v>101.36000000000001</v>
      </c>
      <c r="C141" s="972">
        <v>181</v>
      </c>
    </row>
    <row r="142" spans="1:3" x14ac:dyDescent="0.2">
      <c r="A142" s="971" t="s">
        <v>1446</v>
      </c>
      <c r="B142" s="972">
        <f t="shared" si="2"/>
        <v>132.72</v>
      </c>
      <c r="C142" s="972">
        <v>237</v>
      </c>
    </row>
    <row r="143" spans="1:3" x14ac:dyDescent="0.2">
      <c r="A143" s="971" t="s">
        <v>1447</v>
      </c>
      <c r="B143" s="972">
        <f t="shared" si="2"/>
        <v>69.440000000000012</v>
      </c>
      <c r="C143" s="972">
        <v>124</v>
      </c>
    </row>
    <row r="144" spans="1:3" x14ac:dyDescent="0.2">
      <c r="A144" s="971" t="s">
        <v>1448</v>
      </c>
      <c r="B144" s="972">
        <f t="shared" si="2"/>
        <v>128.24</v>
      </c>
      <c r="C144" s="972">
        <v>229</v>
      </c>
    </row>
    <row r="145" spans="1:3" x14ac:dyDescent="0.2">
      <c r="A145" s="971" t="s">
        <v>1449</v>
      </c>
      <c r="B145" s="972">
        <f t="shared" si="2"/>
        <v>45.360000000000007</v>
      </c>
      <c r="C145" s="972">
        <v>81</v>
      </c>
    </row>
    <row r="146" spans="1:3" x14ac:dyDescent="0.2">
      <c r="A146" s="971" t="s">
        <v>1450</v>
      </c>
      <c r="B146" s="972">
        <f t="shared" si="2"/>
        <v>158.48000000000002</v>
      </c>
      <c r="C146" s="972">
        <v>283</v>
      </c>
    </row>
    <row r="147" spans="1:3" x14ac:dyDescent="0.2">
      <c r="A147" s="971" t="s">
        <v>1451</v>
      </c>
      <c r="B147" s="972">
        <f t="shared" si="2"/>
        <v>78.960000000000008</v>
      </c>
      <c r="C147" s="972">
        <v>141</v>
      </c>
    </row>
    <row r="148" spans="1:3" x14ac:dyDescent="0.2">
      <c r="A148" s="971" t="s">
        <v>1452</v>
      </c>
      <c r="B148" s="972">
        <f t="shared" si="2"/>
        <v>326.48</v>
      </c>
      <c r="C148" s="972">
        <v>583</v>
      </c>
    </row>
    <row r="149" spans="1:3" x14ac:dyDescent="0.2">
      <c r="A149" s="971" t="s">
        <v>1453</v>
      </c>
      <c r="B149" s="972">
        <f t="shared" si="2"/>
        <v>24.64</v>
      </c>
      <c r="C149" s="972">
        <v>44</v>
      </c>
    </row>
    <row r="150" spans="1:3" x14ac:dyDescent="0.2">
      <c r="A150" s="971" t="s">
        <v>1454</v>
      </c>
      <c r="B150" s="972">
        <f t="shared" si="2"/>
        <v>99.12</v>
      </c>
      <c r="C150" s="972">
        <v>177</v>
      </c>
    </row>
    <row r="151" spans="1:3" x14ac:dyDescent="0.2">
      <c r="A151" s="971" t="s">
        <v>424</v>
      </c>
      <c r="B151" s="972">
        <f t="shared" si="2"/>
        <v>225.12000000000003</v>
      </c>
      <c r="C151" s="972">
        <v>402</v>
      </c>
    </row>
    <row r="152" spans="1:3" x14ac:dyDescent="0.2">
      <c r="A152" s="971" t="s">
        <v>1455</v>
      </c>
      <c r="B152" s="972">
        <f t="shared" si="2"/>
        <v>372.96000000000004</v>
      </c>
      <c r="C152" s="972">
        <v>666</v>
      </c>
    </row>
    <row r="153" spans="1:3" x14ac:dyDescent="0.2">
      <c r="A153" s="971" t="s">
        <v>702</v>
      </c>
      <c r="B153" s="972">
        <f t="shared" si="2"/>
        <v>77.28</v>
      </c>
      <c r="C153" s="972">
        <v>138</v>
      </c>
    </row>
    <row r="154" spans="1:3" x14ac:dyDescent="0.2">
      <c r="A154" s="971" t="s">
        <v>1456</v>
      </c>
      <c r="B154" s="972">
        <f t="shared" si="2"/>
        <v>71.680000000000007</v>
      </c>
      <c r="C154" s="972">
        <v>128</v>
      </c>
    </row>
    <row r="155" spans="1:3" x14ac:dyDescent="0.2">
      <c r="A155" s="971" t="s">
        <v>796</v>
      </c>
      <c r="B155" s="972">
        <f t="shared" si="2"/>
        <v>225.12000000000003</v>
      </c>
      <c r="C155" s="972">
        <v>402</v>
      </c>
    </row>
    <row r="156" spans="1:3" x14ac:dyDescent="0.2">
      <c r="A156" s="971" t="s">
        <v>1457</v>
      </c>
      <c r="B156" s="972">
        <f t="shared" si="2"/>
        <v>116.48000000000002</v>
      </c>
      <c r="C156" s="972">
        <v>208</v>
      </c>
    </row>
    <row r="157" spans="1:3" x14ac:dyDescent="0.2">
      <c r="A157" s="971" t="s">
        <v>703</v>
      </c>
      <c r="B157" s="972">
        <f t="shared" si="2"/>
        <v>121.52000000000001</v>
      </c>
      <c r="C157" s="972">
        <v>217</v>
      </c>
    </row>
    <row r="158" spans="1:3" x14ac:dyDescent="0.2">
      <c r="A158" s="971" t="s">
        <v>1458</v>
      </c>
      <c r="B158" s="972">
        <f t="shared" si="2"/>
        <v>3.3600000000000003</v>
      </c>
      <c r="C158" s="972">
        <v>6</v>
      </c>
    </row>
    <row r="159" spans="1:3" x14ac:dyDescent="0.2">
      <c r="A159" s="971" t="s">
        <v>1459</v>
      </c>
      <c r="B159" s="972">
        <f t="shared" si="2"/>
        <v>91.84</v>
      </c>
      <c r="C159" s="972">
        <v>164</v>
      </c>
    </row>
    <row r="160" spans="1:3" x14ac:dyDescent="0.2">
      <c r="A160" s="971" t="s">
        <v>797</v>
      </c>
      <c r="B160" s="972">
        <f t="shared" si="2"/>
        <v>385.84000000000003</v>
      </c>
      <c r="C160" s="972">
        <v>689</v>
      </c>
    </row>
    <row r="161" spans="1:3" x14ac:dyDescent="0.2">
      <c r="A161" s="971" t="s">
        <v>1460</v>
      </c>
      <c r="B161" s="972">
        <f t="shared" si="2"/>
        <v>121.52000000000001</v>
      </c>
      <c r="C161" s="972">
        <v>217</v>
      </c>
    </row>
    <row r="162" spans="1:3" x14ac:dyDescent="0.2">
      <c r="A162" s="971" t="s">
        <v>1461</v>
      </c>
      <c r="B162" s="972">
        <f t="shared" si="2"/>
        <v>75.040000000000006</v>
      </c>
      <c r="C162" s="972">
        <v>134</v>
      </c>
    </row>
    <row r="163" spans="1:3" x14ac:dyDescent="0.2">
      <c r="A163" s="971" t="s">
        <v>1462</v>
      </c>
      <c r="B163" s="972">
        <f t="shared" si="2"/>
        <v>18.48</v>
      </c>
      <c r="C163" s="972">
        <v>33</v>
      </c>
    </row>
    <row r="164" spans="1:3" x14ac:dyDescent="0.2">
      <c r="A164" s="971" t="s">
        <v>704</v>
      </c>
      <c r="B164" s="972">
        <f t="shared" si="2"/>
        <v>53.760000000000005</v>
      </c>
      <c r="C164" s="972">
        <v>96</v>
      </c>
    </row>
    <row r="165" spans="1:3" x14ac:dyDescent="0.2">
      <c r="A165" s="971" t="s">
        <v>1463</v>
      </c>
      <c r="B165" s="972">
        <f t="shared" si="2"/>
        <v>193.76000000000002</v>
      </c>
      <c r="C165" s="972">
        <v>346</v>
      </c>
    </row>
    <row r="166" spans="1:3" x14ac:dyDescent="0.2">
      <c r="A166" s="971" t="s">
        <v>798</v>
      </c>
      <c r="B166" s="972">
        <f t="shared" si="2"/>
        <v>186.48000000000002</v>
      </c>
      <c r="C166" s="972">
        <v>333</v>
      </c>
    </row>
    <row r="167" spans="1:3" x14ac:dyDescent="0.2">
      <c r="A167" s="971" t="s">
        <v>1464</v>
      </c>
      <c r="B167" s="972">
        <f t="shared" si="2"/>
        <v>39.200000000000003</v>
      </c>
      <c r="C167" s="972">
        <v>70</v>
      </c>
    </row>
    <row r="168" spans="1:3" x14ac:dyDescent="0.2">
      <c r="A168" s="971" t="s">
        <v>1465</v>
      </c>
      <c r="B168" s="972">
        <f t="shared" si="2"/>
        <v>330.40000000000003</v>
      </c>
      <c r="C168" s="972">
        <v>590</v>
      </c>
    </row>
    <row r="169" spans="1:3" x14ac:dyDescent="0.2">
      <c r="A169" s="971" t="s">
        <v>1466</v>
      </c>
      <c r="B169" s="972">
        <f t="shared" si="2"/>
        <v>192.08</v>
      </c>
      <c r="C169" s="972">
        <v>343</v>
      </c>
    </row>
    <row r="170" spans="1:3" x14ac:dyDescent="0.2">
      <c r="A170" s="971" t="s">
        <v>1467</v>
      </c>
      <c r="B170" s="972">
        <f t="shared" si="2"/>
        <v>240.24</v>
      </c>
      <c r="C170" s="972">
        <v>429</v>
      </c>
    </row>
    <row r="171" spans="1:3" x14ac:dyDescent="0.2">
      <c r="A171" s="971" t="s">
        <v>1468</v>
      </c>
      <c r="B171" s="972">
        <f t="shared" si="2"/>
        <v>259.84000000000003</v>
      </c>
      <c r="C171" s="972">
        <v>464</v>
      </c>
    </row>
    <row r="172" spans="1:3" x14ac:dyDescent="0.2">
      <c r="A172" s="971" t="s">
        <v>1469</v>
      </c>
      <c r="B172" s="972">
        <f t="shared" si="2"/>
        <v>160.16000000000003</v>
      </c>
      <c r="C172" s="972">
        <v>286</v>
      </c>
    </row>
    <row r="173" spans="1:3" x14ac:dyDescent="0.2">
      <c r="A173" s="971" t="s">
        <v>1470</v>
      </c>
      <c r="B173" s="972">
        <f t="shared" si="2"/>
        <v>15.120000000000001</v>
      </c>
      <c r="C173" s="972">
        <v>27</v>
      </c>
    </row>
    <row r="174" spans="1:3" x14ac:dyDescent="0.2">
      <c r="A174" s="971" t="s">
        <v>799</v>
      </c>
      <c r="B174" s="972">
        <f t="shared" si="2"/>
        <v>173.04000000000002</v>
      </c>
      <c r="C174" s="972">
        <v>309</v>
      </c>
    </row>
    <row r="175" spans="1:3" x14ac:dyDescent="0.2">
      <c r="A175" s="971" t="s">
        <v>1471</v>
      </c>
      <c r="B175" s="972">
        <f t="shared" si="2"/>
        <v>96.320000000000007</v>
      </c>
      <c r="C175" s="972">
        <v>172</v>
      </c>
    </row>
    <row r="176" spans="1:3" x14ac:dyDescent="0.2">
      <c r="A176" s="971" t="s">
        <v>1472</v>
      </c>
      <c r="B176" s="972">
        <f t="shared" si="2"/>
        <v>126.56000000000002</v>
      </c>
      <c r="C176" s="972">
        <v>226</v>
      </c>
    </row>
    <row r="177" spans="1:3" x14ac:dyDescent="0.2">
      <c r="A177" s="971" t="s">
        <v>1473</v>
      </c>
      <c r="B177" s="972">
        <f t="shared" si="2"/>
        <v>10.64</v>
      </c>
      <c r="C177" s="972">
        <v>19</v>
      </c>
    </row>
    <row r="178" spans="1:3" x14ac:dyDescent="0.2">
      <c r="A178" s="971" t="s">
        <v>1474</v>
      </c>
      <c r="B178" s="972">
        <f t="shared" si="2"/>
        <v>101.92000000000002</v>
      </c>
      <c r="C178" s="972">
        <v>182</v>
      </c>
    </row>
    <row r="179" spans="1:3" x14ac:dyDescent="0.2">
      <c r="A179" s="971" t="s">
        <v>1475</v>
      </c>
      <c r="B179" s="972">
        <f t="shared" si="2"/>
        <v>53.760000000000005</v>
      </c>
      <c r="C179" s="972">
        <v>96</v>
      </c>
    </row>
    <row r="180" spans="1:3" x14ac:dyDescent="0.2">
      <c r="A180" s="971" t="s">
        <v>1476</v>
      </c>
      <c r="B180" s="972">
        <f t="shared" si="2"/>
        <v>11.760000000000002</v>
      </c>
      <c r="C180" s="972">
        <v>21</v>
      </c>
    </row>
    <row r="181" spans="1:3" x14ac:dyDescent="0.2">
      <c r="A181" s="971" t="s">
        <v>1477</v>
      </c>
      <c r="B181" s="972">
        <f t="shared" si="2"/>
        <v>136.08000000000001</v>
      </c>
      <c r="C181" s="972">
        <v>243</v>
      </c>
    </row>
    <row r="182" spans="1:3" x14ac:dyDescent="0.2">
      <c r="A182" s="971" t="s">
        <v>1478</v>
      </c>
      <c r="B182" s="972">
        <f t="shared" si="2"/>
        <v>29.680000000000003</v>
      </c>
      <c r="C182" s="972">
        <v>53</v>
      </c>
    </row>
    <row r="183" spans="1:3" x14ac:dyDescent="0.2">
      <c r="A183" s="971" t="s">
        <v>800</v>
      </c>
      <c r="B183" s="972">
        <f t="shared" si="2"/>
        <v>293.44000000000005</v>
      </c>
      <c r="C183" s="972">
        <v>524</v>
      </c>
    </row>
    <row r="184" spans="1:3" x14ac:dyDescent="0.2">
      <c r="A184" s="971" t="s">
        <v>1479</v>
      </c>
      <c r="B184" s="972">
        <f t="shared" si="2"/>
        <v>116.48000000000002</v>
      </c>
      <c r="C184" s="972">
        <v>208</v>
      </c>
    </row>
    <row r="185" spans="1:3" x14ac:dyDescent="0.2">
      <c r="A185" s="971" t="s">
        <v>1480</v>
      </c>
      <c r="B185" s="972">
        <f t="shared" si="2"/>
        <v>113.68</v>
      </c>
      <c r="C185" s="972">
        <v>203</v>
      </c>
    </row>
    <row r="186" spans="1:3" x14ac:dyDescent="0.2">
      <c r="A186" s="971" t="s">
        <v>1481</v>
      </c>
      <c r="B186" s="972">
        <f t="shared" si="2"/>
        <v>54.88</v>
      </c>
      <c r="C186" s="972">
        <v>98</v>
      </c>
    </row>
    <row r="187" spans="1:3" x14ac:dyDescent="0.2">
      <c r="A187" s="971" t="s">
        <v>1482</v>
      </c>
      <c r="B187" s="972">
        <f t="shared" si="2"/>
        <v>178.64000000000001</v>
      </c>
      <c r="C187" s="972">
        <v>319</v>
      </c>
    </row>
    <row r="188" spans="1:3" x14ac:dyDescent="0.2">
      <c r="A188" s="971" t="s">
        <v>1483</v>
      </c>
      <c r="B188" s="972">
        <f t="shared" si="2"/>
        <v>104.72000000000001</v>
      </c>
      <c r="C188" s="972">
        <v>187</v>
      </c>
    </row>
    <row r="189" spans="1:3" x14ac:dyDescent="0.2">
      <c r="A189" s="971" t="s">
        <v>1484</v>
      </c>
      <c r="B189" s="972">
        <f t="shared" si="2"/>
        <v>22.400000000000002</v>
      </c>
      <c r="C189" s="972">
        <v>40</v>
      </c>
    </row>
    <row r="190" spans="1:3" x14ac:dyDescent="0.2">
      <c r="A190" s="971" t="s">
        <v>1485</v>
      </c>
      <c r="B190" s="972">
        <f t="shared" si="2"/>
        <v>398.16</v>
      </c>
      <c r="C190" s="972">
        <v>711</v>
      </c>
    </row>
    <row r="191" spans="1:3" x14ac:dyDescent="0.2">
      <c r="A191" s="971" t="s">
        <v>801</v>
      </c>
      <c r="B191" s="972">
        <f t="shared" si="2"/>
        <v>313.04000000000002</v>
      </c>
      <c r="C191" s="972">
        <v>559</v>
      </c>
    </row>
    <row r="192" spans="1:3" x14ac:dyDescent="0.2">
      <c r="A192" s="971" t="s">
        <v>1486</v>
      </c>
      <c r="B192" s="972">
        <f t="shared" si="2"/>
        <v>299.04000000000002</v>
      </c>
      <c r="C192" s="972">
        <v>534</v>
      </c>
    </row>
    <row r="193" spans="1:3" x14ac:dyDescent="0.2">
      <c r="A193" s="971" t="s">
        <v>1487</v>
      </c>
      <c r="B193" s="972">
        <f t="shared" si="2"/>
        <v>174.16000000000003</v>
      </c>
      <c r="C193" s="972">
        <v>311</v>
      </c>
    </row>
    <row r="194" spans="1:3" x14ac:dyDescent="0.2">
      <c r="A194" s="971" t="s">
        <v>1488</v>
      </c>
      <c r="B194" s="972">
        <f t="shared" si="2"/>
        <v>206.08</v>
      </c>
      <c r="C194" s="972">
        <v>368</v>
      </c>
    </row>
    <row r="195" spans="1:3" x14ac:dyDescent="0.2">
      <c r="A195" s="971" t="s">
        <v>1489</v>
      </c>
      <c r="B195" s="972">
        <f t="shared" si="2"/>
        <v>516.32000000000005</v>
      </c>
      <c r="C195" s="972">
        <v>922</v>
      </c>
    </row>
    <row r="196" spans="1:3" x14ac:dyDescent="0.2">
      <c r="A196" s="971" t="s">
        <v>705</v>
      </c>
      <c r="B196" s="972">
        <f t="shared" si="2"/>
        <v>257.60000000000002</v>
      </c>
      <c r="C196" s="972">
        <v>460</v>
      </c>
    </row>
    <row r="197" spans="1:3" x14ac:dyDescent="0.2">
      <c r="A197" s="971" t="s">
        <v>1490</v>
      </c>
      <c r="B197" s="972">
        <f t="shared" ref="B197:B260" si="3">C197*0.56</f>
        <v>157.92000000000002</v>
      </c>
      <c r="C197" s="972">
        <v>282</v>
      </c>
    </row>
    <row r="198" spans="1:3" x14ac:dyDescent="0.2">
      <c r="A198" s="971" t="s">
        <v>706</v>
      </c>
      <c r="B198" s="972">
        <f t="shared" si="3"/>
        <v>274.40000000000003</v>
      </c>
      <c r="C198" s="972">
        <v>490</v>
      </c>
    </row>
    <row r="199" spans="1:3" x14ac:dyDescent="0.2">
      <c r="A199" s="971" t="s">
        <v>707</v>
      </c>
      <c r="B199" s="972">
        <f t="shared" si="3"/>
        <v>486.64000000000004</v>
      </c>
      <c r="C199" s="972">
        <v>869</v>
      </c>
    </row>
    <row r="200" spans="1:3" x14ac:dyDescent="0.2">
      <c r="A200" s="971" t="s">
        <v>1491</v>
      </c>
      <c r="B200" s="972">
        <f t="shared" si="3"/>
        <v>404.32000000000005</v>
      </c>
      <c r="C200" s="972">
        <v>722</v>
      </c>
    </row>
    <row r="201" spans="1:3" x14ac:dyDescent="0.2">
      <c r="A201" s="971" t="s">
        <v>1492</v>
      </c>
      <c r="B201" s="972">
        <f t="shared" si="3"/>
        <v>171.92000000000002</v>
      </c>
      <c r="C201" s="972">
        <v>307</v>
      </c>
    </row>
    <row r="202" spans="1:3" x14ac:dyDescent="0.2">
      <c r="A202" s="971" t="s">
        <v>1493</v>
      </c>
      <c r="B202" s="972">
        <f t="shared" si="3"/>
        <v>435.68000000000006</v>
      </c>
      <c r="C202" s="972">
        <v>778</v>
      </c>
    </row>
    <row r="203" spans="1:3" x14ac:dyDescent="0.2">
      <c r="A203" s="971" t="s">
        <v>1494</v>
      </c>
      <c r="B203" s="972">
        <f t="shared" si="3"/>
        <v>383.04</v>
      </c>
      <c r="C203" s="972">
        <v>684</v>
      </c>
    </row>
    <row r="204" spans="1:3" x14ac:dyDescent="0.2">
      <c r="A204" s="971" t="s">
        <v>1495</v>
      </c>
      <c r="B204" s="972">
        <f t="shared" si="3"/>
        <v>36.96</v>
      </c>
      <c r="C204" s="972">
        <v>66</v>
      </c>
    </row>
    <row r="205" spans="1:3" x14ac:dyDescent="0.2">
      <c r="A205" s="971" t="s">
        <v>1496</v>
      </c>
      <c r="B205" s="972">
        <f t="shared" si="3"/>
        <v>230.72000000000003</v>
      </c>
      <c r="C205" s="972">
        <v>412</v>
      </c>
    </row>
    <row r="206" spans="1:3" x14ac:dyDescent="0.2">
      <c r="A206" s="971" t="s">
        <v>802</v>
      </c>
      <c r="B206" s="972">
        <f t="shared" si="3"/>
        <v>146.16000000000003</v>
      </c>
      <c r="C206" s="972">
        <v>261</v>
      </c>
    </row>
    <row r="207" spans="1:3" x14ac:dyDescent="0.2">
      <c r="A207" s="971" t="s">
        <v>1497</v>
      </c>
      <c r="B207" s="972">
        <f t="shared" si="3"/>
        <v>212.8</v>
      </c>
      <c r="C207" s="972">
        <v>380</v>
      </c>
    </row>
    <row r="208" spans="1:3" x14ac:dyDescent="0.2">
      <c r="A208" s="971" t="s">
        <v>1498</v>
      </c>
      <c r="B208" s="972">
        <f t="shared" si="3"/>
        <v>47.6</v>
      </c>
      <c r="C208" s="972">
        <v>85</v>
      </c>
    </row>
    <row r="209" spans="1:3" x14ac:dyDescent="0.2">
      <c r="A209" s="971" t="s">
        <v>1499</v>
      </c>
      <c r="B209" s="972">
        <f t="shared" si="3"/>
        <v>56.56</v>
      </c>
      <c r="C209" s="972">
        <v>101</v>
      </c>
    </row>
    <row r="210" spans="1:3" x14ac:dyDescent="0.2">
      <c r="A210" s="971" t="s">
        <v>708</v>
      </c>
      <c r="B210" s="972">
        <f t="shared" si="3"/>
        <v>145.04000000000002</v>
      </c>
      <c r="C210" s="972">
        <v>259</v>
      </c>
    </row>
    <row r="211" spans="1:3" x14ac:dyDescent="0.2">
      <c r="A211" s="971" t="s">
        <v>1500</v>
      </c>
      <c r="B211" s="972">
        <f t="shared" si="3"/>
        <v>177.52</v>
      </c>
      <c r="C211" s="972">
        <v>317</v>
      </c>
    </row>
    <row r="212" spans="1:3" x14ac:dyDescent="0.2">
      <c r="A212" s="971" t="s">
        <v>1501</v>
      </c>
      <c r="B212" s="972">
        <f t="shared" si="3"/>
        <v>59.360000000000007</v>
      </c>
      <c r="C212" s="972">
        <v>106</v>
      </c>
    </row>
    <row r="213" spans="1:3" x14ac:dyDescent="0.2">
      <c r="A213" s="971" t="s">
        <v>1502</v>
      </c>
      <c r="B213" s="972">
        <f t="shared" si="3"/>
        <v>190.4</v>
      </c>
      <c r="C213" s="972">
        <v>340</v>
      </c>
    </row>
    <row r="214" spans="1:3" x14ac:dyDescent="0.2">
      <c r="A214" s="971" t="s">
        <v>1503</v>
      </c>
      <c r="B214" s="972">
        <f t="shared" si="3"/>
        <v>173.04000000000002</v>
      </c>
      <c r="C214" s="972">
        <v>309</v>
      </c>
    </row>
    <row r="215" spans="1:3" x14ac:dyDescent="0.2">
      <c r="A215" s="971" t="s">
        <v>1504</v>
      </c>
      <c r="B215" s="972">
        <f t="shared" si="3"/>
        <v>183.68</v>
      </c>
      <c r="C215" s="972">
        <v>328</v>
      </c>
    </row>
    <row r="216" spans="1:3" x14ac:dyDescent="0.2">
      <c r="A216" s="971" t="s">
        <v>803</v>
      </c>
      <c r="B216" s="972">
        <f t="shared" si="3"/>
        <v>59.360000000000007</v>
      </c>
      <c r="C216" s="972">
        <v>106</v>
      </c>
    </row>
    <row r="217" spans="1:3" x14ac:dyDescent="0.2">
      <c r="A217" s="971" t="s">
        <v>804</v>
      </c>
      <c r="B217" s="972">
        <f t="shared" si="3"/>
        <v>0.56000000000000005</v>
      </c>
      <c r="C217" s="972">
        <v>1</v>
      </c>
    </row>
    <row r="218" spans="1:3" x14ac:dyDescent="0.2">
      <c r="A218" s="971" t="s">
        <v>805</v>
      </c>
      <c r="B218" s="972">
        <f t="shared" si="3"/>
        <v>50.960000000000008</v>
      </c>
      <c r="C218" s="972">
        <v>91</v>
      </c>
    </row>
    <row r="219" spans="1:3" x14ac:dyDescent="0.2">
      <c r="A219" s="971" t="s">
        <v>1505</v>
      </c>
      <c r="B219" s="972">
        <f t="shared" si="3"/>
        <v>44.800000000000004</v>
      </c>
      <c r="C219" s="972">
        <v>80</v>
      </c>
    </row>
    <row r="220" spans="1:3" x14ac:dyDescent="0.2">
      <c r="A220" s="971" t="s">
        <v>709</v>
      </c>
      <c r="B220" s="972">
        <f t="shared" si="3"/>
        <v>125.44000000000001</v>
      </c>
      <c r="C220" s="972">
        <v>224</v>
      </c>
    </row>
    <row r="221" spans="1:3" x14ac:dyDescent="0.2">
      <c r="A221" s="971" t="s">
        <v>1506</v>
      </c>
      <c r="B221" s="972">
        <f t="shared" si="3"/>
        <v>345.52000000000004</v>
      </c>
      <c r="C221" s="972">
        <v>617</v>
      </c>
    </row>
    <row r="222" spans="1:3" x14ac:dyDescent="0.2">
      <c r="A222" s="971" t="s">
        <v>1507</v>
      </c>
      <c r="B222" s="972">
        <f t="shared" si="3"/>
        <v>72.800000000000011</v>
      </c>
      <c r="C222" s="972">
        <v>130</v>
      </c>
    </row>
    <row r="223" spans="1:3" x14ac:dyDescent="0.2">
      <c r="A223" s="971" t="s">
        <v>710</v>
      </c>
      <c r="B223" s="972">
        <f t="shared" si="3"/>
        <v>21.28</v>
      </c>
      <c r="C223" s="972">
        <v>38</v>
      </c>
    </row>
    <row r="224" spans="1:3" x14ac:dyDescent="0.2">
      <c r="A224" s="971" t="s">
        <v>1508</v>
      </c>
      <c r="B224" s="972">
        <f t="shared" si="3"/>
        <v>332.64000000000004</v>
      </c>
      <c r="C224" s="972">
        <v>594</v>
      </c>
    </row>
    <row r="225" spans="1:3" x14ac:dyDescent="0.2">
      <c r="A225" s="971" t="s">
        <v>1509</v>
      </c>
      <c r="B225" s="972">
        <f t="shared" si="3"/>
        <v>408.8</v>
      </c>
      <c r="C225" s="972">
        <v>730</v>
      </c>
    </row>
    <row r="226" spans="1:3" x14ac:dyDescent="0.2">
      <c r="A226" s="971" t="s">
        <v>806</v>
      </c>
      <c r="B226" s="972">
        <f t="shared" si="3"/>
        <v>349.44000000000005</v>
      </c>
      <c r="C226" s="972">
        <v>624</v>
      </c>
    </row>
    <row r="227" spans="1:3" x14ac:dyDescent="0.2">
      <c r="A227" s="971" t="s">
        <v>1510</v>
      </c>
      <c r="B227" s="972">
        <f t="shared" si="3"/>
        <v>164.08</v>
      </c>
      <c r="C227" s="972">
        <v>293</v>
      </c>
    </row>
    <row r="228" spans="1:3" x14ac:dyDescent="0.2">
      <c r="A228" s="971" t="s">
        <v>1511</v>
      </c>
      <c r="B228" s="972">
        <f t="shared" si="3"/>
        <v>143.36000000000001</v>
      </c>
      <c r="C228" s="972">
        <v>256</v>
      </c>
    </row>
    <row r="229" spans="1:3" x14ac:dyDescent="0.2">
      <c r="A229" s="971" t="s">
        <v>1512</v>
      </c>
      <c r="B229" s="972">
        <f t="shared" si="3"/>
        <v>201.60000000000002</v>
      </c>
      <c r="C229" s="972">
        <v>360</v>
      </c>
    </row>
    <row r="230" spans="1:3" x14ac:dyDescent="0.2">
      <c r="A230" s="971" t="s">
        <v>1513</v>
      </c>
      <c r="B230" s="972">
        <f t="shared" si="3"/>
        <v>201.60000000000002</v>
      </c>
      <c r="C230" s="972">
        <v>360</v>
      </c>
    </row>
    <row r="231" spans="1:3" x14ac:dyDescent="0.2">
      <c r="A231" s="971" t="s">
        <v>1514</v>
      </c>
      <c r="B231" s="972">
        <f t="shared" si="3"/>
        <v>224.56000000000003</v>
      </c>
      <c r="C231" s="972">
        <v>401</v>
      </c>
    </row>
    <row r="232" spans="1:3" x14ac:dyDescent="0.2">
      <c r="A232" s="971" t="s">
        <v>1515</v>
      </c>
      <c r="B232" s="972">
        <f t="shared" si="3"/>
        <v>94.080000000000013</v>
      </c>
      <c r="C232" s="972">
        <v>168</v>
      </c>
    </row>
    <row r="233" spans="1:3" x14ac:dyDescent="0.2">
      <c r="A233" s="971" t="s">
        <v>711</v>
      </c>
      <c r="B233" s="972">
        <f t="shared" si="3"/>
        <v>224.56000000000003</v>
      </c>
      <c r="C233" s="972">
        <v>401</v>
      </c>
    </row>
    <row r="234" spans="1:3" x14ac:dyDescent="0.2">
      <c r="A234" s="971" t="s">
        <v>1516</v>
      </c>
      <c r="B234" s="972">
        <f t="shared" si="3"/>
        <v>173.60000000000002</v>
      </c>
      <c r="C234" s="972">
        <v>310</v>
      </c>
    </row>
    <row r="235" spans="1:3" x14ac:dyDescent="0.2">
      <c r="A235" s="971" t="s">
        <v>1517</v>
      </c>
      <c r="B235" s="972">
        <f t="shared" si="3"/>
        <v>86.240000000000009</v>
      </c>
      <c r="C235" s="972">
        <v>154</v>
      </c>
    </row>
    <row r="236" spans="1:3" x14ac:dyDescent="0.2">
      <c r="A236" s="971" t="s">
        <v>1518</v>
      </c>
      <c r="B236" s="972">
        <f t="shared" si="3"/>
        <v>86.800000000000011</v>
      </c>
      <c r="C236" s="972">
        <v>155</v>
      </c>
    </row>
    <row r="237" spans="1:3" x14ac:dyDescent="0.2">
      <c r="A237" s="971" t="s">
        <v>1519</v>
      </c>
      <c r="B237" s="972">
        <f t="shared" si="3"/>
        <v>169.12</v>
      </c>
      <c r="C237" s="972">
        <v>302</v>
      </c>
    </row>
    <row r="238" spans="1:3" x14ac:dyDescent="0.2">
      <c r="A238" s="971" t="s">
        <v>807</v>
      </c>
      <c r="B238" s="972">
        <f t="shared" si="3"/>
        <v>754.32</v>
      </c>
      <c r="C238" s="972">
        <v>1347</v>
      </c>
    </row>
    <row r="239" spans="1:3" x14ac:dyDescent="0.2">
      <c r="A239" s="971" t="s">
        <v>712</v>
      </c>
      <c r="B239" s="972">
        <f t="shared" si="3"/>
        <v>124.32000000000001</v>
      </c>
      <c r="C239" s="972">
        <v>222</v>
      </c>
    </row>
    <row r="240" spans="1:3" x14ac:dyDescent="0.2">
      <c r="A240" s="971" t="s">
        <v>1520</v>
      </c>
      <c r="B240" s="972">
        <f t="shared" si="3"/>
        <v>44.800000000000004</v>
      </c>
      <c r="C240" s="972">
        <v>80</v>
      </c>
    </row>
    <row r="241" spans="1:3" x14ac:dyDescent="0.2">
      <c r="A241" s="971" t="s">
        <v>713</v>
      </c>
      <c r="B241" s="972">
        <f t="shared" si="3"/>
        <v>141.12</v>
      </c>
      <c r="C241" s="972">
        <v>252</v>
      </c>
    </row>
    <row r="242" spans="1:3" x14ac:dyDescent="0.2">
      <c r="A242" s="971" t="s">
        <v>1521</v>
      </c>
      <c r="B242" s="972">
        <f t="shared" si="3"/>
        <v>265.44</v>
      </c>
      <c r="C242" s="972">
        <v>474</v>
      </c>
    </row>
    <row r="243" spans="1:3" x14ac:dyDescent="0.2">
      <c r="A243" s="971" t="s">
        <v>808</v>
      </c>
      <c r="B243" s="972">
        <f t="shared" si="3"/>
        <v>154.56</v>
      </c>
      <c r="C243" s="972">
        <v>276</v>
      </c>
    </row>
    <row r="244" spans="1:3" x14ac:dyDescent="0.2">
      <c r="A244" s="971" t="s">
        <v>1522</v>
      </c>
      <c r="B244" s="972">
        <f t="shared" si="3"/>
        <v>67.760000000000005</v>
      </c>
      <c r="C244" s="972">
        <v>121</v>
      </c>
    </row>
    <row r="245" spans="1:3" x14ac:dyDescent="0.2">
      <c r="A245" s="971" t="s">
        <v>1523</v>
      </c>
      <c r="B245" s="972">
        <f t="shared" si="3"/>
        <v>128.24</v>
      </c>
      <c r="C245" s="972">
        <v>229</v>
      </c>
    </row>
    <row r="246" spans="1:3" x14ac:dyDescent="0.2">
      <c r="A246" s="971" t="s">
        <v>1524</v>
      </c>
      <c r="B246" s="972">
        <f t="shared" si="3"/>
        <v>66.64</v>
      </c>
      <c r="C246" s="972">
        <v>119</v>
      </c>
    </row>
    <row r="247" spans="1:3" x14ac:dyDescent="0.2">
      <c r="A247" s="971" t="s">
        <v>1525</v>
      </c>
      <c r="B247" s="972">
        <f t="shared" si="3"/>
        <v>405.44000000000005</v>
      </c>
      <c r="C247" s="972">
        <v>724</v>
      </c>
    </row>
    <row r="248" spans="1:3" x14ac:dyDescent="0.2">
      <c r="A248" s="971" t="s">
        <v>714</v>
      </c>
      <c r="B248" s="972">
        <f t="shared" si="3"/>
        <v>72.240000000000009</v>
      </c>
      <c r="C248" s="972">
        <v>129</v>
      </c>
    </row>
    <row r="249" spans="1:3" x14ac:dyDescent="0.2">
      <c r="A249" s="971" t="s">
        <v>1526</v>
      </c>
      <c r="B249" s="972">
        <f t="shared" si="3"/>
        <v>42.000000000000007</v>
      </c>
      <c r="C249" s="972">
        <v>75</v>
      </c>
    </row>
    <row r="250" spans="1:3" x14ac:dyDescent="0.2">
      <c r="A250" s="971" t="s">
        <v>1527</v>
      </c>
      <c r="B250" s="972">
        <f t="shared" si="3"/>
        <v>101.36000000000001</v>
      </c>
      <c r="C250" s="972">
        <v>181</v>
      </c>
    </row>
    <row r="251" spans="1:3" x14ac:dyDescent="0.2">
      <c r="A251" s="971" t="s">
        <v>1528</v>
      </c>
      <c r="B251" s="972">
        <f t="shared" si="3"/>
        <v>260.40000000000003</v>
      </c>
      <c r="C251" s="972">
        <v>465</v>
      </c>
    </row>
    <row r="252" spans="1:3" x14ac:dyDescent="0.2">
      <c r="A252" s="971" t="s">
        <v>1529</v>
      </c>
      <c r="B252" s="972">
        <f t="shared" si="3"/>
        <v>75.600000000000009</v>
      </c>
      <c r="C252" s="972">
        <v>135</v>
      </c>
    </row>
    <row r="253" spans="1:3" x14ac:dyDescent="0.2">
      <c r="A253" s="971" t="s">
        <v>715</v>
      </c>
      <c r="B253" s="972">
        <f t="shared" si="3"/>
        <v>265.44</v>
      </c>
      <c r="C253" s="972">
        <v>474</v>
      </c>
    </row>
    <row r="254" spans="1:3" x14ac:dyDescent="0.2">
      <c r="A254" s="971" t="s">
        <v>1530</v>
      </c>
      <c r="B254" s="972">
        <f t="shared" si="3"/>
        <v>176.4</v>
      </c>
      <c r="C254" s="972">
        <v>315</v>
      </c>
    </row>
    <row r="255" spans="1:3" x14ac:dyDescent="0.2">
      <c r="A255" s="971" t="s">
        <v>1531</v>
      </c>
      <c r="B255" s="972">
        <f t="shared" si="3"/>
        <v>239.12000000000003</v>
      </c>
      <c r="C255" s="972">
        <v>427</v>
      </c>
    </row>
    <row r="256" spans="1:3" x14ac:dyDescent="0.2">
      <c r="A256" s="971" t="s">
        <v>1532</v>
      </c>
      <c r="B256" s="972">
        <f t="shared" si="3"/>
        <v>35.28</v>
      </c>
      <c r="C256" s="972">
        <v>63</v>
      </c>
    </row>
    <row r="257" spans="1:3" x14ac:dyDescent="0.2">
      <c r="A257" s="971" t="s">
        <v>1533</v>
      </c>
      <c r="B257" s="972">
        <f t="shared" si="3"/>
        <v>154.56</v>
      </c>
      <c r="C257" s="972">
        <v>276</v>
      </c>
    </row>
    <row r="258" spans="1:3" x14ac:dyDescent="0.2">
      <c r="A258" s="971" t="s">
        <v>1534</v>
      </c>
      <c r="B258" s="972">
        <f t="shared" si="3"/>
        <v>107.52000000000001</v>
      </c>
      <c r="C258" s="972">
        <v>192</v>
      </c>
    </row>
    <row r="259" spans="1:3" x14ac:dyDescent="0.2">
      <c r="A259" s="971" t="s">
        <v>1535</v>
      </c>
      <c r="B259" s="972">
        <f t="shared" si="3"/>
        <v>94.080000000000013</v>
      </c>
      <c r="C259" s="972">
        <v>168</v>
      </c>
    </row>
    <row r="260" spans="1:3" x14ac:dyDescent="0.2">
      <c r="A260" s="971" t="s">
        <v>1536</v>
      </c>
      <c r="B260" s="972">
        <f t="shared" si="3"/>
        <v>113.68</v>
      </c>
      <c r="C260" s="972">
        <v>203</v>
      </c>
    </row>
    <row r="261" spans="1:3" x14ac:dyDescent="0.2">
      <c r="A261" s="971" t="s">
        <v>716</v>
      </c>
      <c r="B261" s="972">
        <f t="shared" ref="B261:B324" si="4">C261*0.56</f>
        <v>192.08</v>
      </c>
      <c r="C261" s="972">
        <v>343</v>
      </c>
    </row>
    <row r="262" spans="1:3" x14ac:dyDescent="0.2">
      <c r="A262" s="971" t="s">
        <v>1537</v>
      </c>
      <c r="B262" s="972">
        <f t="shared" si="4"/>
        <v>70</v>
      </c>
      <c r="C262" s="972">
        <v>125</v>
      </c>
    </row>
    <row r="263" spans="1:3" x14ac:dyDescent="0.2">
      <c r="A263" s="971" t="s">
        <v>1538</v>
      </c>
      <c r="B263" s="972">
        <f t="shared" si="4"/>
        <v>238.00000000000003</v>
      </c>
      <c r="C263" s="972">
        <v>425</v>
      </c>
    </row>
    <row r="264" spans="1:3" x14ac:dyDescent="0.2">
      <c r="A264" s="971" t="s">
        <v>717</v>
      </c>
      <c r="B264" s="972">
        <f t="shared" si="4"/>
        <v>174.16000000000003</v>
      </c>
      <c r="C264" s="972">
        <v>311</v>
      </c>
    </row>
    <row r="265" spans="1:3" x14ac:dyDescent="0.2">
      <c r="A265" s="971" t="s">
        <v>718</v>
      </c>
      <c r="B265" s="972">
        <f t="shared" si="4"/>
        <v>262.08000000000004</v>
      </c>
      <c r="C265" s="972">
        <v>468</v>
      </c>
    </row>
    <row r="266" spans="1:3" x14ac:dyDescent="0.2">
      <c r="A266" s="971" t="s">
        <v>1539</v>
      </c>
      <c r="B266" s="972">
        <f t="shared" si="4"/>
        <v>48.720000000000006</v>
      </c>
      <c r="C266" s="972">
        <v>87</v>
      </c>
    </row>
    <row r="267" spans="1:3" x14ac:dyDescent="0.2">
      <c r="A267" s="971" t="s">
        <v>1540</v>
      </c>
      <c r="B267" s="972">
        <f t="shared" si="4"/>
        <v>283.36</v>
      </c>
      <c r="C267" s="972">
        <v>506</v>
      </c>
    </row>
    <row r="268" spans="1:3" x14ac:dyDescent="0.2">
      <c r="A268" s="971" t="s">
        <v>1541</v>
      </c>
      <c r="B268" s="972">
        <f t="shared" si="4"/>
        <v>138.88000000000002</v>
      </c>
      <c r="C268" s="972">
        <v>248</v>
      </c>
    </row>
    <row r="269" spans="1:3" x14ac:dyDescent="0.2">
      <c r="A269" s="971" t="s">
        <v>1542</v>
      </c>
      <c r="B269" s="972">
        <f t="shared" si="4"/>
        <v>93.52000000000001</v>
      </c>
      <c r="C269" s="972">
        <v>167</v>
      </c>
    </row>
    <row r="270" spans="1:3" x14ac:dyDescent="0.2">
      <c r="A270" s="971" t="s">
        <v>1543</v>
      </c>
      <c r="B270" s="972">
        <f t="shared" si="4"/>
        <v>131.60000000000002</v>
      </c>
      <c r="C270" s="972">
        <v>235</v>
      </c>
    </row>
    <row r="271" spans="1:3" x14ac:dyDescent="0.2">
      <c r="A271" s="971" t="s">
        <v>1544</v>
      </c>
      <c r="B271" s="972">
        <f t="shared" si="4"/>
        <v>53.760000000000005</v>
      </c>
      <c r="C271" s="972">
        <v>96</v>
      </c>
    </row>
    <row r="272" spans="1:3" x14ac:dyDescent="0.2">
      <c r="A272" s="971" t="s">
        <v>1545</v>
      </c>
      <c r="B272" s="972">
        <f t="shared" si="4"/>
        <v>131.04000000000002</v>
      </c>
      <c r="C272" s="972">
        <v>234</v>
      </c>
    </row>
    <row r="273" spans="1:3" x14ac:dyDescent="0.2">
      <c r="A273" s="971" t="s">
        <v>1546</v>
      </c>
      <c r="B273" s="972">
        <f t="shared" si="4"/>
        <v>400.96000000000004</v>
      </c>
      <c r="C273" s="972">
        <v>716</v>
      </c>
    </row>
    <row r="274" spans="1:3" x14ac:dyDescent="0.2">
      <c r="A274" s="971" t="s">
        <v>1547</v>
      </c>
      <c r="B274" s="972">
        <f t="shared" si="4"/>
        <v>161.84</v>
      </c>
      <c r="C274" s="972">
        <v>289</v>
      </c>
    </row>
    <row r="275" spans="1:3" x14ac:dyDescent="0.2">
      <c r="A275" s="971" t="s">
        <v>1548</v>
      </c>
      <c r="B275" s="972">
        <f t="shared" si="4"/>
        <v>89.04</v>
      </c>
      <c r="C275" s="972">
        <v>159</v>
      </c>
    </row>
    <row r="276" spans="1:3" x14ac:dyDescent="0.2">
      <c r="A276" s="971" t="s">
        <v>1549</v>
      </c>
      <c r="B276" s="972">
        <f t="shared" si="4"/>
        <v>329.84000000000003</v>
      </c>
      <c r="C276" s="972">
        <v>589</v>
      </c>
    </row>
    <row r="277" spans="1:3" x14ac:dyDescent="0.2">
      <c r="A277" s="971" t="s">
        <v>1550</v>
      </c>
      <c r="B277" s="972">
        <f t="shared" si="4"/>
        <v>39.760000000000005</v>
      </c>
      <c r="C277" s="972">
        <v>71</v>
      </c>
    </row>
    <row r="278" spans="1:3" x14ac:dyDescent="0.2">
      <c r="A278" s="971" t="s">
        <v>1551</v>
      </c>
      <c r="B278" s="972">
        <f t="shared" si="4"/>
        <v>43.680000000000007</v>
      </c>
      <c r="C278" s="972">
        <v>78</v>
      </c>
    </row>
    <row r="279" spans="1:3" x14ac:dyDescent="0.2">
      <c r="A279" s="971" t="s">
        <v>1552</v>
      </c>
      <c r="B279" s="972">
        <f t="shared" si="4"/>
        <v>169.68</v>
      </c>
      <c r="C279" s="972">
        <v>303</v>
      </c>
    </row>
    <row r="280" spans="1:3" x14ac:dyDescent="0.2">
      <c r="A280" s="971" t="s">
        <v>1553</v>
      </c>
      <c r="B280" s="972">
        <f t="shared" si="4"/>
        <v>53.760000000000005</v>
      </c>
      <c r="C280" s="972">
        <v>96</v>
      </c>
    </row>
    <row r="281" spans="1:3" x14ac:dyDescent="0.2">
      <c r="A281" s="971" t="s">
        <v>1554</v>
      </c>
      <c r="B281" s="972">
        <f t="shared" si="4"/>
        <v>388.64000000000004</v>
      </c>
      <c r="C281" s="972">
        <v>694</v>
      </c>
    </row>
    <row r="282" spans="1:3" x14ac:dyDescent="0.2">
      <c r="A282" s="971" t="s">
        <v>1555</v>
      </c>
      <c r="B282" s="972">
        <f t="shared" si="4"/>
        <v>343.28000000000003</v>
      </c>
      <c r="C282" s="972">
        <v>613</v>
      </c>
    </row>
    <row r="283" spans="1:3" x14ac:dyDescent="0.2">
      <c r="A283" s="971" t="s">
        <v>1556</v>
      </c>
      <c r="B283" s="972">
        <f t="shared" si="4"/>
        <v>510.16</v>
      </c>
      <c r="C283" s="972">
        <v>911</v>
      </c>
    </row>
    <row r="284" spans="1:3" x14ac:dyDescent="0.2">
      <c r="A284" s="971" t="s">
        <v>719</v>
      </c>
      <c r="B284" s="972">
        <f t="shared" si="4"/>
        <v>140</v>
      </c>
      <c r="C284" s="972">
        <v>250</v>
      </c>
    </row>
    <row r="285" spans="1:3" x14ac:dyDescent="0.2">
      <c r="A285" s="971" t="s">
        <v>1557</v>
      </c>
      <c r="B285" s="972">
        <f t="shared" si="4"/>
        <v>299.04000000000002</v>
      </c>
      <c r="C285" s="972">
        <v>534</v>
      </c>
    </row>
    <row r="286" spans="1:3" x14ac:dyDescent="0.2">
      <c r="A286" s="971" t="s">
        <v>1558</v>
      </c>
      <c r="B286" s="972">
        <f t="shared" si="4"/>
        <v>311.92</v>
      </c>
      <c r="C286" s="972">
        <v>557</v>
      </c>
    </row>
    <row r="287" spans="1:3" x14ac:dyDescent="0.2">
      <c r="A287" s="971" t="s">
        <v>1559</v>
      </c>
      <c r="B287" s="972">
        <f t="shared" si="4"/>
        <v>113.12</v>
      </c>
      <c r="C287" s="972">
        <v>202</v>
      </c>
    </row>
    <row r="288" spans="1:3" x14ac:dyDescent="0.2">
      <c r="A288" s="971" t="s">
        <v>1560</v>
      </c>
      <c r="B288" s="972">
        <f t="shared" si="4"/>
        <v>228.48000000000002</v>
      </c>
      <c r="C288" s="972">
        <v>408</v>
      </c>
    </row>
    <row r="289" spans="1:3" x14ac:dyDescent="0.2">
      <c r="A289" s="971" t="s">
        <v>1561</v>
      </c>
      <c r="B289" s="972">
        <f t="shared" si="4"/>
        <v>1.1200000000000001</v>
      </c>
      <c r="C289" s="972">
        <v>2</v>
      </c>
    </row>
    <row r="290" spans="1:3" x14ac:dyDescent="0.2">
      <c r="A290" s="971" t="s">
        <v>1562</v>
      </c>
      <c r="B290" s="972">
        <f t="shared" si="4"/>
        <v>128.24</v>
      </c>
      <c r="C290" s="972">
        <v>229</v>
      </c>
    </row>
    <row r="291" spans="1:3" x14ac:dyDescent="0.2">
      <c r="A291" s="971" t="s">
        <v>1563</v>
      </c>
      <c r="B291" s="972">
        <f t="shared" si="4"/>
        <v>265.44</v>
      </c>
      <c r="C291" s="972">
        <v>474</v>
      </c>
    </row>
    <row r="292" spans="1:3" x14ac:dyDescent="0.2">
      <c r="A292" s="971" t="s">
        <v>1034</v>
      </c>
      <c r="B292" s="972">
        <f t="shared" si="4"/>
        <v>52.080000000000005</v>
      </c>
      <c r="C292" s="972">
        <v>93</v>
      </c>
    </row>
    <row r="293" spans="1:3" x14ac:dyDescent="0.2">
      <c r="A293" s="971" t="s">
        <v>1564</v>
      </c>
      <c r="B293" s="972">
        <f t="shared" si="4"/>
        <v>381.36</v>
      </c>
      <c r="C293" s="972">
        <v>681</v>
      </c>
    </row>
    <row r="294" spans="1:3" x14ac:dyDescent="0.2">
      <c r="A294" s="971" t="s">
        <v>1565</v>
      </c>
      <c r="B294" s="972">
        <f t="shared" si="4"/>
        <v>355.04</v>
      </c>
      <c r="C294" s="972">
        <v>634</v>
      </c>
    </row>
    <row r="295" spans="1:3" x14ac:dyDescent="0.2">
      <c r="A295" s="971" t="s">
        <v>1566</v>
      </c>
      <c r="B295" s="972">
        <f t="shared" si="4"/>
        <v>446.32000000000005</v>
      </c>
      <c r="C295" s="972">
        <v>797</v>
      </c>
    </row>
    <row r="296" spans="1:3" x14ac:dyDescent="0.2">
      <c r="A296" s="971" t="s">
        <v>1567</v>
      </c>
      <c r="B296" s="972">
        <f t="shared" si="4"/>
        <v>56.000000000000007</v>
      </c>
      <c r="C296" s="972">
        <v>100</v>
      </c>
    </row>
    <row r="297" spans="1:3" x14ac:dyDescent="0.2">
      <c r="A297" s="971" t="s">
        <v>720</v>
      </c>
      <c r="B297" s="972">
        <f t="shared" si="4"/>
        <v>330.96000000000004</v>
      </c>
      <c r="C297" s="972">
        <v>591</v>
      </c>
    </row>
    <row r="298" spans="1:3" x14ac:dyDescent="0.2">
      <c r="A298" s="971" t="s">
        <v>1568</v>
      </c>
      <c r="B298" s="972">
        <f t="shared" si="4"/>
        <v>42.56</v>
      </c>
      <c r="C298" s="972">
        <v>76</v>
      </c>
    </row>
    <row r="299" spans="1:3" x14ac:dyDescent="0.2">
      <c r="A299" s="971" t="s">
        <v>1569</v>
      </c>
      <c r="B299" s="972">
        <f t="shared" si="4"/>
        <v>109.76</v>
      </c>
      <c r="C299" s="972">
        <v>196</v>
      </c>
    </row>
    <row r="300" spans="1:3" x14ac:dyDescent="0.2">
      <c r="A300" s="971" t="s">
        <v>1570</v>
      </c>
      <c r="B300" s="972">
        <f t="shared" si="4"/>
        <v>283.92</v>
      </c>
      <c r="C300" s="972">
        <v>507</v>
      </c>
    </row>
    <row r="301" spans="1:3" x14ac:dyDescent="0.2">
      <c r="A301" s="971" t="s">
        <v>1571</v>
      </c>
      <c r="B301" s="972">
        <f t="shared" si="4"/>
        <v>223.44000000000003</v>
      </c>
      <c r="C301" s="972">
        <v>399</v>
      </c>
    </row>
    <row r="302" spans="1:3" x14ac:dyDescent="0.2">
      <c r="A302" s="971" t="s">
        <v>1572</v>
      </c>
      <c r="B302" s="972">
        <f t="shared" si="4"/>
        <v>208.88000000000002</v>
      </c>
      <c r="C302" s="972">
        <v>373</v>
      </c>
    </row>
    <row r="303" spans="1:3" x14ac:dyDescent="0.2">
      <c r="A303" s="971" t="s">
        <v>1573</v>
      </c>
      <c r="B303" s="972">
        <f t="shared" si="4"/>
        <v>271.60000000000002</v>
      </c>
      <c r="C303" s="972">
        <v>485</v>
      </c>
    </row>
    <row r="304" spans="1:3" x14ac:dyDescent="0.2">
      <c r="A304" s="971" t="s">
        <v>1574</v>
      </c>
      <c r="B304" s="972">
        <f t="shared" si="4"/>
        <v>98.000000000000014</v>
      </c>
      <c r="C304" s="972">
        <v>175</v>
      </c>
    </row>
    <row r="305" spans="1:3" x14ac:dyDescent="0.2">
      <c r="A305" s="971" t="s">
        <v>1575</v>
      </c>
      <c r="B305" s="972">
        <f t="shared" si="4"/>
        <v>324.8</v>
      </c>
      <c r="C305" s="972">
        <v>580</v>
      </c>
    </row>
    <row r="306" spans="1:3" x14ac:dyDescent="0.2">
      <c r="A306" s="971" t="s">
        <v>1576</v>
      </c>
      <c r="B306" s="972">
        <f t="shared" si="4"/>
        <v>109.76</v>
      </c>
      <c r="C306" s="972">
        <v>196</v>
      </c>
    </row>
    <row r="307" spans="1:3" x14ac:dyDescent="0.2">
      <c r="A307" s="971" t="s">
        <v>1577</v>
      </c>
      <c r="B307" s="972">
        <f t="shared" si="4"/>
        <v>82.88000000000001</v>
      </c>
      <c r="C307" s="972">
        <v>148</v>
      </c>
    </row>
    <row r="308" spans="1:3" x14ac:dyDescent="0.2">
      <c r="A308" s="971" t="s">
        <v>1578</v>
      </c>
      <c r="B308" s="972">
        <f t="shared" si="4"/>
        <v>190.96</v>
      </c>
      <c r="C308" s="972">
        <v>341</v>
      </c>
    </row>
    <row r="309" spans="1:3" x14ac:dyDescent="0.2">
      <c r="A309" s="971" t="s">
        <v>721</v>
      </c>
      <c r="B309" s="972">
        <f t="shared" si="4"/>
        <v>188.72000000000003</v>
      </c>
      <c r="C309" s="972">
        <v>337</v>
      </c>
    </row>
    <row r="310" spans="1:3" x14ac:dyDescent="0.2">
      <c r="A310" s="971" t="s">
        <v>1579</v>
      </c>
      <c r="B310" s="972">
        <f t="shared" si="4"/>
        <v>199.36</v>
      </c>
      <c r="C310" s="972">
        <v>356</v>
      </c>
    </row>
    <row r="311" spans="1:3" x14ac:dyDescent="0.2">
      <c r="A311" s="971" t="s">
        <v>1580</v>
      </c>
      <c r="B311" s="972">
        <f t="shared" si="4"/>
        <v>20.160000000000004</v>
      </c>
      <c r="C311" s="972">
        <v>36</v>
      </c>
    </row>
    <row r="312" spans="1:3" x14ac:dyDescent="0.2">
      <c r="A312" s="971" t="s">
        <v>1581</v>
      </c>
      <c r="B312" s="972">
        <f t="shared" si="4"/>
        <v>40.320000000000007</v>
      </c>
      <c r="C312" s="972">
        <v>72</v>
      </c>
    </row>
    <row r="313" spans="1:3" x14ac:dyDescent="0.2">
      <c r="A313" s="971" t="s">
        <v>1582</v>
      </c>
      <c r="B313" s="972">
        <f t="shared" si="4"/>
        <v>127.12000000000002</v>
      </c>
      <c r="C313" s="972">
        <v>227</v>
      </c>
    </row>
    <row r="314" spans="1:3" x14ac:dyDescent="0.2">
      <c r="A314" s="971" t="s">
        <v>1583</v>
      </c>
      <c r="B314" s="972">
        <f t="shared" si="4"/>
        <v>48.160000000000004</v>
      </c>
      <c r="C314" s="972">
        <v>86</v>
      </c>
    </row>
    <row r="315" spans="1:3" x14ac:dyDescent="0.2">
      <c r="A315" s="971" t="s">
        <v>1584</v>
      </c>
      <c r="B315" s="972">
        <f t="shared" si="4"/>
        <v>86.240000000000009</v>
      </c>
      <c r="C315" s="972">
        <v>154</v>
      </c>
    </row>
    <row r="316" spans="1:3" x14ac:dyDescent="0.2">
      <c r="A316" s="971" t="s">
        <v>1585</v>
      </c>
      <c r="B316" s="972">
        <f t="shared" si="4"/>
        <v>87.92</v>
      </c>
      <c r="C316" s="972">
        <v>157</v>
      </c>
    </row>
    <row r="317" spans="1:3" x14ac:dyDescent="0.2">
      <c r="A317" s="971" t="s">
        <v>1586</v>
      </c>
      <c r="B317" s="972">
        <f t="shared" si="4"/>
        <v>52.640000000000008</v>
      </c>
      <c r="C317" s="972">
        <v>94</v>
      </c>
    </row>
    <row r="318" spans="1:3" x14ac:dyDescent="0.2">
      <c r="A318" s="971" t="s">
        <v>1587</v>
      </c>
      <c r="B318" s="972">
        <f t="shared" si="4"/>
        <v>64.960000000000008</v>
      </c>
      <c r="C318" s="972">
        <v>116</v>
      </c>
    </row>
    <row r="319" spans="1:3" x14ac:dyDescent="0.2">
      <c r="A319" s="971" t="s">
        <v>1588</v>
      </c>
      <c r="B319" s="972">
        <f t="shared" si="4"/>
        <v>1.6800000000000002</v>
      </c>
      <c r="C319" s="972">
        <v>3</v>
      </c>
    </row>
    <row r="320" spans="1:3" x14ac:dyDescent="0.2">
      <c r="A320" s="971" t="s">
        <v>1589</v>
      </c>
      <c r="B320" s="972">
        <f t="shared" si="4"/>
        <v>35.28</v>
      </c>
      <c r="C320" s="972">
        <v>63</v>
      </c>
    </row>
    <row r="321" spans="1:3" x14ac:dyDescent="0.2">
      <c r="A321" s="971" t="s">
        <v>1590</v>
      </c>
      <c r="B321" s="972">
        <f t="shared" si="4"/>
        <v>107.52000000000001</v>
      </c>
      <c r="C321" s="972">
        <v>192</v>
      </c>
    </row>
    <row r="322" spans="1:3" x14ac:dyDescent="0.2">
      <c r="A322" s="971" t="s">
        <v>1591</v>
      </c>
      <c r="B322" s="972">
        <f t="shared" si="4"/>
        <v>238.56000000000003</v>
      </c>
      <c r="C322" s="972">
        <v>426</v>
      </c>
    </row>
    <row r="323" spans="1:3" x14ac:dyDescent="0.2">
      <c r="A323" s="971" t="s">
        <v>1592</v>
      </c>
      <c r="B323" s="972">
        <f t="shared" si="4"/>
        <v>92.960000000000008</v>
      </c>
      <c r="C323" s="972">
        <v>166</v>
      </c>
    </row>
    <row r="324" spans="1:3" x14ac:dyDescent="0.2">
      <c r="A324" s="971" t="s">
        <v>1593</v>
      </c>
      <c r="B324" s="972">
        <f t="shared" si="4"/>
        <v>231.84000000000003</v>
      </c>
      <c r="C324" s="972">
        <v>414</v>
      </c>
    </row>
    <row r="325" spans="1:3" x14ac:dyDescent="0.2">
      <c r="A325" s="971" t="s">
        <v>1594</v>
      </c>
      <c r="B325" s="972">
        <f t="shared" ref="B325:B388" si="5">C325*0.56</f>
        <v>25.76</v>
      </c>
      <c r="C325" s="972">
        <v>46</v>
      </c>
    </row>
    <row r="326" spans="1:3" x14ac:dyDescent="0.2">
      <c r="A326" s="971" t="s">
        <v>1595</v>
      </c>
      <c r="B326" s="972">
        <f t="shared" si="5"/>
        <v>84.000000000000014</v>
      </c>
      <c r="C326" s="972">
        <v>150</v>
      </c>
    </row>
    <row r="327" spans="1:3" x14ac:dyDescent="0.2">
      <c r="A327" s="971" t="s">
        <v>1596</v>
      </c>
      <c r="B327" s="972">
        <f t="shared" si="5"/>
        <v>93.52000000000001</v>
      </c>
      <c r="C327" s="972">
        <v>167</v>
      </c>
    </row>
    <row r="328" spans="1:3" x14ac:dyDescent="0.2">
      <c r="A328" s="971" t="s">
        <v>722</v>
      </c>
      <c r="B328" s="972">
        <f t="shared" si="5"/>
        <v>20.720000000000002</v>
      </c>
      <c r="C328" s="972">
        <v>37</v>
      </c>
    </row>
    <row r="329" spans="1:3" x14ac:dyDescent="0.2">
      <c r="A329" s="971" t="s">
        <v>1597</v>
      </c>
      <c r="B329" s="972">
        <f t="shared" si="5"/>
        <v>184.24</v>
      </c>
      <c r="C329" s="972">
        <v>329</v>
      </c>
    </row>
    <row r="330" spans="1:3" x14ac:dyDescent="0.2">
      <c r="A330" s="971" t="s">
        <v>1598</v>
      </c>
      <c r="B330" s="972">
        <f t="shared" si="5"/>
        <v>72.800000000000011</v>
      </c>
      <c r="C330" s="972">
        <v>130</v>
      </c>
    </row>
    <row r="331" spans="1:3" x14ac:dyDescent="0.2">
      <c r="A331" s="971" t="s">
        <v>1599</v>
      </c>
      <c r="B331" s="972">
        <f t="shared" si="5"/>
        <v>12.32</v>
      </c>
      <c r="C331" s="972">
        <v>22</v>
      </c>
    </row>
    <row r="332" spans="1:3" x14ac:dyDescent="0.2">
      <c r="A332" s="971" t="s">
        <v>1600</v>
      </c>
      <c r="B332" s="972">
        <f t="shared" si="5"/>
        <v>125.44000000000001</v>
      </c>
      <c r="C332" s="972">
        <v>224</v>
      </c>
    </row>
    <row r="333" spans="1:3" x14ac:dyDescent="0.2">
      <c r="A333" s="971" t="s">
        <v>1601</v>
      </c>
      <c r="B333" s="972">
        <f t="shared" si="5"/>
        <v>66.080000000000013</v>
      </c>
      <c r="C333" s="972">
        <v>118</v>
      </c>
    </row>
    <row r="334" spans="1:3" x14ac:dyDescent="0.2">
      <c r="A334" s="971" t="s">
        <v>1602</v>
      </c>
      <c r="B334" s="972">
        <f t="shared" si="5"/>
        <v>342.16</v>
      </c>
      <c r="C334" s="972">
        <v>611</v>
      </c>
    </row>
    <row r="335" spans="1:3" x14ac:dyDescent="0.2">
      <c r="A335" s="971" t="s">
        <v>809</v>
      </c>
      <c r="B335" s="972">
        <f t="shared" si="5"/>
        <v>278.32000000000005</v>
      </c>
      <c r="C335" s="972">
        <v>497</v>
      </c>
    </row>
    <row r="336" spans="1:3" x14ac:dyDescent="0.2">
      <c r="A336" s="971" t="s">
        <v>1603</v>
      </c>
      <c r="B336" s="972">
        <f t="shared" si="5"/>
        <v>16.240000000000002</v>
      </c>
      <c r="C336" s="972">
        <v>29</v>
      </c>
    </row>
    <row r="337" spans="1:3" x14ac:dyDescent="0.2">
      <c r="A337" s="971" t="s">
        <v>1604</v>
      </c>
      <c r="B337" s="972">
        <f t="shared" si="5"/>
        <v>114.80000000000001</v>
      </c>
      <c r="C337" s="972">
        <v>205</v>
      </c>
    </row>
    <row r="338" spans="1:3" x14ac:dyDescent="0.2">
      <c r="A338" s="971" t="s">
        <v>1605</v>
      </c>
      <c r="B338" s="972">
        <f t="shared" si="5"/>
        <v>158.48000000000002</v>
      </c>
      <c r="C338" s="972">
        <v>283</v>
      </c>
    </row>
    <row r="339" spans="1:3" x14ac:dyDescent="0.2">
      <c r="A339" s="971" t="s">
        <v>1606</v>
      </c>
      <c r="B339" s="972">
        <f t="shared" si="5"/>
        <v>216.16000000000003</v>
      </c>
      <c r="C339" s="972">
        <v>386</v>
      </c>
    </row>
    <row r="340" spans="1:3" x14ac:dyDescent="0.2">
      <c r="A340" s="971" t="s">
        <v>723</v>
      </c>
      <c r="B340" s="972">
        <f t="shared" si="5"/>
        <v>73.92</v>
      </c>
      <c r="C340" s="972">
        <v>132</v>
      </c>
    </row>
    <row r="341" spans="1:3" x14ac:dyDescent="0.2">
      <c r="A341" s="971" t="s">
        <v>1607</v>
      </c>
      <c r="B341" s="972">
        <f t="shared" si="5"/>
        <v>32.480000000000004</v>
      </c>
      <c r="C341" s="972">
        <v>58</v>
      </c>
    </row>
    <row r="342" spans="1:3" x14ac:dyDescent="0.2">
      <c r="A342" s="971" t="s">
        <v>1608</v>
      </c>
      <c r="B342" s="972">
        <f t="shared" si="5"/>
        <v>50.400000000000006</v>
      </c>
      <c r="C342" s="972">
        <v>90</v>
      </c>
    </row>
    <row r="343" spans="1:3" x14ac:dyDescent="0.2">
      <c r="A343" s="971" t="s">
        <v>1609</v>
      </c>
      <c r="B343" s="972">
        <f t="shared" si="5"/>
        <v>133.84</v>
      </c>
      <c r="C343" s="972">
        <v>239</v>
      </c>
    </row>
    <row r="344" spans="1:3" x14ac:dyDescent="0.2">
      <c r="A344" s="971" t="s">
        <v>1610</v>
      </c>
      <c r="B344" s="972">
        <f t="shared" si="5"/>
        <v>91.84</v>
      </c>
      <c r="C344" s="972">
        <v>164</v>
      </c>
    </row>
    <row r="345" spans="1:3" x14ac:dyDescent="0.2">
      <c r="A345" s="971" t="s">
        <v>1611</v>
      </c>
      <c r="B345" s="972">
        <f t="shared" si="5"/>
        <v>154.00000000000003</v>
      </c>
      <c r="C345" s="972">
        <v>275</v>
      </c>
    </row>
    <row r="346" spans="1:3" x14ac:dyDescent="0.2">
      <c r="A346" s="971" t="s">
        <v>1612</v>
      </c>
      <c r="B346" s="972">
        <f t="shared" si="5"/>
        <v>157.92000000000002</v>
      </c>
      <c r="C346" s="972">
        <v>282</v>
      </c>
    </row>
    <row r="347" spans="1:3" x14ac:dyDescent="0.2">
      <c r="A347" s="971" t="s">
        <v>724</v>
      </c>
      <c r="B347" s="972">
        <f t="shared" si="5"/>
        <v>146.72000000000003</v>
      </c>
      <c r="C347" s="972">
        <v>262</v>
      </c>
    </row>
    <row r="348" spans="1:3" x14ac:dyDescent="0.2">
      <c r="A348" s="971" t="s">
        <v>1613</v>
      </c>
      <c r="B348" s="972">
        <f t="shared" si="5"/>
        <v>206.64000000000001</v>
      </c>
      <c r="C348" s="972">
        <v>369</v>
      </c>
    </row>
    <row r="349" spans="1:3" x14ac:dyDescent="0.2">
      <c r="A349" s="971" t="s">
        <v>1614</v>
      </c>
      <c r="B349" s="972">
        <f t="shared" si="5"/>
        <v>19.040000000000003</v>
      </c>
      <c r="C349" s="972">
        <v>34</v>
      </c>
    </row>
    <row r="350" spans="1:3" x14ac:dyDescent="0.2">
      <c r="A350" s="971" t="s">
        <v>810</v>
      </c>
      <c r="B350" s="972">
        <f t="shared" si="5"/>
        <v>207.76000000000002</v>
      </c>
      <c r="C350" s="972">
        <v>371</v>
      </c>
    </row>
    <row r="351" spans="1:3" x14ac:dyDescent="0.2">
      <c r="A351" s="971" t="s">
        <v>1615</v>
      </c>
      <c r="B351" s="972">
        <f t="shared" si="5"/>
        <v>82.88000000000001</v>
      </c>
      <c r="C351" s="972">
        <v>148</v>
      </c>
    </row>
    <row r="352" spans="1:3" x14ac:dyDescent="0.2">
      <c r="A352" s="971" t="s">
        <v>1616</v>
      </c>
      <c r="B352" s="972">
        <f t="shared" si="5"/>
        <v>467.6</v>
      </c>
      <c r="C352" s="972">
        <v>835</v>
      </c>
    </row>
    <row r="353" spans="1:3" x14ac:dyDescent="0.2">
      <c r="A353" s="971" t="s">
        <v>725</v>
      </c>
      <c r="B353" s="972">
        <f t="shared" si="5"/>
        <v>176.96</v>
      </c>
      <c r="C353" s="972">
        <v>316</v>
      </c>
    </row>
    <row r="354" spans="1:3" x14ac:dyDescent="0.2">
      <c r="A354" s="971" t="s">
        <v>1617</v>
      </c>
      <c r="B354" s="972">
        <f t="shared" si="5"/>
        <v>127.12000000000002</v>
      </c>
      <c r="C354" s="972">
        <v>227</v>
      </c>
    </row>
    <row r="355" spans="1:3" x14ac:dyDescent="0.2">
      <c r="A355" s="971" t="s">
        <v>1618</v>
      </c>
      <c r="B355" s="972">
        <f t="shared" si="5"/>
        <v>59.360000000000007</v>
      </c>
      <c r="C355" s="972">
        <v>106</v>
      </c>
    </row>
    <row r="356" spans="1:3" x14ac:dyDescent="0.2">
      <c r="A356" s="971" t="s">
        <v>1619</v>
      </c>
      <c r="B356" s="972">
        <f t="shared" si="5"/>
        <v>127.12000000000002</v>
      </c>
      <c r="C356" s="972">
        <v>227</v>
      </c>
    </row>
    <row r="357" spans="1:3" x14ac:dyDescent="0.2">
      <c r="A357" s="971" t="s">
        <v>1620</v>
      </c>
      <c r="B357" s="972">
        <f t="shared" si="5"/>
        <v>88.48</v>
      </c>
      <c r="C357" s="972">
        <v>158</v>
      </c>
    </row>
    <row r="358" spans="1:3" x14ac:dyDescent="0.2">
      <c r="A358" s="971" t="s">
        <v>1621</v>
      </c>
      <c r="B358" s="972">
        <f t="shared" si="5"/>
        <v>199.92000000000002</v>
      </c>
      <c r="C358" s="972">
        <v>357</v>
      </c>
    </row>
    <row r="359" spans="1:3" x14ac:dyDescent="0.2">
      <c r="A359" s="971" t="s">
        <v>1622</v>
      </c>
      <c r="B359" s="972">
        <f t="shared" si="5"/>
        <v>125.44000000000001</v>
      </c>
      <c r="C359" s="972">
        <v>224</v>
      </c>
    </row>
    <row r="360" spans="1:3" x14ac:dyDescent="0.2">
      <c r="A360" s="971" t="s">
        <v>1623</v>
      </c>
      <c r="B360" s="972">
        <f t="shared" si="5"/>
        <v>530.32000000000005</v>
      </c>
      <c r="C360" s="972">
        <v>947</v>
      </c>
    </row>
    <row r="361" spans="1:3" x14ac:dyDescent="0.2">
      <c r="A361" s="971" t="s">
        <v>1624</v>
      </c>
      <c r="B361" s="972">
        <f t="shared" si="5"/>
        <v>143.92000000000002</v>
      </c>
      <c r="C361" s="972">
        <v>257</v>
      </c>
    </row>
    <row r="362" spans="1:3" x14ac:dyDescent="0.2">
      <c r="A362" s="971" t="s">
        <v>1625</v>
      </c>
      <c r="B362" s="972">
        <f t="shared" si="5"/>
        <v>231.84000000000003</v>
      </c>
      <c r="C362" s="972">
        <v>414</v>
      </c>
    </row>
    <row r="363" spans="1:3" x14ac:dyDescent="0.2">
      <c r="A363" s="971" t="s">
        <v>1626</v>
      </c>
      <c r="B363" s="972">
        <f t="shared" si="5"/>
        <v>64.960000000000008</v>
      </c>
      <c r="C363" s="972">
        <v>116</v>
      </c>
    </row>
    <row r="364" spans="1:3" x14ac:dyDescent="0.2">
      <c r="A364" s="971" t="s">
        <v>1627</v>
      </c>
      <c r="B364" s="972">
        <f t="shared" si="5"/>
        <v>101.92000000000002</v>
      </c>
      <c r="C364" s="972">
        <v>182</v>
      </c>
    </row>
    <row r="365" spans="1:3" x14ac:dyDescent="0.2">
      <c r="A365" s="971" t="s">
        <v>1628</v>
      </c>
      <c r="B365" s="972">
        <f t="shared" si="5"/>
        <v>159.04000000000002</v>
      </c>
      <c r="C365" s="972">
        <v>284</v>
      </c>
    </row>
    <row r="366" spans="1:3" x14ac:dyDescent="0.2">
      <c r="A366" s="971" t="s">
        <v>1629</v>
      </c>
      <c r="B366" s="972">
        <f t="shared" si="5"/>
        <v>94.640000000000015</v>
      </c>
      <c r="C366" s="972">
        <v>169</v>
      </c>
    </row>
    <row r="367" spans="1:3" x14ac:dyDescent="0.2">
      <c r="A367" s="971" t="s">
        <v>1630</v>
      </c>
      <c r="B367" s="972">
        <f t="shared" si="5"/>
        <v>170.24</v>
      </c>
      <c r="C367" s="972">
        <v>304</v>
      </c>
    </row>
    <row r="368" spans="1:3" x14ac:dyDescent="0.2">
      <c r="A368" s="971" t="s">
        <v>1631</v>
      </c>
      <c r="B368" s="972">
        <f t="shared" si="5"/>
        <v>5.0400000000000009</v>
      </c>
      <c r="C368" s="972">
        <v>9</v>
      </c>
    </row>
    <row r="369" spans="1:3" x14ac:dyDescent="0.2">
      <c r="A369" s="971" t="s">
        <v>726</v>
      </c>
      <c r="B369" s="972">
        <f t="shared" si="5"/>
        <v>36.96</v>
      </c>
      <c r="C369" s="972">
        <v>66</v>
      </c>
    </row>
    <row r="370" spans="1:3" x14ac:dyDescent="0.2">
      <c r="A370" s="971" t="s">
        <v>1632</v>
      </c>
      <c r="B370" s="972">
        <f t="shared" si="5"/>
        <v>220.08</v>
      </c>
      <c r="C370" s="972">
        <v>393</v>
      </c>
    </row>
    <row r="371" spans="1:3" x14ac:dyDescent="0.2">
      <c r="A371" s="971" t="s">
        <v>727</v>
      </c>
      <c r="B371" s="972">
        <f t="shared" si="5"/>
        <v>188.72000000000003</v>
      </c>
      <c r="C371" s="972">
        <v>337</v>
      </c>
    </row>
    <row r="372" spans="1:3" x14ac:dyDescent="0.2">
      <c r="A372" s="971" t="s">
        <v>1633</v>
      </c>
      <c r="B372" s="972">
        <f t="shared" si="5"/>
        <v>116.48000000000002</v>
      </c>
      <c r="C372" s="972">
        <v>208</v>
      </c>
    </row>
    <row r="373" spans="1:3" x14ac:dyDescent="0.2">
      <c r="A373" s="971" t="s">
        <v>1634</v>
      </c>
      <c r="B373" s="972">
        <f t="shared" si="5"/>
        <v>197.12</v>
      </c>
      <c r="C373" s="972">
        <v>352</v>
      </c>
    </row>
    <row r="374" spans="1:3" x14ac:dyDescent="0.2">
      <c r="A374" s="971" t="s">
        <v>728</v>
      </c>
      <c r="B374" s="972">
        <f t="shared" si="5"/>
        <v>97.440000000000012</v>
      </c>
      <c r="C374" s="972">
        <v>174</v>
      </c>
    </row>
    <row r="375" spans="1:3" x14ac:dyDescent="0.2">
      <c r="A375" s="971" t="s">
        <v>1635</v>
      </c>
      <c r="B375" s="972">
        <f t="shared" si="5"/>
        <v>41.440000000000005</v>
      </c>
      <c r="C375" s="972">
        <v>74</v>
      </c>
    </row>
    <row r="376" spans="1:3" x14ac:dyDescent="0.2">
      <c r="A376" s="971" t="s">
        <v>1636</v>
      </c>
      <c r="B376" s="972">
        <f t="shared" si="5"/>
        <v>44.800000000000004</v>
      </c>
      <c r="C376" s="972">
        <v>80</v>
      </c>
    </row>
    <row r="377" spans="1:3" x14ac:dyDescent="0.2">
      <c r="A377" s="971" t="s">
        <v>1637</v>
      </c>
      <c r="B377" s="972">
        <f t="shared" si="5"/>
        <v>280</v>
      </c>
      <c r="C377" s="972">
        <v>500</v>
      </c>
    </row>
    <row r="378" spans="1:3" x14ac:dyDescent="0.2">
      <c r="A378" s="971" t="s">
        <v>729</v>
      </c>
      <c r="B378" s="972">
        <f t="shared" si="5"/>
        <v>26.320000000000004</v>
      </c>
      <c r="C378" s="972">
        <v>47</v>
      </c>
    </row>
    <row r="379" spans="1:3" x14ac:dyDescent="0.2">
      <c r="A379" s="971" t="s">
        <v>881</v>
      </c>
      <c r="B379" s="972">
        <f t="shared" si="5"/>
        <v>151.76000000000002</v>
      </c>
      <c r="C379" s="972">
        <v>271</v>
      </c>
    </row>
    <row r="380" spans="1:3" x14ac:dyDescent="0.2">
      <c r="A380" s="971" t="s">
        <v>1638</v>
      </c>
      <c r="B380" s="972">
        <f t="shared" si="5"/>
        <v>120.4</v>
      </c>
      <c r="C380" s="972">
        <v>215</v>
      </c>
    </row>
    <row r="381" spans="1:3" x14ac:dyDescent="0.2">
      <c r="A381" s="971" t="s">
        <v>1639</v>
      </c>
      <c r="B381" s="972">
        <f t="shared" si="5"/>
        <v>33.6</v>
      </c>
      <c r="C381" s="972">
        <v>60</v>
      </c>
    </row>
    <row r="382" spans="1:3" x14ac:dyDescent="0.2">
      <c r="A382" s="971" t="s">
        <v>1640</v>
      </c>
      <c r="B382" s="972">
        <f t="shared" si="5"/>
        <v>159.60000000000002</v>
      </c>
      <c r="C382" s="972">
        <v>285</v>
      </c>
    </row>
    <row r="383" spans="1:3" x14ac:dyDescent="0.2">
      <c r="A383" s="971" t="s">
        <v>730</v>
      </c>
      <c r="B383" s="972">
        <f t="shared" si="5"/>
        <v>201.04000000000002</v>
      </c>
      <c r="C383" s="972">
        <v>359</v>
      </c>
    </row>
    <row r="384" spans="1:3" x14ac:dyDescent="0.2">
      <c r="A384" s="971" t="s">
        <v>1641</v>
      </c>
      <c r="B384" s="972">
        <f t="shared" si="5"/>
        <v>125.44000000000001</v>
      </c>
      <c r="C384" s="972">
        <v>224</v>
      </c>
    </row>
    <row r="385" spans="1:3" x14ac:dyDescent="0.2">
      <c r="A385" s="971" t="s">
        <v>1642</v>
      </c>
      <c r="B385" s="972">
        <f t="shared" si="5"/>
        <v>58.240000000000009</v>
      </c>
      <c r="C385" s="972">
        <v>104</v>
      </c>
    </row>
    <row r="386" spans="1:3" x14ac:dyDescent="0.2">
      <c r="A386" s="971" t="s">
        <v>1643</v>
      </c>
      <c r="B386" s="972">
        <f t="shared" si="5"/>
        <v>31.360000000000003</v>
      </c>
      <c r="C386" s="972">
        <v>56</v>
      </c>
    </row>
    <row r="387" spans="1:3" x14ac:dyDescent="0.2">
      <c r="A387" s="971" t="s">
        <v>1644</v>
      </c>
      <c r="B387" s="972">
        <f t="shared" si="5"/>
        <v>194.32000000000002</v>
      </c>
      <c r="C387" s="972">
        <v>347</v>
      </c>
    </row>
    <row r="388" spans="1:3" x14ac:dyDescent="0.2">
      <c r="A388" s="971" t="s">
        <v>1645</v>
      </c>
      <c r="B388" s="972">
        <f t="shared" si="5"/>
        <v>269.92</v>
      </c>
      <c r="C388" s="972">
        <v>482</v>
      </c>
    </row>
    <row r="389" spans="1:3" x14ac:dyDescent="0.2">
      <c r="A389" s="971" t="s">
        <v>1646</v>
      </c>
      <c r="B389" s="972">
        <f t="shared" ref="B389:B452" si="6">C389*0.56</f>
        <v>35.28</v>
      </c>
      <c r="C389" s="972">
        <v>63</v>
      </c>
    </row>
    <row r="390" spans="1:3" x14ac:dyDescent="0.2">
      <c r="A390" s="971" t="s">
        <v>1647</v>
      </c>
      <c r="B390" s="972">
        <f t="shared" si="6"/>
        <v>99.12</v>
      </c>
      <c r="C390" s="972">
        <v>177</v>
      </c>
    </row>
    <row r="391" spans="1:3" x14ac:dyDescent="0.2">
      <c r="A391" s="971" t="s">
        <v>1648</v>
      </c>
      <c r="B391" s="972">
        <f t="shared" si="6"/>
        <v>132.16000000000003</v>
      </c>
      <c r="C391" s="972">
        <v>236</v>
      </c>
    </row>
    <row r="392" spans="1:3" x14ac:dyDescent="0.2">
      <c r="A392" s="971" t="s">
        <v>811</v>
      </c>
      <c r="B392" s="972">
        <f t="shared" si="6"/>
        <v>158.48000000000002</v>
      </c>
      <c r="C392" s="972">
        <v>283</v>
      </c>
    </row>
    <row r="393" spans="1:3" x14ac:dyDescent="0.2">
      <c r="A393" s="971" t="s">
        <v>1649</v>
      </c>
      <c r="B393" s="972">
        <f t="shared" si="6"/>
        <v>8.9600000000000009</v>
      </c>
      <c r="C393" s="972">
        <v>16</v>
      </c>
    </row>
    <row r="394" spans="1:3" x14ac:dyDescent="0.2">
      <c r="A394" s="971" t="s">
        <v>1650</v>
      </c>
      <c r="B394" s="972">
        <f t="shared" si="6"/>
        <v>34.720000000000006</v>
      </c>
      <c r="C394" s="972">
        <v>62</v>
      </c>
    </row>
    <row r="395" spans="1:3" x14ac:dyDescent="0.2">
      <c r="A395" s="971" t="s">
        <v>1651</v>
      </c>
      <c r="B395" s="972">
        <f t="shared" si="6"/>
        <v>84.000000000000014</v>
      </c>
      <c r="C395" s="972">
        <v>150</v>
      </c>
    </row>
    <row r="396" spans="1:3" x14ac:dyDescent="0.2">
      <c r="A396" s="971" t="s">
        <v>1652</v>
      </c>
      <c r="B396" s="972">
        <f t="shared" si="6"/>
        <v>97.440000000000012</v>
      </c>
      <c r="C396" s="972">
        <v>174</v>
      </c>
    </row>
    <row r="397" spans="1:3" x14ac:dyDescent="0.2">
      <c r="A397" s="971" t="s">
        <v>1653</v>
      </c>
      <c r="B397" s="972">
        <f t="shared" si="6"/>
        <v>52.080000000000005</v>
      </c>
      <c r="C397" s="972">
        <v>93</v>
      </c>
    </row>
    <row r="398" spans="1:3" x14ac:dyDescent="0.2">
      <c r="A398" s="971" t="s">
        <v>731</v>
      </c>
      <c r="B398" s="972">
        <f t="shared" si="6"/>
        <v>478.80000000000007</v>
      </c>
      <c r="C398" s="972">
        <v>855</v>
      </c>
    </row>
    <row r="399" spans="1:3" x14ac:dyDescent="0.2">
      <c r="A399" s="971" t="s">
        <v>1654</v>
      </c>
      <c r="B399" s="972">
        <f t="shared" si="6"/>
        <v>154.00000000000003</v>
      </c>
      <c r="C399" s="972">
        <v>275</v>
      </c>
    </row>
    <row r="400" spans="1:3" x14ac:dyDescent="0.2">
      <c r="A400" s="971" t="s">
        <v>732</v>
      </c>
      <c r="B400" s="972">
        <f t="shared" si="6"/>
        <v>259.84000000000003</v>
      </c>
      <c r="C400" s="972">
        <v>464</v>
      </c>
    </row>
    <row r="401" spans="1:3" x14ac:dyDescent="0.2">
      <c r="A401" s="971" t="s">
        <v>1655</v>
      </c>
      <c r="B401" s="972">
        <f t="shared" si="6"/>
        <v>236.32000000000002</v>
      </c>
      <c r="C401" s="972">
        <v>422</v>
      </c>
    </row>
    <row r="402" spans="1:3" x14ac:dyDescent="0.2">
      <c r="A402" s="971" t="s">
        <v>1656</v>
      </c>
      <c r="B402" s="972">
        <f t="shared" si="6"/>
        <v>91.84</v>
      </c>
      <c r="C402" s="972">
        <v>164</v>
      </c>
    </row>
    <row r="403" spans="1:3" x14ac:dyDescent="0.2">
      <c r="A403" s="971" t="s">
        <v>529</v>
      </c>
      <c r="B403" s="972">
        <f t="shared" si="6"/>
        <v>402.08000000000004</v>
      </c>
      <c r="C403" s="972">
        <v>718</v>
      </c>
    </row>
    <row r="404" spans="1:3" x14ac:dyDescent="0.2">
      <c r="A404" s="971" t="s">
        <v>533</v>
      </c>
      <c r="B404" s="972">
        <f t="shared" si="6"/>
        <v>1524.88</v>
      </c>
      <c r="C404" s="972">
        <v>2723</v>
      </c>
    </row>
    <row r="405" spans="1:3" x14ac:dyDescent="0.2">
      <c r="A405" s="971" t="s">
        <v>537</v>
      </c>
      <c r="B405" s="972">
        <f t="shared" si="6"/>
        <v>206.08</v>
      </c>
      <c r="C405" s="972">
        <v>368</v>
      </c>
    </row>
    <row r="406" spans="1:3" x14ac:dyDescent="0.2">
      <c r="A406" s="971" t="s">
        <v>541</v>
      </c>
      <c r="B406" s="972">
        <f t="shared" si="6"/>
        <v>1094.8000000000002</v>
      </c>
      <c r="C406" s="972">
        <v>1955</v>
      </c>
    </row>
    <row r="407" spans="1:3" x14ac:dyDescent="0.2">
      <c r="A407" s="971" t="s">
        <v>8</v>
      </c>
      <c r="B407" s="972">
        <f t="shared" si="6"/>
        <v>1314.88</v>
      </c>
      <c r="C407" s="972">
        <v>2348</v>
      </c>
    </row>
    <row r="408" spans="1:3" x14ac:dyDescent="0.2">
      <c r="A408" s="971" t="s">
        <v>543</v>
      </c>
      <c r="B408" s="972">
        <f t="shared" si="6"/>
        <v>2990.9600000000005</v>
      </c>
      <c r="C408" s="972">
        <v>5341</v>
      </c>
    </row>
    <row r="409" spans="1:3" x14ac:dyDescent="0.2">
      <c r="A409" s="971" t="s">
        <v>543</v>
      </c>
      <c r="B409" s="972">
        <f t="shared" si="6"/>
        <v>1.6800000000000002</v>
      </c>
      <c r="C409" s="972">
        <v>3</v>
      </c>
    </row>
    <row r="410" spans="1:3" x14ac:dyDescent="0.2">
      <c r="A410" s="971" t="s">
        <v>1657</v>
      </c>
      <c r="B410" s="972">
        <f t="shared" si="6"/>
        <v>123.20000000000002</v>
      </c>
      <c r="C410" s="972">
        <v>220</v>
      </c>
    </row>
    <row r="411" spans="1:3" x14ac:dyDescent="0.2">
      <c r="A411" s="971" t="s">
        <v>548</v>
      </c>
      <c r="B411" s="972">
        <f t="shared" si="6"/>
        <v>124.88000000000001</v>
      </c>
      <c r="C411" s="972">
        <v>223</v>
      </c>
    </row>
    <row r="412" spans="1:3" x14ac:dyDescent="0.2">
      <c r="A412" s="971" t="s">
        <v>1658</v>
      </c>
      <c r="B412" s="972">
        <f t="shared" si="6"/>
        <v>75.040000000000006</v>
      </c>
      <c r="C412" s="972">
        <v>134</v>
      </c>
    </row>
    <row r="413" spans="1:3" x14ac:dyDescent="0.2">
      <c r="A413" s="971" t="s">
        <v>1659</v>
      </c>
      <c r="B413" s="972">
        <f t="shared" si="6"/>
        <v>185.36</v>
      </c>
      <c r="C413" s="972">
        <v>331</v>
      </c>
    </row>
    <row r="414" spans="1:3" x14ac:dyDescent="0.2">
      <c r="A414" s="971" t="s">
        <v>1660</v>
      </c>
      <c r="B414" s="972">
        <f t="shared" si="6"/>
        <v>154.56</v>
      </c>
      <c r="C414" s="972">
        <v>276</v>
      </c>
    </row>
    <row r="415" spans="1:3" x14ac:dyDescent="0.2">
      <c r="A415" s="971" t="s">
        <v>888</v>
      </c>
      <c r="B415" s="972">
        <f t="shared" si="6"/>
        <v>204.96</v>
      </c>
      <c r="C415" s="972">
        <v>366</v>
      </c>
    </row>
    <row r="416" spans="1:3" x14ac:dyDescent="0.2">
      <c r="A416" s="971" t="s">
        <v>1661</v>
      </c>
      <c r="B416" s="972">
        <f t="shared" si="6"/>
        <v>297.36</v>
      </c>
      <c r="C416" s="972">
        <v>531</v>
      </c>
    </row>
    <row r="417" spans="1:3" x14ac:dyDescent="0.2">
      <c r="A417" s="971" t="s">
        <v>812</v>
      </c>
      <c r="B417" s="972">
        <f t="shared" si="6"/>
        <v>9.5200000000000014</v>
      </c>
      <c r="C417" s="972">
        <v>17</v>
      </c>
    </row>
    <row r="418" spans="1:3" x14ac:dyDescent="0.2">
      <c r="A418" s="971" t="s">
        <v>1662</v>
      </c>
      <c r="B418" s="972">
        <f t="shared" si="6"/>
        <v>187.60000000000002</v>
      </c>
      <c r="C418" s="972">
        <v>335</v>
      </c>
    </row>
    <row r="419" spans="1:3" x14ac:dyDescent="0.2">
      <c r="A419" s="971" t="s">
        <v>1663</v>
      </c>
      <c r="B419" s="972">
        <f t="shared" si="6"/>
        <v>166.32000000000002</v>
      </c>
      <c r="C419" s="972">
        <v>297</v>
      </c>
    </row>
    <row r="420" spans="1:3" x14ac:dyDescent="0.2">
      <c r="A420" s="971" t="s">
        <v>1664</v>
      </c>
      <c r="B420" s="972">
        <f t="shared" si="6"/>
        <v>82.88000000000001</v>
      </c>
      <c r="C420" s="972">
        <v>148</v>
      </c>
    </row>
    <row r="421" spans="1:3" x14ac:dyDescent="0.2">
      <c r="A421" s="971" t="s">
        <v>1665</v>
      </c>
      <c r="B421" s="972">
        <f t="shared" si="6"/>
        <v>157.92000000000002</v>
      </c>
      <c r="C421" s="972">
        <v>282</v>
      </c>
    </row>
    <row r="422" spans="1:3" x14ac:dyDescent="0.2">
      <c r="A422" s="971" t="s">
        <v>1666</v>
      </c>
      <c r="B422" s="972">
        <f t="shared" si="6"/>
        <v>93.52000000000001</v>
      </c>
      <c r="C422" s="972">
        <v>167</v>
      </c>
    </row>
    <row r="423" spans="1:3" x14ac:dyDescent="0.2">
      <c r="A423" s="971" t="s">
        <v>1667</v>
      </c>
      <c r="B423" s="972">
        <f t="shared" si="6"/>
        <v>58.240000000000009</v>
      </c>
      <c r="C423" s="972">
        <v>104</v>
      </c>
    </row>
    <row r="424" spans="1:3" x14ac:dyDescent="0.2">
      <c r="A424" s="971" t="s">
        <v>1668</v>
      </c>
      <c r="B424" s="972">
        <f t="shared" si="6"/>
        <v>78.960000000000008</v>
      </c>
      <c r="C424" s="972">
        <v>141</v>
      </c>
    </row>
    <row r="425" spans="1:3" x14ac:dyDescent="0.2">
      <c r="A425" s="971" t="s">
        <v>1669</v>
      </c>
      <c r="B425" s="972">
        <f t="shared" si="6"/>
        <v>269.92</v>
      </c>
      <c r="C425" s="972">
        <v>482</v>
      </c>
    </row>
    <row r="426" spans="1:3" x14ac:dyDescent="0.2">
      <c r="A426" s="971" t="s">
        <v>1670</v>
      </c>
      <c r="B426" s="972">
        <f t="shared" si="6"/>
        <v>307.44000000000005</v>
      </c>
      <c r="C426" s="972">
        <v>549</v>
      </c>
    </row>
    <row r="427" spans="1:3" x14ac:dyDescent="0.2">
      <c r="A427" s="971" t="s">
        <v>1671</v>
      </c>
      <c r="B427" s="972">
        <f t="shared" si="6"/>
        <v>72.240000000000009</v>
      </c>
      <c r="C427" s="972">
        <v>129</v>
      </c>
    </row>
    <row r="428" spans="1:3" x14ac:dyDescent="0.2">
      <c r="A428" s="971" t="s">
        <v>1672</v>
      </c>
      <c r="B428" s="972">
        <f t="shared" si="6"/>
        <v>103.60000000000001</v>
      </c>
      <c r="C428" s="972">
        <v>185</v>
      </c>
    </row>
    <row r="429" spans="1:3" x14ac:dyDescent="0.2">
      <c r="A429" s="971" t="s">
        <v>1673</v>
      </c>
      <c r="B429" s="972">
        <f t="shared" si="6"/>
        <v>92.4</v>
      </c>
      <c r="C429" s="972">
        <v>165</v>
      </c>
    </row>
    <row r="430" spans="1:3" x14ac:dyDescent="0.2">
      <c r="A430" s="971" t="s">
        <v>1674</v>
      </c>
      <c r="B430" s="972">
        <f t="shared" si="6"/>
        <v>92.4</v>
      </c>
      <c r="C430" s="972">
        <v>165</v>
      </c>
    </row>
    <row r="431" spans="1:3" x14ac:dyDescent="0.2">
      <c r="A431" s="971" t="s">
        <v>1675</v>
      </c>
      <c r="B431" s="972">
        <f t="shared" si="6"/>
        <v>371.28000000000003</v>
      </c>
      <c r="C431" s="972">
        <v>663</v>
      </c>
    </row>
    <row r="432" spans="1:3" x14ac:dyDescent="0.2">
      <c r="A432" s="971" t="s">
        <v>1676</v>
      </c>
      <c r="B432" s="972">
        <f t="shared" si="6"/>
        <v>1.1200000000000001</v>
      </c>
      <c r="C432" s="972">
        <v>2</v>
      </c>
    </row>
    <row r="433" spans="1:3" x14ac:dyDescent="0.2">
      <c r="A433" s="971" t="s">
        <v>1677</v>
      </c>
      <c r="B433" s="972">
        <f t="shared" si="6"/>
        <v>9.5200000000000014</v>
      </c>
      <c r="C433" s="972">
        <v>17</v>
      </c>
    </row>
    <row r="434" spans="1:3" x14ac:dyDescent="0.2">
      <c r="A434" s="971" t="s">
        <v>733</v>
      </c>
      <c r="B434" s="972">
        <f t="shared" si="6"/>
        <v>335.44000000000005</v>
      </c>
      <c r="C434" s="972">
        <v>599</v>
      </c>
    </row>
    <row r="435" spans="1:3" x14ac:dyDescent="0.2">
      <c r="A435" s="971" t="s">
        <v>1678</v>
      </c>
      <c r="B435" s="972">
        <f t="shared" si="6"/>
        <v>95.2</v>
      </c>
      <c r="C435" s="972">
        <v>170</v>
      </c>
    </row>
    <row r="436" spans="1:3" x14ac:dyDescent="0.2">
      <c r="A436" s="971" t="s">
        <v>1679</v>
      </c>
      <c r="B436" s="972">
        <f t="shared" si="6"/>
        <v>136.64000000000001</v>
      </c>
      <c r="C436" s="972">
        <v>244</v>
      </c>
    </row>
    <row r="437" spans="1:3" x14ac:dyDescent="0.2">
      <c r="A437" s="971" t="s">
        <v>1680</v>
      </c>
      <c r="B437" s="972">
        <f t="shared" si="6"/>
        <v>40.320000000000007</v>
      </c>
      <c r="C437" s="972">
        <v>72</v>
      </c>
    </row>
    <row r="438" spans="1:3" x14ac:dyDescent="0.2">
      <c r="A438" s="971" t="s">
        <v>1681</v>
      </c>
      <c r="B438" s="972">
        <f t="shared" si="6"/>
        <v>66.080000000000013</v>
      </c>
      <c r="C438" s="972">
        <v>118</v>
      </c>
    </row>
    <row r="439" spans="1:3" x14ac:dyDescent="0.2">
      <c r="A439" s="971" t="s">
        <v>1682</v>
      </c>
      <c r="B439" s="972">
        <f t="shared" si="6"/>
        <v>158.48000000000002</v>
      </c>
      <c r="C439" s="972">
        <v>283</v>
      </c>
    </row>
    <row r="440" spans="1:3" x14ac:dyDescent="0.2">
      <c r="A440" s="971" t="s">
        <v>1683</v>
      </c>
      <c r="B440" s="972">
        <f t="shared" si="6"/>
        <v>126.56000000000002</v>
      </c>
      <c r="C440" s="972">
        <v>226</v>
      </c>
    </row>
    <row r="441" spans="1:3" x14ac:dyDescent="0.2">
      <c r="A441" s="971" t="s">
        <v>1684</v>
      </c>
      <c r="B441" s="972">
        <f t="shared" si="6"/>
        <v>108.08000000000001</v>
      </c>
      <c r="C441" s="972">
        <v>193</v>
      </c>
    </row>
    <row r="442" spans="1:3" x14ac:dyDescent="0.2">
      <c r="A442" s="971" t="s">
        <v>1685</v>
      </c>
      <c r="B442" s="972">
        <f t="shared" si="6"/>
        <v>91.84</v>
      </c>
      <c r="C442" s="972">
        <v>164</v>
      </c>
    </row>
    <row r="443" spans="1:3" x14ac:dyDescent="0.2">
      <c r="A443" s="971" t="s">
        <v>1686</v>
      </c>
      <c r="B443" s="972">
        <f t="shared" si="6"/>
        <v>61.040000000000006</v>
      </c>
      <c r="C443" s="972">
        <v>109</v>
      </c>
    </row>
    <row r="444" spans="1:3" x14ac:dyDescent="0.2">
      <c r="A444" s="971" t="s">
        <v>1687</v>
      </c>
      <c r="B444" s="972">
        <f t="shared" si="6"/>
        <v>21.840000000000003</v>
      </c>
      <c r="C444" s="972">
        <v>39</v>
      </c>
    </row>
    <row r="445" spans="1:3" x14ac:dyDescent="0.2">
      <c r="A445" s="971" t="s">
        <v>1688</v>
      </c>
      <c r="B445" s="972">
        <f t="shared" si="6"/>
        <v>84.000000000000014</v>
      </c>
      <c r="C445" s="972">
        <v>150</v>
      </c>
    </row>
    <row r="446" spans="1:3" x14ac:dyDescent="0.2">
      <c r="A446" s="971" t="s">
        <v>1689</v>
      </c>
      <c r="B446" s="972">
        <f t="shared" si="6"/>
        <v>150.08000000000001</v>
      </c>
      <c r="C446" s="972">
        <v>268</v>
      </c>
    </row>
    <row r="447" spans="1:3" x14ac:dyDescent="0.2">
      <c r="A447" s="971" t="s">
        <v>1690</v>
      </c>
      <c r="B447" s="972">
        <f t="shared" si="6"/>
        <v>64.960000000000008</v>
      </c>
      <c r="C447" s="972">
        <v>116</v>
      </c>
    </row>
    <row r="448" spans="1:3" x14ac:dyDescent="0.2">
      <c r="A448" s="971" t="s">
        <v>1691</v>
      </c>
      <c r="B448" s="972">
        <f t="shared" si="6"/>
        <v>148.4</v>
      </c>
      <c r="C448" s="972">
        <v>265</v>
      </c>
    </row>
    <row r="449" spans="1:3" x14ac:dyDescent="0.2">
      <c r="A449" s="971" t="s">
        <v>1692</v>
      </c>
      <c r="B449" s="972">
        <f t="shared" si="6"/>
        <v>62.720000000000006</v>
      </c>
      <c r="C449" s="972">
        <v>112</v>
      </c>
    </row>
    <row r="450" spans="1:3" x14ac:dyDescent="0.2">
      <c r="A450" s="971" t="s">
        <v>1693</v>
      </c>
      <c r="B450" s="972">
        <f t="shared" si="6"/>
        <v>58.240000000000009</v>
      </c>
      <c r="C450" s="972">
        <v>104</v>
      </c>
    </row>
    <row r="451" spans="1:3" x14ac:dyDescent="0.2">
      <c r="A451" s="971" t="s">
        <v>1694</v>
      </c>
      <c r="B451" s="972">
        <f t="shared" si="6"/>
        <v>15.680000000000001</v>
      </c>
      <c r="C451" s="972">
        <v>28</v>
      </c>
    </row>
    <row r="452" spans="1:3" x14ac:dyDescent="0.2">
      <c r="A452" s="971" t="s">
        <v>1695</v>
      </c>
      <c r="B452" s="972">
        <f t="shared" si="6"/>
        <v>106.96000000000001</v>
      </c>
      <c r="C452" s="972">
        <v>191</v>
      </c>
    </row>
    <row r="453" spans="1:3" x14ac:dyDescent="0.2">
      <c r="A453" s="971" t="s">
        <v>1696</v>
      </c>
      <c r="B453" s="972">
        <f t="shared" ref="B453:B516" si="7">C453*0.56</f>
        <v>20.160000000000004</v>
      </c>
      <c r="C453" s="972">
        <v>36</v>
      </c>
    </row>
    <row r="454" spans="1:3" x14ac:dyDescent="0.2">
      <c r="A454" s="971" t="s">
        <v>1697</v>
      </c>
      <c r="B454" s="972">
        <f t="shared" si="7"/>
        <v>55.440000000000005</v>
      </c>
      <c r="C454" s="972">
        <v>99</v>
      </c>
    </row>
    <row r="455" spans="1:3" x14ac:dyDescent="0.2">
      <c r="A455" s="971" t="s">
        <v>1698</v>
      </c>
      <c r="B455" s="972">
        <f t="shared" si="7"/>
        <v>4.4800000000000004</v>
      </c>
      <c r="C455" s="972">
        <v>8</v>
      </c>
    </row>
    <row r="456" spans="1:3" x14ac:dyDescent="0.2">
      <c r="A456" s="971" t="s">
        <v>1699</v>
      </c>
      <c r="B456" s="972">
        <f t="shared" si="7"/>
        <v>52.080000000000005</v>
      </c>
      <c r="C456" s="972">
        <v>93</v>
      </c>
    </row>
    <row r="457" spans="1:3" x14ac:dyDescent="0.2">
      <c r="A457" s="971" t="s">
        <v>1700</v>
      </c>
      <c r="B457" s="972">
        <f t="shared" si="7"/>
        <v>53.760000000000005</v>
      </c>
      <c r="C457" s="972">
        <v>96</v>
      </c>
    </row>
    <row r="458" spans="1:3" x14ac:dyDescent="0.2">
      <c r="A458" s="971" t="s">
        <v>1701</v>
      </c>
      <c r="B458" s="972">
        <f t="shared" si="7"/>
        <v>145.60000000000002</v>
      </c>
      <c r="C458" s="972">
        <v>260</v>
      </c>
    </row>
    <row r="459" spans="1:3" x14ac:dyDescent="0.2">
      <c r="A459" s="971" t="s">
        <v>1702</v>
      </c>
      <c r="B459" s="972">
        <f t="shared" si="7"/>
        <v>530.88</v>
      </c>
      <c r="C459" s="972">
        <v>948</v>
      </c>
    </row>
    <row r="460" spans="1:3" x14ac:dyDescent="0.2">
      <c r="A460" s="971" t="s">
        <v>1703</v>
      </c>
      <c r="B460" s="972">
        <f t="shared" si="7"/>
        <v>54.320000000000007</v>
      </c>
      <c r="C460" s="972">
        <v>97</v>
      </c>
    </row>
    <row r="461" spans="1:3" x14ac:dyDescent="0.2">
      <c r="A461" s="971" t="s">
        <v>1704</v>
      </c>
      <c r="B461" s="972">
        <f t="shared" si="7"/>
        <v>197.12</v>
      </c>
      <c r="C461" s="972">
        <v>352</v>
      </c>
    </row>
    <row r="462" spans="1:3" x14ac:dyDescent="0.2">
      <c r="A462" s="971" t="s">
        <v>1705</v>
      </c>
      <c r="B462" s="972">
        <f t="shared" si="7"/>
        <v>140.56</v>
      </c>
      <c r="C462" s="972">
        <v>251</v>
      </c>
    </row>
    <row r="463" spans="1:3" x14ac:dyDescent="0.2">
      <c r="A463" s="971" t="s">
        <v>1706</v>
      </c>
      <c r="B463" s="972">
        <f t="shared" si="7"/>
        <v>110.32000000000001</v>
      </c>
      <c r="C463" s="972">
        <v>197</v>
      </c>
    </row>
    <row r="464" spans="1:3" x14ac:dyDescent="0.2">
      <c r="A464" s="971" t="s">
        <v>1707</v>
      </c>
      <c r="B464" s="972">
        <f t="shared" si="7"/>
        <v>73.92</v>
      </c>
      <c r="C464" s="972">
        <v>132</v>
      </c>
    </row>
    <row r="465" spans="1:3" x14ac:dyDescent="0.2">
      <c r="A465" s="971" t="s">
        <v>1708</v>
      </c>
      <c r="B465" s="972">
        <f t="shared" si="7"/>
        <v>110.88000000000001</v>
      </c>
      <c r="C465" s="972">
        <v>198</v>
      </c>
    </row>
    <row r="466" spans="1:3" x14ac:dyDescent="0.2">
      <c r="A466" s="971" t="s">
        <v>1709</v>
      </c>
      <c r="B466" s="972">
        <f t="shared" si="7"/>
        <v>37.520000000000003</v>
      </c>
      <c r="C466" s="972">
        <v>67</v>
      </c>
    </row>
    <row r="467" spans="1:3" x14ac:dyDescent="0.2">
      <c r="A467" s="971" t="s">
        <v>1710</v>
      </c>
      <c r="B467" s="972">
        <f t="shared" si="7"/>
        <v>73.92</v>
      </c>
      <c r="C467" s="972">
        <v>132</v>
      </c>
    </row>
    <row r="468" spans="1:3" x14ac:dyDescent="0.2">
      <c r="A468" s="971" t="s">
        <v>1711</v>
      </c>
      <c r="B468" s="972">
        <f t="shared" si="7"/>
        <v>61.600000000000009</v>
      </c>
      <c r="C468" s="972">
        <v>110</v>
      </c>
    </row>
    <row r="469" spans="1:3" x14ac:dyDescent="0.2">
      <c r="A469" s="971" t="s">
        <v>1712</v>
      </c>
      <c r="B469" s="972">
        <f t="shared" si="7"/>
        <v>367.36</v>
      </c>
      <c r="C469" s="972">
        <v>656</v>
      </c>
    </row>
    <row r="470" spans="1:3" x14ac:dyDescent="0.2">
      <c r="A470" s="971" t="s">
        <v>734</v>
      </c>
      <c r="B470" s="972">
        <f t="shared" si="7"/>
        <v>350.00000000000006</v>
      </c>
      <c r="C470" s="972">
        <v>625</v>
      </c>
    </row>
    <row r="471" spans="1:3" x14ac:dyDescent="0.2">
      <c r="A471" s="971" t="s">
        <v>1713</v>
      </c>
      <c r="B471" s="972">
        <f t="shared" si="7"/>
        <v>190.4</v>
      </c>
      <c r="C471" s="972">
        <v>340</v>
      </c>
    </row>
    <row r="472" spans="1:3" x14ac:dyDescent="0.2">
      <c r="A472" s="971" t="s">
        <v>1714</v>
      </c>
      <c r="B472" s="972">
        <f t="shared" si="7"/>
        <v>49.84</v>
      </c>
      <c r="C472" s="972">
        <v>89</v>
      </c>
    </row>
    <row r="473" spans="1:3" x14ac:dyDescent="0.2">
      <c r="A473" s="971" t="s">
        <v>1715</v>
      </c>
      <c r="B473" s="972">
        <f t="shared" si="7"/>
        <v>96.88000000000001</v>
      </c>
      <c r="C473" s="972">
        <v>173</v>
      </c>
    </row>
    <row r="474" spans="1:3" x14ac:dyDescent="0.2">
      <c r="A474" s="971" t="s">
        <v>1716</v>
      </c>
      <c r="B474" s="972">
        <f t="shared" si="7"/>
        <v>214.48000000000002</v>
      </c>
      <c r="C474" s="972">
        <v>383</v>
      </c>
    </row>
    <row r="475" spans="1:3" x14ac:dyDescent="0.2">
      <c r="A475" s="971" t="s">
        <v>1717</v>
      </c>
      <c r="B475" s="972">
        <f t="shared" si="7"/>
        <v>137.20000000000002</v>
      </c>
      <c r="C475" s="972">
        <v>245</v>
      </c>
    </row>
    <row r="476" spans="1:3" x14ac:dyDescent="0.2">
      <c r="A476" s="971" t="s">
        <v>1718</v>
      </c>
      <c r="B476" s="972">
        <f t="shared" si="7"/>
        <v>96.320000000000007</v>
      </c>
      <c r="C476" s="972">
        <v>172</v>
      </c>
    </row>
    <row r="477" spans="1:3" x14ac:dyDescent="0.2">
      <c r="A477" s="971" t="s">
        <v>1719</v>
      </c>
      <c r="B477" s="972">
        <f t="shared" si="7"/>
        <v>57.120000000000005</v>
      </c>
      <c r="C477" s="972">
        <v>102</v>
      </c>
    </row>
    <row r="478" spans="1:3" x14ac:dyDescent="0.2">
      <c r="A478" s="971" t="s">
        <v>1720</v>
      </c>
      <c r="B478" s="972">
        <f t="shared" si="7"/>
        <v>94.640000000000015</v>
      </c>
      <c r="C478" s="972">
        <v>169</v>
      </c>
    </row>
    <row r="479" spans="1:3" x14ac:dyDescent="0.2">
      <c r="A479" s="971" t="s">
        <v>1721</v>
      </c>
      <c r="B479" s="972">
        <f t="shared" si="7"/>
        <v>50.400000000000006</v>
      </c>
      <c r="C479" s="972">
        <v>90</v>
      </c>
    </row>
    <row r="480" spans="1:3" x14ac:dyDescent="0.2">
      <c r="A480" s="971" t="s">
        <v>1722</v>
      </c>
      <c r="B480" s="972">
        <f t="shared" si="7"/>
        <v>265.44</v>
      </c>
      <c r="C480" s="972">
        <v>474</v>
      </c>
    </row>
    <row r="481" spans="1:3" x14ac:dyDescent="0.2">
      <c r="A481" s="971" t="s">
        <v>1723</v>
      </c>
      <c r="B481" s="972">
        <f t="shared" si="7"/>
        <v>44.800000000000004</v>
      </c>
      <c r="C481" s="972">
        <v>80</v>
      </c>
    </row>
    <row r="482" spans="1:3" x14ac:dyDescent="0.2">
      <c r="A482" s="971" t="s">
        <v>1724</v>
      </c>
      <c r="B482" s="972">
        <f t="shared" si="7"/>
        <v>137.20000000000002</v>
      </c>
      <c r="C482" s="972">
        <v>245</v>
      </c>
    </row>
    <row r="483" spans="1:3" x14ac:dyDescent="0.2">
      <c r="A483" s="971" t="s">
        <v>1725</v>
      </c>
      <c r="B483" s="972">
        <f t="shared" si="7"/>
        <v>434.00000000000006</v>
      </c>
      <c r="C483" s="972">
        <v>775</v>
      </c>
    </row>
    <row r="484" spans="1:3" x14ac:dyDescent="0.2">
      <c r="A484" s="971" t="s">
        <v>1726</v>
      </c>
      <c r="B484" s="972">
        <f t="shared" si="7"/>
        <v>250.88000000000002</v>
      </c>
      <c r="C484" s="972">
        <v>448</v>
      </c>
    </row>
    <row r="485" spans="1:3" x14ac:dyDescent="0.2">
      <c r="A485" s="971" t="s">
        <v>1727</v>
      </c>
      <c r="B485" s="972">
        <f t="shared" si="7"/>
        <v>113.12</v>
      </c>
      <c r="C485" s="972">
        <v>202</v>
      </c>
    </row>
    <row r="486" spans="1:3" x14ac:dyDescent="0.2">
      <c r="A486" s="971" t="s">
        <v>1728</v>
      </c>
      <c r="B486" s="972">
        <f t="shared" si="7"/>
        <v>44.24</v>
      </c>
      <c r="C486" s="972">
        <v>79</v>
      </c>
    </row>
    <row r="487" spans="1:3" x14ac:dyDescent="0.2">
      <c r="A487" s="971" t="s">
        <v>1729</v>
      </c>
      <c r="B487" s="972">
        <f t="shared" si="7"/>
        <v>257.60000000000002</v>
      </c>
      <c r="C487" s="972">
        <v>460</v>
      </c>
    </row>
    <row r="488" spans="1:3" x14ac:dyDescent="0.2">
      <c r="A488" s="971" t="s">
        <v>1730</v>
      </c>
      <c r="B488" s="972">
        <f t="shared" si="7"/>
        <v>354.48</v>
      </c>
      <c r="C488" s="972">
        <v>633</v>
      </c>
    </row>
    <row r="489" spans="1:3" x14ac:dyDescent="0.2">
      <c r="A489" s="971" t="s">
        <v>1731</v>
      </c>
      <c r="B489" s="972">
        <f t="shared" si="7"/>
        <v>53.760000000000005</v>
      </c>
      <c r="C489" s="972">
        <v>96</v>
      </c>
    </row>
    <row r="490" spans="1:3" x14ac:dyDescent="0.2">
      <c r="A490" s="971" t="s">
        <v>1732</v>
      </c>
      <c r="B490" s="972">
        <f t="shared" si="7"/>
        <v>44.800000000000004</v>
      </c>
      <c r="C490" s="972">
        <v>80</v>
      </c>
    </row>
    <row r="491" spans="1:3" x14ac:dyDescent="0.2">
      <c r="A491" s="971" t="s">
        <v>1733</v>
      </c>
      <c r="B491" s="972">
        <f t="shared" si="7"/>
        <v>156.80000000000001</v>
      </c>
      <c r="C491" s="972">
        <v>280</v>
      </c>
    </row>
    <row r="492" spans="1:3" x14ac:dyDescent="0.2">
      <c r="A492" s="971" t="s">
        <v>1734</v>
      </c>
      <c r="B492" s="972">
        <f t="shared" si="7"/>
        <v>315.28000000000003</v>
      </c>
      <c r="C492" s="972">
        <v>563</v>
      </c>
    </row>
    <row r="493" spans="1:3" x14ac:dyDescent="0.2">
      <c r="A493" s="971" t="s">
        <v>1735</v>
      </c>
      <c r="B493" s="972">
        <f t="shared" si="7"/>
        <v>63.84</v>
      </c>
      <c r="C493" s="972">
        <v>114</v>
      </c>
    </row>
    <row r="494" spans="1:3" x14ac:dyDescent="0.2">
      <c r="A494" s="971" t="s">
        <v>1736</v>
      </c>
      <c r="B494" s="972">
        <f t="shared" si="7"/>
        <v>196.00000000000003</v>
      </c>
      <c r="C494" s="972">
        <v>350</v>
      </c>
    </row>
    <row r="495" spans="1:3" x14ac:dyDescent="0.2">
      <c r="A495" s="971" t="s">
        <v>1737</v>
      </c>
      <c r="B495" s="972">
        <f t="shared" si="7"/>
        <v>263.76000000000005</v>
      </c>
      <c r="C495" s="972">
        <v>471</v>
      </c>
    </row>
    <row r="496" spans="1:3" x14ac:dyDescent="0.2">
      <c r="A496" s="971" t="s">
        <v>1738</v>
      </c>
      <c r="B496" s="972">
        <f t="shared" si="7"/>
        <v>276.08000000000004</v>
      </c>
      <c r="C496" s="972">
        <v>493</v>
      </c>
    </row>
    <row r="497" spans="1:3" x14ac:dyDescent="0.2">
      <c r="A497" s="971" t="s">
        <v>1739</v>
      </c>
      <c r="B497" s="972">
        <f t="shared" si="7"/>
        <v>72.800000000000011</v>
      </c>
      <c r="C497" s="972">
        <v>130</v>
      </c>
    </row>
    <row r="498" spans="1:3" x14ac:dyDescent="0.2">
      <c r="A498" s="971" t="s">
        <v>1740</v>
      </c>
      <c r="B498" s="972">
        <f t="shared" si="7"/>
        <v>191.52</v>
      </c>
      <c r="C498" s="972">
        <v>342</v>
      </c>
    </row>
    <row r="499" spans="1:3" x14ac:dyDescent="0.2">
      <c r="A499" s="971" t="s">
        <v>1741</v>
      </c>
      <c r="B499" s="972">
        <f t="shared" si="7"/>
        <v>160.72000000000003</v>
      </c>
      <c r="C499" s="972">
        <v>287</v>
      </c>
    </row>
    <row r="500" spans="1:3" x14ac:dyDescent="0.2">
      <c r="A500" s="971" t="s">
        <v>1742</v>
      </c>
      <c r="B500" s="972">
        <f t="shared" si="7"/>
        <v>1.1200000000000001</v>
      </c>
      <c r="C500" s="972">
        <v>2</v>
      </c>
    </row>
    <row r="501" spans="1:3" x14ac:dyDescent="0.2">
      <c r="A501" s="971" t="s">
        <v>735</v>
      </c>
      <c r="B501" s="972">
        <f t="shared" si="7"/>
        <v>124.32000000000001</v>
      </c>
      <c r="C501" s="972">
        <v>222</v>
      </c>
    </row>
    <row r="502" spans="1:3" x14ac:dyDescent="0.2">
      <c r="A502" s="971" t="s">
        <v>736</v>
      </c>
      <c r="B502" s="972">
        <f t="shared" si="7"/>
        <v>112.00000000000001</v>
      </c>
      <c r="C502" s="972">
        <v>200</v>
      </c>
    </row>
    <row r="503" spans="1:3" x14ac:dyDescent="0.2">
      <c r="A503" s="971" t="s">
        <v>1743</v>
      </c>
      <c r="B503" s="972">
        <f t="shared" si="7"/>
        <v>56.000000000000007</v>
      </c>
      <c r="C503" s="972">
        <v>100</v>
      </c>
    </row>
    <row r="504" spans="1:3" x14ac:dyDescent="0.2">
      <c r="A504" s="971" t="s">
        <v>1744</v>
      </c>
      <c r="B504" s="972">
        <f t="shared" si="7"/>
        <v>114.80000000000001</v>
      </c>
      <c r="C504" s="972">
        <v>205</v>
      </c>
    </row>
    <row r="505" spans="1:3" x14ac:dyDescent="0.2">
      <c r="A505" s="971" t="s">
        <v>1745</v>
      </c>
      <c r="B505" s="972">
        <f t="shared" si="7"/>
        <v>48.720000000000006</v>
      </c>
      <c r="C505" s="972">
        <v>87</v>
      </c>
    </row>
    <row r="506" spans="1:3" x14ac:dyDescent="0.2">
      <c r="A506" s="971" t="s">
        <v>1746</v>
      </c>
      <c r="B506" s="972">
        <f t="shared" si="7"/>
        <v>353.92</v>
      </c>
      <c r="C506" s="972">
        <v>632</v>
      </c>
    </row>
    <row r="507" spans="1:3" x14ac:dyDescent="0.2">
      <c r="A507" s="971" t="s">
        <v>1747</v>
      </c>
      <c r="B507" s="972">
        <f t="shared" si="7"/>
        <v>30.800000000000004</v>
      </c>
      <c r="C507" s="972">
        <v>55</v>
      </c>
    </row>
    <row r="508" spans="1:3" x14ac:dyDescent="0.2">
      <c r="A508" s="971" t="s">
        <v>1748</v>
      </c>
      <c r="B508" s="972">
        <f t="shared" si="7"/>
        <v>26.320000000000004</v>
      </c>
      <c r="C508" s="972">
        <v>47</v>
      </c>
    </row>
    <row r="509" spans="1:3" x14ac:dyDescent="0.2">
      <c r="A509" s="971" t="s">
        <v>1749</v>
      </c>
      <c r="B509" s="972">
        <f t="shared" si="7"/>
        <v>105.84</v>
      </c>
      <c r="C509" s="972">
        <v>189</v>
      </c>
    </row>
    <row r="510" spans="1:3" x14ac:dyDescent="0.2">
      <c r="A510" s="971" t="s">
        <v>1750</v>
      </c>
      <c r="B510" s="972">
        <f t="shared" si="7"/>
        <v>365.12000000000006</v>
      </c>
      <c r="C510" s="972">
        <v>652</v>
      </c>
    </row>
    <row r="511" spans="1:3" x14ac:dyDescent="0.2">
      <c r="A511" s="971" t="s">
        <v>1751</v>
      </c>
      <c r="B511" s="972">
        <f t="shared" si="7"/>
        <v>68.320000000000007</v>
      </c>
      <c r="C511" s="972">
        <v>122</v>
      </c>
    </row>
    <row r="512" spans="1:3" x14ac:dyDescent="0.2">
      <c r="A512" s="971" t="s">
        <v>1752</v>
      </c>
      <c r="B512" s="972">
        <f t="shared" si="7"/>
        <v>283.36</v>
      </c>
      <c r="C512" s="972">
        <v>506</v>
      </c>
    </row>
    <row r="513" spans="1:3" x14ac:dyDescent="0.2">
      <c r="A513" s="971" t="s">
        <v>813</v>
      </c>
      <c r="B513" s="972">
        <f t="shared" si="7"/>
        <v>136.64000000000001</v>
      </c>
      <c r="C513" s="972">
        <v>244</v>
      </c>
    </row>
    <row r="514" spans="1:3" x14ac:dyDescent="0.2">
      <c r="A514" s="971" t="s">
        <v>1753</v>
      </c>
      <c r="B514" s="972">
        <f t="shared" si="7"/>
        <v>240.8</v>
      </c>
      <c r="C514" s="972">
        <v>430</v>
      </c>
    </row>
    <row r="515" spans="1:3" x14ac:dyDescent="0.2">
      <c r="A515" s="971" t="s">
        <v>1754</v>
      </c>
      <c r="B515" s="972">
        <f t="shared" si="7"/>
        <v>137.76000000000002</v>
      </c>
      <c r="C515" s="972">
        <v>246</v>
      </c>
    </row>
    <row r="516" spans="1:3" x14ac:dyDescent="0.2">
      <c r="A516" s="971" t="s">
        <v>1755</v>
      </c>
      <c r="B516" s="972">
        <f t="shared" si="7"/>
        <v>98.56</v>
      </c>
      <c r="C516" s="972">
        <v>176</v>
      </c>
    </row>
    <row r="517" spans="1:3" x14ac:dyDescent="0.2">
      <c r="A517" s="971" t="s">
        <v>1756</v>
      </c>
      <c r="B517" s="972">
        <f t="shared" ref="B517:B580" si="8">C517*0.56</f>
        <v>70</v>
      </c>
      <c r="C517" s="972">
        <v>125</v>
      </c>
    </row>
    <row r="518" spans="1:3" x14ac:dyDescent="0.2">
      <c r="A518" s="971" t="s">
        <v>1757</v>
      </c>
      <c r="B518" s="972">
        <f t="shared" si="8"/>
        <v>236.88000000000002</v>
      </c>
      <c r="C518" s="972">
        <v>423</v>
      </c>
    </row>
    <row r="519" spans="1:3" x14ac:dyDescent="0.2">
      <c r="A519" s="971" t="s">
        <v>1758</v>
      </c>
      <c r="B519" s="972">
        <f t="shared" si="8"/>
        <v>349.44000000000005</v>
      </c>
      <c r="C519" s="972">
        <v>624</v>
      </c>
    </row>
    <row r="520" spans="1:3" x14ac:dyDescent="0.2">
      <c r="A520" s="971" t="s">
        <v>1759</v>
      </c>
      <c r="B520" s="972">
        <f t="shared" si="8"/>
        <v>850.6400000000001</v>
      </c>
      <c r="C520" s="972">
        <v>1519</v>
      </c>
    </row>
    <row r="521" spans="1:3" x14ac:dyDescent="0.2">
      <c r="A521" s="971" t="s">
        <v>1760</v>
      </c>
      <c r="B521" s="972">
        <f t="shared" si="8"/>
        <v>184.8</v>
      </c>
      <c r="C521" s="972">
        <v>330</v>
      </c>
    </row>
    <row r="522" spans="1:3" x14ac:dyDescent="0.2">
      <c r="A522" s="971" t="s">
        <v>1761</v>
      </c>
      <c r="B522" s="972">
        <f t="shared" si="8"/>
        <v>0.56000000000000005</v>
      </c>
      <c r="C522" s="972">
        <v>1</v>
      </c>
    </row>
    <row r="523" spans="1:3" x14ac:dyDescent="0.2">
      <c r="A523" s="971" t="s">
        <v>1762</v>
      </c>
      <c r="B523" s="972">
        <f t="shared" si="8"/>
        <v>38.080000000000005</v>
      </c>
      <c r="C523" s="972">
        <v>68</v>
      </c>
    </row>
    <row r="524" spans="1:3" x14ac:dyDescent="0.2">
      <c r="A524" s="971" t="s">
        <v>1763</v>
      </c>
      <c r="B524" s="972">
        <f t="shared" si="8"/>
        <v>0.56000000000000005</v>
      </c>
      <c r="C524" s="972">
        <v>1</v>
      </c>
    </row>
    <row r="525" spans="1:3" x14ac:dyDescent="0.2">
      <c r="A525" s="971" t="s">
        <v>1764</v>
      </c>
      <c r="B525" s="972">
        <f t="shared" si="8"/>
        <v>171.36</v>
      </c>
      <c r="C525" s="972">
        <v>306</v>
      </c>
    </row>
    <row r="526" spans="1:3" x14ac:dyDescent="0.2">
      <c r="A526" s="971" t="s">
        <v>1765</v>
      </c>
      <c r="B526" s="972">
        <f t="shared" si="8"/>
        <v>43.120000000000005</v>
      </c>
      <c r="C526" s="972">
        <v>77</v>
      </c>
    </row>
    <row r="527" spans="1:3" x14ac:dyDescent="0.2">
      <c r="A527" s="971" t="s">
        <v>1766</v>
      </c>
      <c r="B527" s="972">
        <f t="shared" si="8"/>
        <v>31.92</v>
      </c>
      <c r="C527" s="972">
        <v>57</v>
      </c>
    </row>
    <row r="528" spans="1:3" x14ac:dyDescent="0.2">
      <c r="A528" s="971" t="s">
        <v>1767</v>
      </c>
      <c r="B528" s="972">
        <f t="shared" si="8"/>
        <v>42.000000000000007</v>
      </c>
      <c r="C528" s="972">
        <v>75</v>
      </c>
    </row>
    <row r="529" spans="1:3" x14ac:dyDescent="0.2">
      <c r="A529" s="971" t="s">
        <v>1768</v>
      </c>
      <c r="B529" s="972">
        <f t="shared" si="8"/>
        <v>224.56000000000003</v>
      </c>
      <c r="C529" s="972">
        <v>401</v>
      </c>
    </row>
    <row r="530" spans="1:3" x14ac:dyDescent="0.2">
      <c r="A530" s="971" t="s">
        <v>1769</v>
      </c>
      <c r="B530" s="972">
        <f t="shared" si="8"/>
        <v>64.960000000000008</v>
      </c>
      <c r="C530" s="972">
        <v>116</v>
      </c>
    </row>
    <row r="531" spans="1:3" x14ac:dyDescent="0.2">
      <c r="A531" s="971" t="s">
        <v>1770</v>
      </c>
      <c r="B531" s="972">
        <f t="shared" si="8"/>
        <v>118.16000000000001</v>
      </c>
      <c r="C531" s="972">
        <v>211</v>
      </c>
    </row>
    <row r="532" spans="1:3" x14ac:dyDescent="0.2">
      <c r="A532" s="971" t="s">
        <v>1771</v>
      </c>
      <c r="B532" s="972">
        <f t="shared" si="8"/>
        <v>239.12000000000003</v>
      </c>
      <c r="C532" s="972">
        <v>427</v>
      </c>
    </row>
    <row r="533" spans="1:3" x14ac:dyDescent="0.2">
      <c r="A533" s="971" t="s">
        <v>1772</v>
      </c>
      <c r="B533" s="972">
        <f t="shared" si="8"/>
        <v>34.720000000000006</v>
      </c>
      <c r="C533" s="972">
        <v>62</v>
      </c>
    </row>
    <row r="534" spans="1:3" x14ac:dyDescent="0.2">
      <c r="A534" s="971" t="s">
        <v>1773</v>
      </c>
      <c r="B534" s="972">
        <f t="shared" si="8"/>
        <v>101.92000000000002</v>
      </c>
      <c r="C534" s="972">
        <v>182</v>
      </c>
    </row>
    <row r="535" spans="1:3" x14ac:dyDescent="0.2">
      <c r="A535" s="971" t="s">
        <v>1774</v>
      </c>
      <c r="B535" s="972">
        <f t="shared" si="8"/>
        <v>53.2</v>
      </c>
      <c r="C535" s="972">
        <v>95</v>
      </c>
    </row>
    <row r="536" spans="1:3" x14ac:dyDescent="0.2">
      <c r="A536" s="971" t="s">
        <v>1775</v>
      </c>
      <c r="B536" s="972">
        <f t="shared" si="8"/>
        <v>507.36000000000007</v>
      </c>
      <c r="C536" s="972">
        <v>906</v>
      </c>
    </row>
    <row r="537" spans="1:3" x14ac:dyDescent="0.2">
      <c r="A537" s="971" t="s">
        <v>1776</v>
      </c>
      <c r="B537" s="972">
        <f t="shared" si="8"/>
        <v>184.8</v>
      </c>
      <c r="C537" s="972">
        <v>330</v>
      </c>
    </row>
    <row r="538" spans="1:3" x14ac:dyDescent="0.2">
      <c r="A538" s="971" t="s">
        <v>1777</v>
      </c>
      <c r="B538" s="972">
        <f t="shared" si="8"/>
        <v>253.68000000000004</v>
      </c>
      <c r="C538" s="972">
        <v>453</v>
      </c>
    </row>
    <row r="539" spans="1:3" x14ac:dyDescent="0.2">
      <c r="A539" s="971" t="s">
        <v>1778</v>
      </c>
      <c r="B539" s="972">
        <f t="shared" si="8"/>
        <v>94.080000000000013</v>
      </c>
      <c r="C539" s="972">
        <v>168</v>
      </c>
    </row>
    <row r="540" spans="1:3" x14ac:dyDescent="0.2">
      <c r="A540" s="971" t="s">
        <v>737</v>
      </c>
      <c r="B540" s="972">
        <f t="shared" si="8"/>
        <v>165.76000000000002</v>
      </c>
      <c r="C540" s="972">
        <v>296</v>
      </c>
    </row>
    <row r="541" spans="1:3" x14ac:dyDescent="0.2">
      <c r="A541" s="971" t="s">
        <v>1779</v>
      </c>
      <c r="B541" s="972">
        <f t="shared" si="8"/>
        <v>356.16</v>
      </c>
      <c r="C541" s="972">
        <v>636</v>
      </c>
    </row>
    <row r="542" spans="1:3" x14ac:dyDescent="0.2">
      <c r="A542" s="971" t="s">
        <v>1780</v>
      </c>
      <c r="B542" s="972">
        <f t="shared" si="8"/>
        <v>2.2400000000000002</v>
      </c>
      <c r="C542" s="972">
        <v>4</v>
      </c>
    </row>
    <row r="543" spans="1:3" x14ac:dyDescent="0.2">
      <c r="A543" s="971" t="s">
        <v>1781</v>
      </c>
      <c r="B543" s="972">
        <f t="shared" si="8"/>
        <v>40.320000000000007</v>
      </c>
      <c r="C543" s="972">
        <v>72</v>
      </c>
    </row>
    <row r="544" spans="1:3" x14ac:dyDescent="0.2">
      <c r="A544" s="971" t="s">
        <v>1782</v>
      </c>
      <c r="B544" s="972">
        <f t="shared" si="8"/>
        <v>69.440000000000012</v>
      </c>
      <c r="C544" s="972">
        <v>124</v>
      </c>
    </row>
    <row r="545" spans="1:3" x14ac:dyDescent="0.2">
      <c r="A545" s="971" t="s">
        <v>1783</v>
      </c>
      <c r="B545" s="972">
        <f t="shared" si="8"/>
        <v>47.6</v>
      </c>
      <c r="C545" s="972">
        <v>85</v>
      </c>
    </row>
    <row r="546" spans="1:3" x14ac:dyDescent="0.2">
      <c r="A546" s="971" t="s">
        <v>1784</v>
      </c>
      <c r="B546" s="972">
        <f t="shared" si="8"/>
        <v>28.560000000000002</v>
      </c>
      <c r="C546" s="972">
        <v>51</v>
      </c>
    </row>
    <row r="547" spans="1:3" x14ac:dyDescent="0.2">
      <c r="A547" s="971" t="s">
        <v>1785</v>
      </c>
      <c r="B547" s="972">
        <f t="shared" si="8"/>
        <v>46.480000000000004</v>
      </c>
      <c r="C547" s="972">
        <v>83</v>
      </c>
    </row>
    <row r="548" spans="1:3" x14ac:dyDescent="0.2">
      <c r="A548" s="971" t="s">
        <v>1786</v>
      </c>
      <c r="B548" s="972">
        <f t="shared" si="8"/>
        <v>61.040000000000006</v>
      </c>
      <c r="C548" s="972">
        <v>109</v>
      </c>
    </row>
    <row r="549" spans="1:3" x14ac:dyDescent="0.2">
      <c r="A549" s="971" t="s">
        <v>1787</v>
      </c>
      <c r="B549" s="972">
        <f t="shared" si="8"/>
        <v>199.36</v>
      </c>
      <c r="C549" s="972">
        <v>356</v>
      </c>
    </row>
    <row r="550" spans="1:3" x14ac:dyDescent="0.2">
      <c r="A550" s="971" t="s">
        <v>1788</v>
      </c>
      <c r="B550" s="972">
        <f t="shared" si="8"/>
        <v>87.92</v>
      </c>
      <c r="C550" s="972">
        <v>157</v>
      </c>
    </row>
    <row r="551" spans="1:3" x14ac:dyDescent="0.2">
      <c r="A551" s="971" t="s">
        <v>738</v>
      </c>
      <c r="B551" s="972">
        <f t="shared" si="8"/>
        <v>54.320000000000007</v>
      </c>
      <c r="C551" s="972">
        <v>97</v>
      </c>
    </row>
    <row r="552" spans="1:3" x14ac:dyDescent="0.2">
      <c r="A552" s="971" t="s">
        <v>1789</v>
      </c>
      <c r="B552" s="972">
        <f t="shared" si="8"/>
        <v>207.20000000000002</v>
      </c>
      <c r="C552" s="972">
        <v>370</v>
      </c>
    </row>
    <row r="553" spans="1:3" x14ac:dyDescent="0.2">
      <c r="A553" s="971" t="s">
        <v>1790</v>
      </c>
      <c r="B553" s="972">
        <f t="shared" si="8"/>
        <v>117.60000000000001</v>
      </c>
      <c r="C553" s="972">
        <v>210</v>
      </c>
    </row>
    <row r="554" spans="1:3" x14ac:dyDescent="0.2">
      <c r="A554" s="971" t="s">
        <v>1791</v>
      </c>
      <c r="B554" s="972">
        <f t="shared" si="8"/>
        <v>75.040000000000006</v>
      </c>
      <c r="C554" s="972">
        <v>134</v>
      </c>
    </row>
    <row r="555" spans="1:3" x14ac:dyDescent="0.2">
      <c r="A555" s="971" t="s">
        <v>1792</v>
      </c>
      <c r="B555" s="972">
        <f t="shared" si="8"/>
        <v>235.76000000000002</v>
      </c>
      <c r="C555" s="972">
        <v>421</v>
      </c>
    </row>
    <row r="556" spans="1:3" x14ac:dyDescent="0.2">
      <c r="A556" s="971" t="s">
        <v>1793</v>
      </c>
      <c r="B556" s="972">
        <f t="shared" si="8"/>
        <v>279.44000000000005</v>
      </c>
      <c r="C556" s="972">
        <v>499</v>
      </c>
    </row>
    <row r="557" spans="1:3" x14ac:dyDescent="0.2">
      <c r="A557" s="971" t="s">
        <v>1794</v>
      </c>
      <c r="B557" s="972">
        <f t="shared" si="8"/>
        <v>304.08000000000004</v>
      </c>
      <c r="C557" s="972">
        <v>543</v>
      </c>
    </row>
    <row r="558" spans="1:3" x14ac:dyDescent="0.2">
      <c r="A558" s="971" t="s">
        <v>1795</v>
      </c>
      <c r="B558" s="972">
        <f t="shared" si="8"/>
        <v>156.80000000000001</v>
      </c>
      <c r="C558" s="972">
        <v>280</v>
      </c>
    </row>
    <row r="559" spans="1:3" x14ac:dyDescent="0.2">
      <c r="A559" s="971" t="s">
        <v>1796</v>
      </c>
      <c r="B559" s="972">
        <f t="shared" si="8"/>
        <v>218.40000000000003</v>
      </c>
      <c r="C559" s="972">
        <v>390</v>
      </c>
    </row>
    <row r="560" spans="1:3" x14ac:dyDescent="0.2">
      <c r="A560" s="971" t="s">
        <v>1797</v>
      </c>
      <c r="B560" s="972">
        <f t="shared" si="8"/>
        <v>22.96</v>
      </c>
      <c r="C560" s="972">
        <v>41</v>
      </c>
    </row>
    <row r="561" spans="1:3" x14ac:dyDescent="0.2">
      <c r="A561" s="971" t="s">
        <v>739</v>
      </c>
      <c r="B561" s="972">
        <f t="shared" si="8"/>
        <v>192.08</v>
      </c>
      <c r="C561" s="972">
        <v>343</v>
      </c>
    </row>
    <row r="562" spans="1:3" x14ac:dyDescent="0.2">
      <c r="A562" s="971" t="s">
        <v>1798</v>
      </c>
      <c r="B562" s="972">
        <f t="shared" si="8"/>
        <v>221.76000000000002</v>
      </c>
      <c r="C562" s="972">
        <v>396</v>
      </c>
    </row>
    <row r="563" spans="1:3" x14ac:dyDescent="0.2">
      <c r="A563" s="971" t="s">
        <v>1799</v>
      </c>
      <c r="B563" s="972">
        <f t="shared" si="8"/>
        <v>84.000000000000014</v>
      </c>
      <c r="C563" s="972">
        <v>150</v>
      </c>
    </row>
    <row r="564" spans="1:3" x14ac:dyDescent="0.2">
      <c r="A564" s="971" t="s">
        <v>1800</v>
      </c>
      <c r="B564" s="972">
        <f t="shared" si="8"/>
        <v>193.20000000000002</v>
      </c>
      <c r="C564" s="972">
        <v>345</v>
      </c>
    </row>
    <row r="565" spans="1:3" x14ac:dyDescent="0.2">
      <c r="A565" s="971" t="s">
        <v>1801</v>
      </c>
      <c r="B565" s="972">
        <f t="shared" si="8"/>
        <v>7.8400000000000007</v>
      </c>
      <c r="C565" s="972">
        <v>14</v>
      </c>
    </row>
    <row r="566" spans="1:3" x14ac:dyDescent="0.2">
      <c r="A566" s="971" t="s">
        <v>1802</v>
      </c>
      <c r="B566" s="972">
        <f t="shared" si="8"/>
        <v>108.64000000000001</v>
      </c>
      <c r="C566" s="972">
        <v>194</v>
      </c>
    </row>
    <row r="567" spans="1:3" x14ac:dyDescent="0.2">
      <c r="A567" s="971" t="s">
        <v>740</v>
      </c>
      <c r="B567" s="972">
        <f t="shared" si="8"/>
        <v>58.800000000000004</v>
      </c>
      <c r="C567" s="972">
        <v>105</v>
      </c>
    </row>
    <row r="568" spans="1:3" x14ac:dyDescent="0.2">
      <c r="A568" s="971" t="s">
        <v>1803</v>
      </c>
      <c r="B568" s="972">
        <f t="shared" si="8"/>
        <v>2332.4</v>
      </c>
      <c r="C568" s="972">
        <v>4165</v>
      </c>
    </row>
    <row r="569" spans="1:3" x14ac:dyDescent="0.2">
      <c r="A569" s="971" t="s">
        <v>1804</v>
      </c>
      <c r="B569" s="972">
        <f t="shared" si="8"/>
        <v>127.68</v>
      </c>
      <c r="C569" s="972">
        <v>228</v>
      </c>
    </row>
    <row r="570" spans="1:3" x14ac:dyDescent="0.2">
      <c r="A570" s="971" t="s">
        <v>1805</v>
      </c>
      <c r="B570" s="972">
        <f t="shared" si="8"/>
        <v>201.60000000000002</v>
      </c>
      <c r="C570" s="972">
        <v>360</v>
      </c>
    </row>
    <row r="571" spans="1:3" x14ac:dyDescent="0.2">
      <c r="A571" s="971" t="s">
        <v>1806</v>
      </c>
      <c r="B571" s="972">
        <f t="shared" si="8"/>
        <v>85.12</v>
      </c>
      <c r="C571" s="972">
        <v>152</v>
      </c>
    </row>
    <row r="572" spans="1:3" x14ac:dyDescent="0.2">
      <c r="A572" s="971" t="s">
        <v>1807</v>
      </c>
      <c r="B572" s="972">
        <f t="shared" si="8"/>
        <v>155.68</v>
      </c>
      <c r="C572" s="972">
        <v>278</v>
      </c>
    </row>
    <row r="573" spans="1:3" x14ac:dyDescent="0.2">
      <c r="A573" s="971" t="s">
        <v>1808</v>
      </c>
      <c r="B573" s="972">
        <f t="shared" si="8"/>
        <v>1.1200000000000001</v>
      </c>
      <c r="C573" s="972">
        <v>2</v>
      </c>
    </row>
    <row r="574" spans="1:3" x14ac:dyDescent="0.2">
      <c r="A574" s="971" t="s">
        <v>1809</v>
      </c>
      <c r="B574" s="972">
        <f t="shared" si="8"/>
        <v>15.120000000000001</v>
      </c>
      <c r="C574" s="972">
        <v>27</v>
      </c>
    </row>
    <row r="575" spans="1:3" x14ac:dyDescent="0.2">
      <c r="A575" s="971" t="s">
        <v>1810</v>
      </c>
      <c r="B575" s="972">
        <f t="shared" si="8"/>
        <v>163.52000000000001</v>
      </c>
      <c r="C575" s="972">
        <v>292</v>
      </c>
    </row>
    <row r="576" spans="1:3" x14ac:dyDescent="0.2">
      <c r="A576" s="971" t="s">
        <v>1811</v>
      </c>
      <c r="B576" s="972">
        <f t="shared" si="8"/>
        <v>276.08000000000004</v>
      </c>
      <c r="C576" s="972">
        <v>493</v>
      </c>
    </row>
    <row r="577" spans="1:3" x14ac:dyDescent="0.2">
      <c r="A577" s="971" t="s">
        <v>1812</v>
      </c>
      <c r="B577" s="972">
        <f t="shared" si="8"/>
        <v>220.08</v>
      </c>
      <c r="C577" s="972">
        <v>393</v>
      </c>
    </row>
    <row r="578" spans="1:3" x14ac:dyDescent="0.2">
      <c r="A578" s="971" t="s">
        <v>1813</v>
      </c>
      <c r="B578" s="972">
        <f t="shared" si="8"/>
        <v>6.7200000000000006</v>
      </c>
      <c r="C578" s="972">
        <v>12</v>
      </c>
    </row>
    <row r="579" spans="1:3" x14ac:dyDescent="0.2">
      <c r="A579" s="971" t="s">
        <v>1814</v>
      </c>
      <c r="B579" s="972">
        <f t="shared" si="8"/>
        <v>96.88000000000001</v>
      </c>
      <c r="C579" s="972">
        <v>173</v>
      </c>
    </row>
    <row r="580" spans="1:3" x14ac:dyDescent="0.2">
      <c r="A580" s="971" t="s">
        <v>1815</v>
      </c>
      <c r="B580" s="972">
        <f t="shared" si="8"/>
        <v>88.48</v>
      </c>
      <c r="C580" s="972">
        <v>158</v>
      </c>
    </row>
    <row r="581" spans="1:3" x14ac:dyDescent="0.2">
      <c r="A581" s="971" t="s">
        <v>1816</v>
      </c>
      <c r="B581" s="972">
        <f t="shared" ref="B581:B644" si="9">C581*0.56</f>
        <v>217.28000000000003</v>
      </c>
      <c r="C581" s="972">
        <v>388</v>
      </c>
    </row>
    <row r="582" spans="1:3" x14ac:dyDescent="0.2">
      <c r="A582" s="971" t="s">
        <v>1817</v>
      </c>
      <c r="B582" s="972">
        <f t="shared" si="9"/>
        <v>2.2400000000000002</v>
      </c>
      <c r="C582" s="972">
        <v>4</v>
      </c>
    </row>
    <row r="583" spans="1:3" x14ac:dyDescent="0.2">
      <c r="A583" s="971" t="s">
        <v>1818</v>
      </c>
      <c r="B583" s="972">
        <f t="shared" si="9"/>
        <v>278.32000000000005</v>
      </c>
      <c r="C583" s="972">
        <v>497</v>
      </c>
    </row>
    <row r="584" spans="1:3" x14ac:dyDescent="0.2">
      <c r="A584" s="971" t="s">
        <v>1819</v>
      </c>
      <c r="B584" s="972">
        <f t="shared" si="9"/>
        <v>133.84</v>
      </c>
      <c r="C584" s="972">
        <v>239</v>
      </c>
    </row>
    <row r="585" spans="1:3" x14ac:dyDescent="0.2">
      <c r="A585" s="971" t="s">
        <v>1820</v>
      </c>
      <c r="B585" s="972">
        <f t="shared" si="9"/>
        <v>356.16</v>
      </c>
      <c r="C585" s="972">
        <v>636</v>
      </c>
    </row>
    <row r="586" spans="1:3" x14ac:dyDescent="0.2">
      <c r="A586" s="971" t="s">
        <v>1821</v>
      </c>
      <c r="B586" s="972">
        <f t="shared" si="9"/>
        <v>59.920000000000009</v>
      </c>
      <c r="C586" s="972">
        <v>107</v>
      </c>
    </row>
    <row r="587" spans="1:3" x14ac:dyDescent="0.2">
      <c r="A587" s="971" t="s">
        <v>1822</v>
      </c>
      <c r="B587" s="972">
        <f t="shared" si="9"/>
        <v>38.080000000000005</v>
      </c>
      <c r="C587" s="972">
        <v>68</v>
      </c>
    </row>
    <row r="588" spans="1:3" x14ac:dyDescent="0.2">
      <c r="A588" s="971" t="s">
        <v>1823</v>
      </c>
      <c r="B588" s="972">
        <f t="shared" si="9"/>
        <v>146.16000000000003</v>
      </c>
      <c r="C588" s="972">
        <v>261</v>
      </c>
    </row>
    <row r="589" spans="1:3" x14ac:dyDescent="0.2">
      <c r="A589" s="971" t="s">
        <v>1824</v>
      </c>
      <c r="B589" s="972">
        <f t="shared" si="9"/>
        <v>75.600000000000009</v>
      </c>
      <c r="C589" s="972">
        <v>135</v>
      </c>
    </row>
    <row r="590" spans="1:3" x14ac:dyDescent="0.2">
      <c r="A590" s="971" t="s">
        <v>1825</v>
      </c>
      <c r="B590" s="972">
        <f t="shared" si="9"/>
        <v>329.84000000000003</v>
      </c>
      <c r="C590" s="972">
        <v>589</v>
      </c>
    </row>
    <row r="591" spans="1:3" x14ac:dyDescent="0.2">
      <c r="A591" s="971" t="s">
        <v>589</v>
      </c>
      <c r="B591" s="972">
        <f t="shared" si="9"/>
        <v>517.44000000000005</v>
      </c>
      <c r="C591" s="972">
        <v>924</v>
      </c>
    </row>
    <row r="592" spans="1:3" x14ac:dyDescent="0.2">
      <c r="A592" s="971" t="s">
        <v>1826</v>
      </c>
      <c r="B592" s="972">
        <f t="shared" si="9"/>
        <v>54.320000000000007</v>
      </c>
      <c r="C592" s="972">
        <v>97</v>
      </c>
    </row>
    <row r="593" spans="1:3" x14ac:dyDescent="0.2">
      <c r="A593" s="971" t="s">
        <v>1827</v>
      </c>
      <c r="B593" s="972">
        <f t="shared" si="9"/>
        <v>43.680000000000007</v>
      </c>
      <c r="C593" s="972">
        <v>78</v>
      </c>
    </row>
    <row r="594" spans="1:3" x14ac:dyDescent="0.2">
      <c r="A594" s="971" t="s">
        <v>1828</v>
      </c>
      <c r="B594" s="972">
        <f t="shared" si="9"/>
        <v>323.68</v>
      </c>
      <c r="C594" s="972">
        <v>578</v>
      </c>
    </row>
    <row r="595" spans="1:3" x14ac:dyDescent="0.2">
      <c r="A595" s="971" t="s">
        <v>1829</v>
      </c>
      <c r="B595" s="972">
        <f t="shared" si="9"/>
        <v>89.04</v>
      </c>
      <c r="C595" s="972">
        <v>159</v>
      </c>
    </row>
    <row r="596" spans="1:3" x14ac:dyDescent="0.2">
      <c r="A596" s="971" t="s">
        <v>1830</v>
      </c>
      <c r="B596" s="972">
        <f t="shared" si="9"/>
        <v>83.440000000000012</v>
      </c>
      <c r="C596" s="972">
        <v>149</v>
      </c>
    </row>
    <row r="597" spans="1:3" x14ac:dyDescent="0.2">
      <c r="A597" s="971" t="s">
        <v>1831</v>
      </c>
      <c r="B597" s="972">
        <f t="shared" si="9"/>
        <v>291.76000000000005</v>
      </c>
      <c r="C597" s="972">
        <v>521</v>
      </c>
    </row>
    <row r="598" spans="1:3" x14ac:dyDescent="0.2">
      <c r="A598" s="971" t="s">
        <v>1832</v>
      </c>
      <c r="B598" s="972">
        <f t="shared" si="9"/>
        <v>86.800000000000011</v>
      </c>
      <c r="C598" s="972">
        <v>155</v>
      </c>
    </row>
    <row r="599" spans="1:3" x14ac:dyDescent="0.2">
      <c r="A599" s="971" t="s">
        <v>1833</v>
      </c>
      <c r="B599" s="972">
        <f t="shared" si="9"/>
        <v>185.36</v>
      </c>
      <c r="C599" s="972">
        <v>331</v>
      </c>
    </row>
    <row r="600" spans="1:3" x14ac:dyDescent="0.2">
      <c r="A600" s="971" t="s">
        <v>1834</v>
      </c>
      <c r="B600" s="972">
        <f t="shared" si="9"/>
        <v>59.360000000000007</v>
      </c>
      <c r="C600" s="972">
        <v>106</v>
      </c>
    </row>
    <row r="601" spans="1:3" x14ac:dyDescent="0.2">
      <c r="A601" s="971" t="s">
        <v>1835</v>
      </c>
      <c r="B601" s="972">
        <f t="shared" si="9"/>
        <v>64.400000000000006</v>
      </c>
      <c r="C601" s="972">
        <v>115</v>
      </c>
    </row>
    <row r="602" spans="1:3" x14ac:dyDescent="0.2">
      <c r="A602" s="971" t="s">
        <v>1836</v>
      </c>
      <c r="B602" s="972">
        <f t="shared" si="9"/>
        <v>61.040000000000006</v>
      </c>
      <c r="C602" s="972">
        <v>109</v>
      </c>
    </row>
    <row r="603" spans="1:3" x14ac:dyDescent="0.2">
      <c r="A603" s="971" t="s">
        <v>1837</v>
      </c>
      <c r="B603" s="972">
        <f t="shared" si="9"/>
        <v>430.64000000000004</v>
      </c>
      <c r="C603" s="972">
        <v>769</v>
      </c>
    </row>
    <row r="604" spans="1:3" x14ac:dyDescent="0.2">
      <c r="A604" s="971" t="s">
        <v>1838</v>
      </c>
      <c r="B604" s="972">
        <f t="shared" si="9"/>
        <v>28.560000000000002</v>
      </c>
      <c r="C604" s="972">
        <v>51</v>
      </c>
    </row>
    <row r="605" spans="1:3" x14ac:dyDescent="0.2">
      <c r="A605" s="971" t="s">
        <v>741</v>
      </c>
      <c r="B605" s="972">
        <f t="shared" si="9"/>
        <v>101.92000000000002</v>
      </c>
      <c r="C605" s="972">
        <v>182</v>
      </c>
    </row>
    <row r="606" spans="1:3" x14ac:dyDescent="0.2">
      <c r="A606" s="971" t="s">
        <v>1839</v>
      </c>
      <c r="B606" s="972">
        <f t="shared" si="9"/>
        <v>117.04</v>
      </c>
      <c r="C606" s="972">
        <v>209</v>
      </c>
    </row>
    <row r="607" spans="1:3" x14ac:dyDescent="0.2">
      <c r="A607" s="971" t="s">
        <v>814</v>
      </c>
      <c r="B607" s="972">
        <f t="shared" si="9"/>
        <v>113.68</v>
      </c>
      <c r="C607" s="972">
        <v>203</v>
      </c>
    </row>
    <row r="608" spans="1:3" x14ac:dyDescent="0.2">
      <c r="A608" s="971" t="s">
        <v>1840</v>
      </c>
      <c r="B608" s="972">
        <f t="shared" si="9"/>
        <v>12.32</v>
      </c>
      <c r="C608" s="972">
        <v>22</v>
      </c>
    </row>
    <row r="609" spans="1:3" x14ac:dyDescent="0.2">
      <c r="A609" s="971" t="s">
        <v>1841</v>
      </c>
      <c r="B609" s="972">
        <f t="shared" si="9"/>
        <v>169.68</v>
      </c>
      <c r="C609" s="972">
        <v>303</v>
      </c>
    </row>
    <row r="610" spans="1:3" x14ac:dyDescent="0.2">
      <c r="A610" s="971" t="s">
        <v>1842</v>
      </c>
      <c r="B610" s="972">
        <f t="shared" si="9"/>
        <v>96.320000000000007</v>
      </c>
      <c r="C610" s="972">
        <v>172</v>
      </c>
    </row>
    <row r="611" spans="1:3" x14ac:dyDescent="0.2">
      <c r="A611" s="971" t="s">
        <v>597</v>
      </c>
      <c r="B611" s="972">
        <f t="shared" si="9"/>
        <v>271.04000000000002</v>
      </c>
      <c r="C611" s="972">
        <v>484</v>
      </c>
    </row>
    <row r="612" spans="1:3" x14ac:dyDescent="0.2">
      <c r="A612" s="971" t="s">
        <v>1843</v>
      </c>
      <c r="B612" s="972">
        <f t="shared" si="9"/>
        <v>161.84</v>
      </c>
      <c r="C612" s="972">
        <v>289</v>
      </c>
    </row>
    <row r="613" spans="1:3" x14ac:dyDescent="0.2">
      <c r="A613" s="971" t="s">
        <v>598</v>
      </c>
      <c r="B613" s="972">
        <f t="shared" si="9"/>
        <v>28.000000000000004</v>
      </c>
      <c r="C613" s="972">
        <v>50</v>
      </c>
    </row>
    <row r="614" spans="1:3" x14ac:dyDescent="0.2">
      <c r="A614" s="971" t="s">
        <v>1844</v>
      </c>
      <c r="B614" s="972">
        <f t="shared" si="9"/>
        <v>59.920000000000009</v>
      </c>
      <c r="C614" s="972">
        <v>107</v>
      </c>
    </row>
    <row r="615" spans="1:3" x14ac:dyDescent="0.2">
      <c r="A615" s="971" t="s">
        <v>1845</v>
      </c>
      <c r="B615" s="972">
        <f t="shared" si="9"/>
        <v>139.44000000000003</v>
      </c>
      <c r="C615" s="972">
        <v>249</v>
      </c>
    </row>
    <row r="616" spans="1:3" x14ac:dyDescent="0.2">
      <c r="A616" s="971" t="s">
        <v>815</v>
      </c>
      <c r="B616" s="972">
        <f t="shared" si="9"/>
        <v>229.60000000000002</v>
      </c>
      <c r="C616" s="972">
        <v>410</v>
      </c>
    </row>
    <row r="617" spans="1:3" x14ac:dyDescent="0.2">
      <c r="A617" s="971" t="s">
        <v>742</v>
      </c>
      <c r="B617" s="972">
        <f t="shared" si="9"/>
        <v>96.320000000000007</v>
      </c>
      <c r="C617" s="972">
        <v>172</v>
      </c>
    </row>
    <row r="618" spans="1:3" x14ac:dyDescent="0.2">
      <c r="A618" s="971" t="s">
        <v>1846</v>
      </c>
      <c r="B618" s="972">
        <f t="shared" si="9"/>
        <v>181.44000000000003</v>
      </c>
      <c r="C618" s="972">
        <v>324</v>
      </c>
    </row>
    <row r="619" spans="1:3" x14ac:dyDescent="0.2">
      <c r="A619" s="971" t="s">
        <v>743</v>
      </c>
      <c r="B619" s="972">
        <f t="shared" si="9"/>
        <v>45.92</v>
      </c>
      <c r="C619" s="972">
        <v>82</v>
      </c>
    </row>
    <row r="620" spans="1:3" x14ac:dyDescent="0.2">
      <c r="A620" s="971" t="s">
        <v>1847</v>
      </c>
      <c r="B620" s="972">
        <f t="shared" si="9"/>
        <v>260.96000000000004</v>
      </c>
      <c r="C620" s="972">
        <v>466</v>
      </c>
    </row>
    <row r="621" spans="1:3" x14ac:dyDescent="0.2">
      <c r="A621" s="971" t="s">
        <v>1848</v>
      </c>
      <c r="B621" s="972">
        <f t="shared" si="9"/>
        <v>409.36</v>
      </c>
      <c r="C621" s="972">
        <v>731</v>
      </c>
    </row>
    <row r="622" spans="1:3" x14ac:dyDescent="0.2">
      <c r="A622" s="971" t="s">
        <v>744</v>
      </c>
      <c r="B622" s="972">
        <f t="shared" si="9"/>
        <v>49.28</v>
      </c>
      <c r="C622" s="972">
        <v>88</v>
      </c>
    </row>
    <row r="623" spans="1:3" x14ac:dyDescent="0.2">
      <c r="A623" s="971" t="s">
        <v>1849</v>
      </c>
      <c r="B623" s="972">
        <f t="shared" si="9"/>
        <v>295.68</v>
      </c>
      <c r="C623" s="972">
        <v>528</v>
      </c>
    </row>
    <row r="624" spans="1:3" x14ac:dyDescent="0.2">
      <c r="A624" s="971" t="s">
        <v>1850</v>
      </c>
      <c r="B624" s="972">
        <f t="shared" si="9"/>
        <v>31.92</v>
      </c>
      <c r="C624" s="972">
        <v>57</v>
      </c>
    </row>
    <row r="625" spans="1:3" x14ac:dyDescent="0.2">
      <c r="A625" s="971" t="s">
        <v>1851</v>
      </c>
      <c r="B625" s="972">
        <f t="shared" si="9"/>
        <v>114.24000000000001</v>
      </c>
      <c r="C625" s="972">
        <v>204</v>
      </c>
    </row>
    <row r="626" spans="1:3" x14ac:dyDescent="0.2">
      <c r="A626" s="971" t="s">
        <v>1852</v>
      </c>
      <c r="B626" s="972">
        <f t="shared" si="9"/>
        <v>112.00000000000001</v>
      </c>
      <c r="C626" s="972">
        <v>200</v>
      </c>
    </row>
    <row r="627" spans="1:3" x14ac:dyDescent="0.2">
      <c r="A627" s="971" t="s">
        <v>1853</v>
      </c>
      <c r="B627" s="972">
        <f t="shared" si="9"/>
        <v>25.200000000000003</v>
      </c>
      <c r="C627" s="972">
        <v>45</v>
      </c>
    </row>
    <row r="628" spans="1:3" x14ac:dyDescent="0.2">
      <c r="A628" s="971" t="s">
        <v>1854</v>
      </c>
      <c r="B628" s="972">
        <f t="shared" si="9"/>
        <v>17.360000000000003</v>
      </c>
      <c r="C628" s="972">
        <v>31</v>
      </c>
    </row>
    <row r="629" spans="1:3" x14ac:dyDescent="0.2">
      <c r="A629" s="971" t="s">
        <v>1855</v>
      </c>
      <c r="B629" s="972">
        <f t="shared" si="9"/>
        <v>43.680000000000007</v>
      </c>
      <c r="C629" s="972">
        <v>78</v>
      </c>
    </row>
    <row r="630" spans="1:3" x14ac:dyDescent="0.2">
      <c r="A630" s="971" t="s">
        <v>1856</v>
      </c>
      <c r="B630" s="972">
        <f t="shared" si="9"/>
        <v>131.60000000000002</v>
      </c>
      <c r="C630" s="972">
        <v>235</v>
      </c>
    </row>
    <row r="631" spans="1:3" x14ac:dyDescent="0.2">
      <c r="A631" s="971" t="s">
        <v>1857</v>
      </c>
      <c r="B631" s="972">
        <f t="shared" si="9"/>
        <v>136.08000000000001</v>
      </c>
      <c r="C631" s="972">
        <v>243</v>
      </c>
    </row>
    <row r="632" spans="1:3" x14ac:dyDescent="0.2">
      <c r="A632" s="971" t="s">
        <v>1858</v>
      </c>
      <c r="B632" s="972">
        <f t="shared" si="9"/>
        <v>311.92</v>
      </c>
      <c r="C632" s="972">
        <v>557</v>
      </c>
    </row>
    <row r="633" spans="1:3" x14ac:dyDescent="0.2">
      <c r="A633" s="971" t="s">
        <v>1859</v>
      </c>
      <c r="B633" s="972">
        <f t="shared" si="9"/>
        <v>50.960000000000008</v>
      </c>
      <c r="C633" s="972">
        <v>91</v>
      </c>
    </row>
    <row r="634" spans="1:3" x14ac:dyDescent="0.2">
      <c r="A634" s="971" t="s">
        <v>1860</v>
      </c>
      <c r="B634" s="972">
        <f t="shared" si="9"/>
        <v>6.16</v>
      </c>
      <c r="C634" s="972">
        <v>11</v>
      </c>
    </row>
    <row r="635" spans="1:3" x14ac:dyDescent="0.2">
      <c r="A635" s="971" t="s">
        <v>1861</v>
      </c>
      <c r="B635" s="972">
        <f t="shared" si="9"/>
        <v>31.360000000000003</v>
      </c>
      <c r="C635" s="972">
        <v>56</v>
      </c>
    </row>
    <row r="636" spans="1:3" x14ac:dyDescent="0.2">
      <c r="A636" s="971" t="s">
        <v>1862</v>
      </c>
      <c r="B636" s="972">
        <f t="shared" si="9"/>
        <v>371.28000000000003</v>
      </c>
      <c r="C636" s="972">
        <v>663</v>
      </c>
    </row>
    <row r="637" spans="1:3" x14ac:dyDescent="0.2">
      <c r="A637" s="971" t="s">
        <v>1863</v>
      </c>
      <c r="B637" s="972">
        <f t="shared" si="9"/>
        <v>34.160000000000004</v>
      </c>
      <c r="C637" s="972">
        <v>61</v>
      </c>
    </row>
    <row r="638" spans="1:3" x14ac:dyDescent="0.2">
      <c r="A638" s="971" t="s">
        <v>1864</v>
      </c>
      <c r="B638" s="972">
        <f t="shared" si="9"/>
        <v>96.320000000000007</v>
      </c>
      <c r="C638" s="972">
        <v>172</v>
      </c>
    </row>
    <row r="639" spans="1:3" x14ac:dyDescent="0.2">
      <c r="A639" s="971" t="s">
        <v>745</v>
      </c>
      <c r="B639" s="972">
        <f t="shared" si="9"/>
        <v>207.20000000000002</v>
      </c>
      <c r="C639" s="972">
        <v>370</v>
      </c>
    </row>
    <row r="640" spans="1:3" x14ac:dyDescent="0.2">
      <c r="A640" s="971" t="s">
        <v>746</v>
      </c>
      <c r="B640" s="972">
        <f t="shared" si="9"/>
        <v>71.12</v>
      </c>
      <c r="C640" s="972">
        <v>127</v>
      </c>
    </row>
    <row r="641" spans="1:3" x14ac:dyDescent="0.2">
      <c r="A641" s="971" t="s">
        <v>1865</v>
      </c>
      <c r="B641" s="972">
        <f t="shared" si="9"/>
        <v>439.04</v>
      </c>
      <c r="C641" s="972">
        <v>784</v>
      </c>
    </row>
    <row r="642" spans="1:3" x14ac:dyDescent="0.2">
      <c r="A642" s="971" t="s">
        <v>1866</v>
      </c>
      <c r="B642" s="972">
        <f t="shared" si="9"/>
        <v>93.52000000000001</v>
      </c>
      <c r="C642" s="972">
        <v>167</v>
      </c>
    </row>
    <row r="643" spans="1:3" x14ac:dyDescent="0.2">
      <c r="A643" s="971" t="s">
        <v>816</v>
      </c>
      <c r="B643" s="972">
        <f t="shared" si="9"/>
        <v>54.88</v>
      </c>
      <c r="C643" s="972">
        <v>98</v>
      </c>
    </row>
    <row r="644" spans="1:3" x14ac:dyDescent="0.2">
      <c r="A644" s="971" t="s">
        <v>1867</v>
      </c>
      <c r="B644" s="972">
        <f t="shared" si="9"/>
        <v>51.52</v>
      </c>
      <c r="C644" s="972">
        <v>92</v>
      </c>
    </row>
    <row r="645" spans="1:3" x14ac:dyDescent="0.2">
      <c r="A645" s="971" t="s">
        <v>817</v>
      </c>
      <c r="B645" s="972">
        <f t="shared" ref="B645:B708" si="10">C645*0.56</f>
        <v>751.5200000000001</v>
      </c>
      <c r="C645" s="972">
        <v>1342</v>
      </c>
    </row>
    <row r="646" spans="1:3" x14ac:dyDescent="0.2">
      <c r="A646" s="971" t="s">
        <v>818</v>
      </c>
      <c r="B646" s="972">
        <f t="shared" si="10"/>
        <v>122.08000000000001</v>
      </c>
      <c r="C646" s="972">
        <v>218</v>
      </c>
    </row>
    <row r="647" spans="1:3" x14ac:dyDescent="0.2">
      <c r="A647" s="971" t="s">
        <v>1868</v>
      </c>
      <c r="B647" s="972">
        <f t="shared" si="10"/>
        <v>103.04</v>
      </c>
      <c r="C647" s="972">
        <v>184</v>
      </c>
    </row>
    <row r="648" spans="1:3" x14ac:dyDescent="0.2">
      <c r="A648" s="971" t="s">
        <v>1869</v>
      </c>
      <c r="B648" s="972">
        <f t="shared" si="10"/>
        <v>123.76</v>
      </c>
      <c r="C648" s="972">
        <v>221</v>
      </c>
    </row>
    <row r="649" spans="1:3" x14ac:dyDescent="0.2">
      <c r="A649" s="971" t="s">
        <v>819</v>
      </c>
      <c r="B649" s="972">
        <f t="shared" si="10"/>
        <v>160.72000000000003</v>
      </c>
      <c r="C649" s="972">
        <v>287</v>
      </c>
    </row>
    <row r="650" spans="1:3" x14ac:dyDescent="0.2">
      <c r="A650" s="971" t="s">
        <v>820</v>
      </c>
      <c r="B650" s="972">
        <f t="shared" si="10"/>
        <v>5.6000000000000005</v>
      </c>
      <c r="C650" s="972">
        <v>10</v>
      </c>
    </row>
    <row r="651" spans="1:3" x14ac:dyDescent="0.2">
      <c r="A651" s="971" t="s">
        <v>1870</v>
      </c>
      <c r="B651" s="972">
        <f t="shared" si="10"/>
        <v>84.56</v>
      </c>
      <c r="C651" s="972">
        <v>151</v>
      </c>
    </row>
    <row r="652" spans="1:3" x14ac:dyDescent="0.2">
      <c r="A652" s="971" t="s">
        <v>1871</v>
      </c>
      <c r="B652" s="972">
        <f t="shared" si="10"/>
        <v>566.16000000000008</v>
      </c>
      <c r="C652" s="972">
        <v>1011</v>
      </c>
    </row>
    <row r="653" spans="1:3" x14ac:dyDescent="0.2">
      <c r="A653" s="971" t="s">
        <v>1872</v>
      </c>
      <c r="B653" s="972">
        <f t="shared" si="10"/>
        <v>82.320000000000007</v>
      </c>
      <c r="C653" s="972">
        <v>147</v>
      </c>
    </row>
    <row r="654" spans="1:3" x14ac:dyDescent="0.2">
      <c r="A654" s="971" t="s">
        <v>1873</v>
      </c>
      <c r="B654" s="972">
        <f t="shared" si="10"/>
        <v>86.800000000000011</v>
      </c>
      <c r="C654" s="972">
        <v>155</v>
      </c>
    </row>
    <row r="655" spans="1:3" x14ac:dyDescent="0.2">
      <c r="A655" s="971" t="s">
        <v>1874</v>
      </c>
      <c r="B655" s="972">
        <f t="shared" si="10"/>
        <v>188.72000000000003</v>
      </c>
      <c r="C655" s="972">
        <v>337</v>
      </c>
    </row>
    <row r="656" spans="1:3" x14ac:dyDescent="0.2">
      <c r="A656" s="971" t="s">
        <v>1875</v>
      </c>
      <c r="B656" s="972">
        <f t="shared" si="10"/>
        <v>269.92</v>
      </c>
      <c r="C656" s="972">
        <v>482</v>
      </c>
    </row>
    <row r="657" spans="1:3" x14ac:dyDescent="0.2">
      <c r="A657" s="971" t="s">
        <v>1876</v>
      </c>
      <c r="B657" s="972">
        <f t="shared" si="10"/>
        <v>17.360000000000003</v>
      </c>
      <c r="C657" s="972">
        <v>31</v>
      </c>
    </row>
    <row r="658" spans="1:3" x14ac:dyDescent="0.2">
      <c r="A658" s="971" t="s">
        <v>1877</v>
      </c>
      <c r="B658" s="972">
        <f t="shared" si="10"/>
        <v>235.20000000000002</v>
      </c>
      <c r="C658" s="972">
        <v>420</v>
      </c>
    </row>
    <row r="659" spans="1:3" x14ac:dyDescent="0.2">
      <c r="A659" s="971" t="s">
        <v>1878</v>
      </c>
      <c r="B659" s="972">
        <f t="shared" si="10"/>
        <v>253.12000000000003</v>
      </c>
      <c r="C659" s="972">
        <v>452</v>
      </c>
    </row>
    <row r="660" spans="1:3" x14ac:dyDescent="0.2">
      <c r="A660" s="971" t="s">
        <v>821</v>
      </c>
      <c r="B660" s="972">
        <f t="shared" si="10"/>
        <v>403.20000000000005</v>
      </c>
      <c r="C660" s="972">
        <v>720</v>
      </c>
    </row>
    <row r="661" spans="1:3" x14ac:dyDescent="0.2">
      <c r="A661" s="971" t="s">
        <v>1879</v>
      </c>
      <c r="B661" s="972">
        <f t="shared" si="10"/>
        <v>116.48000000000002</v>
      </c>
      <c r="C661" s="972">
        <v>208</v>
      </c>
    </row>
    <row r="662" spans="1:3" x14ac:dyDescent="0.2">
      <c r="A662" s="971" t="s">
        <v>1880</v>
      </c>
      <c r="B662" s="972">
        <f t="shared" si="10"/>
        <v>109.76</v>
      </c>
      <c r="C662" s="972">
        <v>196</v>
      </c>
    </row>
    <row r="663" spans="1:3" x14ac:dyDescent="0.2">
      <c r="A663" s="971" t="s">
        <v>1881</v>
      </c>
      <c r="B663" s="972">
        <f t="shared" si="10"/>
        <v>182.56000000000003</v>
      </c>
      <c r="C663" s="972">
        <v>326</v>
      </c>
    </row>
    <row r="664" spans="1:3" x14ac:dyDescent="0.2">
      <c r="A664" s="971" t="s">
        <v>1882</v>
      </c>
      <c r="B664" s="972">
        <f t="shared" si="10"/>
        <v>275.52000000000004</v>
      </c>
      <c r="C664" s="972">
        <v>492</v>
      </c>
    </row>
    <row r="665" spans="1:3" x14ac:dyDescent="0.2">
      <c r="A665" s="971" t="s">
        <v>1883</v>
      </c>
      <c r="B665" s="972">
        <f t="shared" si="10"/>
        <v>235.76000000000002</v>
      </c>
      <c r="C665" s="972">
        <v>421</v>
      </c>
    </row>
    <row r="666" spans="1:3" x14ac:dyDescent="0.2">
      <c r="A666" s="971" t="s">
        <v>1884</v>
      </c>
      <c r="B666" s="972">
        <f t="shared" si="10"/>
        <v>32.480000000000004</v>
      </c>
      <c r="C666" s="972">
        <v>58</v>
      </c>
    </row>
    <row r="667" spans="1:3" x14ac:dyDescent="0.2">
      <c r="A667" s="971" t="s">
        <v>1885</v>
      </c>
      <c r="B667" s="972">
        <f t="shared" si="10"/>
        <v>143.92000000000002</v>
      </c>
      <c r="C667" s="972">
        <v>257</v>
      </c>
    </row>
    <row r="668" spans="1:3" x14ac:dyDescent="0.2">
      <c r="A668" s="971" t="s">
        <v>1886</v>
      </c>
      <c r="B668" s="972">
        <f t="shared" si="10"/>
        <v>200.48000000000002</v>
      </c>
      <c r="C668" s="972">
        <v>358</v>
      </c>
    </row>
    <row r="669" spans="1:3" x14ac:dyDescent="0.2">
      <c r="A669" s="971" t="s">
        <v>1887</v>
      </c>
      <c r="B669" s="972">
        <f t="shared" si="10"/>
        <v>80.080000000000013</v>
      </c>
      <c r="C669" s="972">
        <v>143</v>
      </c>
    </row>
    <row r="670" spans="1:3" x14ac:dyDescent="0.2">
      <c r="A670" s="971" t="s">
        <v>1888</v>
      </c>
      <c r="B670" s="972">
        <f t="shared" si="10"/>
        <v>261.52000000000004</v>
      </c>
      <c r="C670" s="972">
        <v>467</v>
      </c>
    </row>
    <row r="671" spans="1:3" x14ac:dyDescent="0.2">
      <c r="A671" s="971" t="s">
        <v>1889</v>
      </c>
      <c r="B671" s="972">
        <f t="shared" si="10"/>
        <v>190.4</v>
      </c>
      <c r="C671" s="972">
        <v>340</v>
      </c>
    </row>
    <row r="672" spans="1:3" x14ac:dyDescent="0.2">
      <c r="A672" s="971" t="s">
        <v>1890</v>
      </c>
      <c r="B672" s="972">
        <f t="shared" si="10"/>
        <v>176.4</v>
      </c>
      <c r="C672" s="972">
        <v>315</v>
      </c>
    </row>
    <row r="673" spans="1:3" x14ac:dyDescent="0.2">
      <c r="A673" s="971" t="s">
        <v>1891</v>
      </c>
      <c r="B673" s="972">
        <f t="shared" si="10"/>
        <v>176.4</v>
      </c>
      <c r="C673" s="972">
        <v>315</v>
      </c>
    </row>
    <row r="674" spans="1:3" x14ac:dyDescent="0.2">
      <c r="A674" s="971" t="s">
        <v>1892</v>
      </c>
      <c r="B674" s="972">
        <f t="shared" si="10"/>
        <v>188.72000000000003</v>
      </c>
      <c r="C674" s="972">
        <v>337</v>
      </c>
    </row>
    <row r="675" spans="1:3" x14ac:dyDescent="0.2">
      <c r="A675" s="971" t="s">
        <v>1893</v>
      </c>
      <c r="B675" s="972">
        <f t="shared" si="10"/>
        <v>64.960000000000008</v>
      </c>
      <c r="C675" s="972">
        <v>116</v>
      </c>
    </row>
    <row r="676" spans="1:3" x14ac:dyDescent="0.2">
      <c r="A676" s="971" t="s">
        <v>1894</v>
      </c>
      <c r="B676" s="972">
        <f t="shared" si="10"/>
        <v>173.60000000000002</v>
      </c>
      <c r="C676" s="972">
        <v>310</v>
      </c>
    </row>
    <row r="677" spans="1:3" x14ac:dyDescent="0.2">
      <c r="A677" s="971" t="s">
        <v>823</v>
      </c>
      <c r="B677" s="972">
        <f t="shared" si="10"/>
        <v>176.96</v>
      </c>
      <c r="C677" s="972">
        <v>316</v>
      </c>
    </row>
    <row r="678" spans="1:3" x14ac:dyDescent="0.2">
      <c r="A678" s="971" t="s">
        <v>1895</v>
      </c>
      <c r="B678" s="972">
        <f t="shared" si="10"/>
        <v>255.36</v>
      </c>
      <c r="C678" s="972">
        <v>456</v>
      </c>
    </row>
    <row r="679" spans="1:3" x14ac:dyDescent="0.2">
      <c r="A679" s="971" t="s">
        <v>1896</v>
      </c>
      <c r="B679" s="972">
        <f t="shared" si="10"/>
        <v>226.8</v>
      </c>
      <c r="C679" s="972">
        <v>405</v>
      </c>
    </row>
    <row r="680" spans="1:3" x14ac:dyDescent="0.2">
      <c r="A680" s="971" t="s">
        <v>1897</v>
      </c>
      <c r="B680" s="972">
        <f t="shared" si="10"/>
        <v>286.72000000000003</v>
      </c>
      <c r="C680" s="972">
        <v>512</v>
      </c>
    </row>
    <row r="681" spans="1:3" x14ac:dyDescent="0.2">
      <c r="A681" s="971" t="s">
        <v>747</v>
      </c>
      <c r="B681" s="972">
        <f t="shared" si="10"/>
        <v>154.56</v>
      </c>
      <c r="C681" s="972">
        <v>276</v>
      </c>
    </row>
    <row r="682" spans="1:3" x14ac:dyDescent="0.2">
      <c r="A682" s="971" t="s">
        <v>748</v>
      </c>
      <c r="B682" s="972">
        <f t="shared" si="10"/>
        <v>254.8</v>
      </c>
      <c r="C682" s="972">
        <v>455</v>
      </c>
    </row>
    <row r="683" spans="1:3" x14ac:dyDescent="0.2">
      <c r="A683" s="971" t="s">
        <v>749</v>
      </c>
      <c r="B683" s="972">
        <f t="shared" si="10"/>
        <v>238.00000000000003</v>
      </c>
      <c r="C683" s="972">
        <v>425</v>
      </c>
    </row>
    <row r="684" spans="1:3" x14ac:dyDescent="0.2">
      <c r="A684" s="971" t="s">
        <v>1898</v>
      </c>
      <c r="B684" s="972">
        <f t="shared" si="10"/>
        <v>375.20000000000005</v>
      </c>
      <c r="C684" s="972">
        <v>670</v>
      </c>
    </row>
    <row r="685" spans="1:3" x14ac:dyDescent="0.2">
      <c r="A685" s="971" t="s">
        <v>1899</v>
      </c>
      <c r="B685" s="972">
        <f t="shared" si="10"/>
        <v>103.60000000000001</v>
      </c>
      <c r="C685" s="972">
        <v>185</v>
      </c>
    </row>
    <row r="686" spans="1:3" x14ac:dyDescent="0.2">
      <c r="A686" s="971" t="s">
        <v>1900</v>
      </c>
      <c r="B686" s="972">
        <f t="shared" si="10"/>
        <v>125.44000000000001</v>
      </c>
      <c r="C686" s="972">
        <v>224</v>
      </c>
    </row>
    <row r="687" spans="1:3" x14ac:dyDescent="0.2">
      <c r="A687" s="971" t="s">
        <v>1901</v>
      </c>
      <c r="B687" s="972">
        <f t="shared" si="10"/>
        <v>49.84</v>
      </c>
      <c r="C687" s="972">
        <v>89</v>
      </c>
    </row>
    <row r="688" spans="1:3" x14ac:dyDescent="0.2">
      <c r="A688" s="971" t="s">
        <v>750</v>
      </c>
      <c r="B688" s="972">
        <f t="shared" si="10"/>
        <v>212.8</v>
      </c>
      <c r="C688" s="972">
        <v>380</v>
      </c>
    </row>
    <row r="689" spans="1:3" x14ac:dyDescent="0.2">
      <c r="A689" s="971" t="s">
        <v>824</v>
      </c>
      <c r="B689" s="972">
        <f t="shared" si="10"/>
        <v>133.28</v>
      </c>
      <c r="C689" s="972">
        <v>238</v>
      </c>
    </row>
    <row r="690" spans="1:3" x14ac:dyDescent="0.2">
      <c r="A690" s="971" t="s">
        <v>825</v>
      </c>
      <c r="B690" s="972">
        <f t="shared" si="10"/>
        <v>2031.1200000000001</v>
      </c>
      <c r="C690" s="972">
        <v>3627</v>
      </c>
    </row>
    <row r="691" spans="1:3" x14ac:dyDescent="0.2">
      <c r="A691" s="971" t="s">
        <v>751</v>
      </c>
      <c r="B691" s="972">
        <f t="shared" si="10"/>
        <v>249.20000000000002</v>
      </c>
      <c r="C691" s="972">
        <v>445</v>
      </c>
    </row>
    <row r="692" spans="1:3" x14ac:dyDescent="0.2">
      <c r="A692" s="971" t="s">
        <v>1902</v>
      </c>
      <c r="B692" s="972">
        <f t="shared" si="10"/>
        <v>96.320000000000007</v>
      </c>
      <c r="C692" s="972">
        <v>172</v>
      </c>
    </row>
    <row r="693" spans="1:3" x14ac:dyDescent="0.2">
      <c r="A693" s="971" t="s">
        <v>1903</v>
      </c>
      <c r="B693" s="972">
        <f t="shared" si="10"/>
        <v>228.48000000000002</v>
      </c>
      <c r="C693" s="972">
        <v>408</v>
      </c>
    </row>
    <row r="694" spans="1:3" x14ac:dyDescent="0.2">
      <c r="A694" s="971" t="s">
        <v>826</v>
      </c>
      <c r="B694" s="972">
        <f t="shared" si="10"/>
        <v>527.5200000000001</v>
      </c>
      <c r="C694" s="972">
        <v>942</v>
      </c>
    </row>
    <row r="695" spans="1:3" x14ac:dyDescent="0.2">
      <c r="A695" s="971" t="s">
        <v>1904</v>
      </c>
      <c r="B695" s="972">
        <f t="shared" si="10"/>
        <v>106.4</v>
      </c>
      <c r="C695" s="972">
        <v>190</v>
      </c>
    </row>
    <row r="696" spans="1:3" x14ac:dyDescent="0.2">
      <c r="A696" s="971" t="s">
        <v>1905</v>
      </c>
      <c r="B696" s="972">
        <f t="shared" si="10"/>
        <v>122.64000000000001</v>
      </c>
      <c r="C696" s="972">
        <v>219</v>
      </c>
    </row>
    <row r="697" spans="1:3" x14ac:dyDescent="0.2">
      <c r="A697" s="971" t="s">
        <v>1906</v>
      </c>
      <c r="B697" s="972">
        <f t="shared" si="10"/>
        <v>18.48</v>
      </c>
      <c r="C697" s="972">
        <v>33</v>
      </c>
    </row>
    <row r="698" spans="1:3" x14ac:dyDescent="0.2">
      <c r="A698" s="971" t="s">
        <v>1907</v>
      </c>
      <c r="B698" s="972">
        <f t="shared" si="10"/>
        <v>80.640000000000015</v>
      </c>
      <c r="C698" s="972">
        <v>144</v>
      </c>
    </row>
    <row r="699" spans="1:3" x14ac:dyDescent="0.2">
      <c r="A699" s="971" t="s">
        <v>1908</v>
      </c>
      <c r="B699" s="972">
        <f t="shared" si="10"/>
        <v>36.96</v>
      </c>
      <c r="C699" s="972">
        <v>66</v>
      </c>
    </row>
    <row r="700" spans="1:3" x14ac:dyDescent="0.2">
      <c r="A700" s="971" t="s">
        <v>1909</v>
      </c>
      <c r="B700" s="972">
        <f t="shared" si="10"/>
        <v>260.40000000000003</v>
      </c>
      <c r="C700" s="972">
        <v>465</v>
      </c>
    </row>
    <row r="701" spans="1:3" x14ac:dyDescent="0.2">
      <c r="A701" s="971" t="s">
        <v>1910</v>
      </c>
      <c r="B701" s="972">
        <f t="shared" si="10"/>
        <v>50.960000000000008</v>
      </c>
      <c r="C701" s="972">
        <v>91</v>
      </c>
    </row>
    <row r="702" spans="1:3" x14ac:dyDescent="0.2">
      <c r="A702" s="971" t="s">
        <v>1911</v>
      </c>
      <c r="B702" s="972">
        <f t="shared" si="10"/>
        <v>12.32</v>
      </c>
      <c r="C702" s="972">
        <v>22</v>
      </c>
    </row>
    <row r="703" spans="1:3" x14ac:dyDescent="0.2">
      <c r="A703" s="971" t="s">
        <v>1912</v>
      </c>
      <c r="B703" s="972">
        <f t="shared" si="10"/>
        <v>313.60000000000002</v>
      </c>
      <c r="C703" s="972">
        <v>560</v>
      </c>
    </row>
    <row r="704" spans="1:3" x14ac:dyDescent="0.2">
      <c r="A704" s="971" t="s">
        <v>1913</v>
      </c>
      <c r="B704" s="972">
        <f t="shared" si="10"/>
        <v>138.32000000000002</v>
      </c>
      <c r="C704" s="972">
        <v>247</v>
      </c>
    </row>
    <row r="705" spans="1:3" x14ac:dyDescent="0.2">
      <c r="A705" s="971" t="s">
        <v>1914</v>
      </c>
      <c r="B705" s="972">
        <f t="shared" si="10"/>
        <v>59.920000000000009</v>
      </c>
      <c r="C705" s="972">
        <v>107</v>
      </c>
    </row>
    <row r="706" spans="1:3" x14ac:dyDescent="0.2">
      <c r="A706" s="971" t="s">
        <v>752</v>
      </c>
      <c r="B706" s="972">
        <f t="shared" si="10"/>
        <v>160.16000000000003</v>
      </c>
      <c r="C706" s="972">
        <v>286</v>
      </c>
    </row>
    <row r="707" spans="1:3" x14ac:dyDescent="0.2">
      <c r="A707" s="971" t="s">
        <v>1915</v>
      </c>
      <c r="B707" s="972">
        <f t="shared" si="10"/>
        <v>136.08000000000001</v>
      </c>
      <c r="C707" s="972">
        <v>243</v>
      </c>
    </row>
    <row r="708" spans="1:3" x14ac:dyDescent="0.2">
      <c r="A708" s="971" t="s">
        <v>1916</v>
      </c>
      <c r="B708" s="972">
        <f t="shared" si="10"/>
        <v>42.000000000000007</v>
      </c>
      <c r="C708" s="972">
        <v>75</v>
      </c>
    </row>
    <row r="709" spans="1:3" x14ac:dyDescent="0.2">
      <c r="A709" s="971" t="s">
        <v>1917</v>
      </c>
      <c r="B709" s="972">
        <f t="shared" ref="B709:B772" si="11">C709*0.56</f>
        <v>82.320000000000007</v>
      </c>
      <c r="C709" s="972">
        <v>147</v>
      </c>
    </row>
    <row r="710" spans="1:3" x14ac:dyDescent="0.2">
      <c r="A710" s="971" t="s">
        <v>753</v>
      </c>
      <c r="B710" s="972">
        <f t="shared" si="11"/>
        <v>62.160000000000004</v>
      </c>
      <c r="C710" s="972">
        <v>111</v>
      </c>
    </row>
    <row r="711" spans="1:3" x14ac:dyDescent="0.2">
      <c r="A711" s="971" t="s">
        <v>1918</v>
      </c>
      <c r="B711" s="972">
        <f t="shared" si="11"/>
        <v>85.12</v>
      </c>
      <c r="C711" s="972">
        <v>152</v>
      </c>
    </row>
    <row r="712" spans="1:3" x14ac:dyDescent="0.2">
      <c r="A712" s="971" t="s">
        <v>1919</v>
      </c>
      <c r="B712" s="972">
        <f t="shared" si="11"/>
        <v>137.76000000000002</v>
      </c>
      <c r="C712" s="972">
        <v>246</v>
      </c>
    </row>
    <row r="713" spans="1:3" x14ac:dyDescent="0.2">
      <c r="A713" s="971" t="s">
        <v>1920</v>
      </c>
      <c r="B713" s="972">
        <f t="shared" si="11"/>
        <v>85.12</v>
      </c>
      <c r="C713" s="972">
        <v>152</v>
      </c>
    </row>
    <row r="714" spans="1:3" x14ac:dyDescent="0.2">
      <c r="A714" s="971" t="s">
        <v>1921</v>
      </c>
      <c r="B714" s="972">
        <f t="shared" si="11"/>
        <v>146.16000000000003</v>
      </c>
      <c r="C714" s="972">
        <v>261</v>
      </c>
    </row>
    <row r="715" spans="1:3" x14ac:dyDescent="0.2">
      <c r="A715" s="971" t="s">
        <v>1922</v>
      </c>
      <c r="B715" s="972">
        <f t="shared" si="11"/>
        <v>59.920000000000009</v>
      </c>
      <c r="C715" s="972">
        <v>107</v>
      </c>
    </row>
    <row r="716" spans="1:3" x14ac:dyDescent="0.2">
      <c r="A716" s="971" t="s">
        <v>1923</v>
      </c>
      <c r="B716" s="972">
        <f t="shared" si="11"/>
        <v>91.280000000000015</v>
      </c>
      <c r="C716" s="972">
        <v>163</v>
      </c>
    </row>
    <row r="717" spans="1:3" x14ac:dyDescent="0.2">
      <c r="A717" s="971" t="s">
        <v>1924</v>
      </c>
      <c r="B717" s="972">
        <f t="shared" si="11"/>
        <v>16.8</v>
      </c>
      <c r="C717" s="972">
        <v>30</v>
      </c>
    </row>
    <row r="718" spans="1:3" x14ac:dyDescent="0.2">
      <c r="A718" s="971" t="s">
        <v>1925</v>
      </c>
      <c r="B718" s="972">
        <f t="shared" si="11"/>
        <v>94.080000000000013</v>
      </c>
      <c r="C718" s="972">
        <v>168</v>
      </c>
    </row>
    <row r="719" spans="1:3" x14ac:dyDescent="0.2">
      <c r="A719" s="971" t="s">
        <v>1926</v>
      </c>
      <c r="B719" s="972">
        <f t="shared" si="11"/>
        <v>136.64000000000001</v>
      </c>
      <c r="C719" s="972">
        <v>244</v>
      </c>
    </row>
    <row r="720" spans="1:3" x14ac:dyDescent="0.2">
      <c r="A720" s="971" t="s">
        <v>827</v>
      </c>
      <c r="B720" s="972">
        <f t="shared" si="11"/>
        <v>155.68</v>
      </c>
      <c r="C720" s="972">
        <v>278</v>
      </c>
    </row>
    <row r="721" spans="1:3" x14ac:dyDescent="0.2">
      <c r="A721" s="971" t="s">
        <v>1927</v>
      </c>
      <c r="B721" s="972">
        <f t="shared" si="11"/>
        <v>1.1200000000000001</v>
      </c>
      <c r="C721" s="972">
        <v>2</v>
      </c>
    </row>
    <row r="722" spans="1:3" x14ac:dyDescent="0.2">
      <c r="A722" s="971" t="s">
        <v>1928</v>
      </c>
      <c r="B722" s="972">
        <f t="shared" si="11"/>
        <v>132.72</v>
      </c>
      <c r="C722" s="972">
        <v>237</v>
      </c>
    </row>
    <row r="723" spans="1:3" x14ac:dyDescent="0.2">
      <c r="A723" s="971" t="s">
        <v>1929</v>
      </c>
      <c r="B723" s="972">
        <f t="shared" si="11"/>
        <v>53.2</v>
      </c>
      <c r="C723" s="972">
        <v>95</v>
      </c>
    </row>
    <row r="724" spans="1:3" x14ac:dyDescent="0.2">
      <c r="A724" s="971" t="s">
        <v>754</v>
      </c>
      <c r="B724" s="972">
        <f t="shared" si="11"/>
        <v>1.6800000000000002</v>
      </c>
      <c r="C724" s="972">
        <v>3</v>
      </c>
    </row>
    <row r="725" spans="1:3" x14ac:dyDescent="0.2">
      <c r="A725" s="971" t="s">
        <v>1930</v>
      </c>
      <c r="B725" s="972">
        <f t="shared" si="11"/>
        <v>37.520000000000003</v>
      </c>
      <c r="C725" s="972">
        <v>67</v>
      </c>
    </row>
    <row r="726" spans="1:3" x14ac:dyDescent="0.2">
      <c r="A726" s="971" t="s">
        <v>1931</v>
      </c>
      <c r="B726" s="972">
        <f t="shared" si="11"/>
        <v>163.52000000000001</v>
      </c>
      <c r="C726" s="972">
        <v>292</v>
      </c>
    </row>
    <row r="727" spans="1:3" x14ac:dyDescent="0.2">
      <c r="A727" s="971" t="s">
        <v>1932</v>
      </c>
      <c r="B727" s="972">
        <f t="shared" si="11"/>
        <v>12.88</v>
      </c>
      <c r="C727" s="972">
        <v>23</v>
      </c>
    </row>
    <row r="728" spans="1:3" x14ac:dyDescent="0.2">
      <c r="A728" s="971" t="s">
        <v>1933</v>
      </c>
      <c r="B728" s="972">
        <f t="shared" si="11"/>
        <v>537.6</v>
      </c>
      <c r="C728" s="972">
        <v>960</v>
      </c>
    </row>
    <row r="729" spans="1:3" x14ac:dyDescent="0.2">
      <c r="A729" s="971" t="s">
        <v>1934</v>
      </c>
      <c r="B729" s="972">
        <f t="shared" si="11"/>
        <v>209.44000000000003</v>
      </c>
      <c r="C729" s="972">
        <v>374</v>
      </c>
    </row>
    <row r="730" spans="1:3" x14ac:dyDescent="0.2">
      <c r="A730" s="971" t="s">
        <v>1935</v>
      </c>
      <c r="B730" s="972">
        <f t="shared" si="11"/>
        <v>364.56000000000006</v>
      </c>
      <c r="C730" s="972">
        <v>651</v>
      </c>
    </row>
    <row r="731" spans="1:3" x14ac:dyDescent="0.2">
      <c r="A731" s="971" t="s">
        <v>1936</v>
      </c>
      <c r="B731" s="972">
        <f t="shared" si="11"/>
        <v>105.84</v>
      </c>
      <c r="C731" s="972">
        <v>189</v>
      </c>
    </row>
    <row r="732" spans="1:3" x14ac:dyDescent="0.2">
      <c r="A732" s="971" t="s">
        <v>1937</v>
      </c>
      <c r="B732" s="972">
        <f t="shared" si="11"/>
        <v>96.320000000000007</v>
      </c>
      <c r="C732" s="972">
        <v>172</v>
      </c>
    </row>
    <row r="733" spans="1:3" x14ac:dyDescent="0.2">
      <c r="A733" s="971" t="s">
        <v>1938</v>
      </c>
      <c r="B733" s="972">
        <f t="shared" si="11"/>
        <v>103.04</v>
      </c>
      <c r="C733" s="972">
        <v>184</v>
      </c>
    </row>
    <row r="734" spans="1:3" x14ac:dyDescent="0.2">
      <c r="A734" s="971" t="s">
        <v>1939</v>
      </c>
      <c r="B734" s="972">
        <f t="shared" si="11"/>
        <v>504.00000000000006</v>
      </c>
      <c r="C734" s="972">
        <v>900</v>
      </c>
    </row>
    <row r="735" spans="1:3" x14ac:dyDescent="0.2">
      <c r="A735" s="971" t="s">
        <v>828</v>
      </c>
      <c r="B735" s="972">
        <f t="shared" si="11"/>
        <v>109.76</v>
      </c>
      <c r="C735" s="972">
        <v>196</v>
      </c>
    </row>
    <row r="736" spans="1:3" x14ac:dyDescent="0.2">
      <c r="A736" s="971" t="s">
        <v>1940</v>
      </c>
      <c r="B736" s="972">
        <f t="shared" si="11"/>
        <v>118.72000000000001</v>
      </c>
      <c r="C736" s="972">
        <v>212</v>
      </c>
    </row>
    <row r="737" spans="1:3" x14ac:dyDescent="0.2">
      <c r="A737" s="971" t="s">
        <v>1941</v>
      </c>
      <c r="B737" s="972">
        <f t="shared" si="11"/>
        <v>103.60000000000001</v>
      </c>
      <c r="C737" s="972">
        <v>185</v>
      </c>
    </row>
    <row r="738" spans="1:3" x14ac:dyDescent="0.2">
      <c r="A738" s="971" t="s">
        <v>1942</v>
      </c>
      <c r="B738" s="972">
        <f t="shared" si="11"/>
        <v>103.60000000000001</v>
      </c>
      <c r="C738" s="972">
        <v>185</v>
      </c>
    </row>
    <row r="739" spans="1:3" x14ac:dyDescent="0.2">
      <c r="A739" s="971" t="s">
        <v>644</v>
      </c>
      <c r="B739" s="972">
        <f t="shared" si="11"/>
        <v>70</v>
      </c>
      <c r="C739" s="972">
        <v>125</v>
      </c>
    </row>
    <row r="740" spans="1:3" x14ac:dyDescent="0.2">
      <c r="A740" s="971" t="s">
        <v>1943</v>
      </c>
      <c r="B740" s="972">
        <f t="shared" si="11"/>
        <v>174.16000000000003</v>
      </c>
      <c r="C740" s="972">
        <v>311</v>
      </c>
    </row>
    <row r="741" spans="1:3" x14ac:dyDescent="0.2">
      <c r="A741" s="971" t="s">
        <v>1944</v>
      </c>
      <c r="B741" s="972">
        <f t="shared" si="11"/>
        <v>215.60000000000002</v>
      </c>
      <c r="C741" s="972">
        <v>385</v>
      </c>
    </row>
    <row r="742" spans="1:3" x14ac:dyDescent="0.2">
      <c r="A742" s="971" t="s">
        <v>1945</v>
      </c>
      <c r="B742" s="972">
        <f t="shared" si="11"/>
        <v>171.36</v>
      </c>
      <c r="C742" s="972">
        <v>306</v>
      </c>
    </row>
    <row r="743" spans="1:3" x14ac:dyDescent="0.2">
      <c r="A743" s="971" t="s">
        <v>829</v>
      </c>
      <c r="B743" s="972">
        <f t="shared" si="11"/>
        <v>169.12</v>
      </c>
      <c r="C743" s="972">
        <v>302</v>
      </c>
    </row>
    <row r="744" spans="1:3" x14ac:dyDescent="0.2">
      <c r="A744" s="971" t="s">
        <v>1946</v>
      </c>
      <c r="B744" s="972">
        <f t="shared" si="11"/>
        <v>505.12000000000006</v>
      </c>
      <c r="C744" s="972">
        <v>902</v>
      </c>
    </row>
    <row r="745" spans="1:3" x14ac:dyDescent="0.2">
      <c r="A745" s="971" t="s">
        <v>1947</v>
      </c>
      <c r="B745" s="972">
        <f t="shared" si="11"/>
        <v>208.32000000000002</v>
      </c>
      <c r="C745" s="972">
        <v>372</v>
      </c>
    </row>
    <row r="746" spans="1:3" x14ac:dyDescent="0.2">
      <c r="A746" s="971" t="s">
        <v>1948</v>
      </c>
      <c r="B746" s="972">
        <f t="shared" si="11"/>
        <v>426.16</v>
      </c>
      <c r="C746" s="972">
        <v>761</v>
      </c>
    </row>
    <row r="747" spans="1:3" x14ac:dyDescent="0.2">
      <c r="A747" s="971" t="s">
        <v>1949</v>
      </c>
      <c r="B747" s="972">
        <f t="shared" si="11"/>
        <v>528.08000000000004</v>
      </c>
      <c r="C747" s="972">
        <v>943</v>
      </c>
    </row>
    <row r="748" spans="1:3" x14ac:dyDescent="0.2">
      <c r="A748" s="971" t="s">
        <v>1950</v>
      </c>
      <c r="B748" s="972">
        <f t="shared" si="11"/>
        <v>224.00000000000003</v>
      </c>
      <c r="C748" s="972">
        <v>400</v>
      </c>
    </row>
    <row r="749" spans="1:3" x14ac:dyDescent="0.2">
      <c r="A749" s="971" t="s">
        <v>1951</v>
      </c>
      <c r="B749" s="972">
        <f t="shared" si="11"/>
        <v>38.080000000000005</v>
      </c>
      <c r="C749" s="972">
        <v>68</v>
      </c>
    </row>
    <row r="750" spans="1:3" x14ac:dyDescent="0.2">
      <c r="A750" s="971" t="s">
        <v>1952</v>
      </c>
      <c r="B750" s="972">
        <f t="shared" si="11"/>
        <v>9.5200000000000014</v>
      </c>
      <c r="C750" s="972">
        <v>17</v>
      </c>
    </row>
    <row r="751" spans="1:3" x14ac:dyDescent="0.2">
      <c r="A751" s="971" t="s">
        <v>830</v>
      </c>
      <c r="B751" s="972">
        <f t="shared" si="11"/>
        <v>288.96000000000004</v>
      </c>
      <c r="C751" s="972">
        <v>516</v>
      </c>
    </row>
    <row r="752" spans="1:3" x14ac:dyDescent="0.2">
      <c r="A752" s="971" t="s">
        <v>831</v>
      </c>
      <c r="B752" s="972">
        <f t="shared" si="11"/>
        <v>373.52000000000004</v>
      </c>
      <c r="C752" s="972">
        <v>667</v>
      </c>
    </row>
    <row r="753" spans="1:3" x14ac:dyDescent="0.2">
      <c r="A753" s="971" t="s">
        <v>1953</v>
      </c>
      <c r="B753" s="972">
        <f t="shared" si="11"/>
        <v>232.96000000000004</v>
      </c>
      <c r="C753" s="972">
        <v>416</v>
      </c>
    </row>
    <row r="754" spans="1:3" x14ac:dyDescent="0.2">
      <c r="A754" s="971" t="s">
        <v>1954</v>
      </c>
      <c r="B754" s="972">
        <f t="shared" si="11"/>
        <v>97.440000000000012</v>
      </c>
      <c r="C754" s="972">
        <v>174</v>
      </c>
    </row>
    <row r="755" spans="1:3" x14ac:dyDescent="0.2">
      <c r="A755" s="971" t="s">
        <v>755</v>
      </c>
      <c r="B755" s="972">
        <f t="shared" si="11"/>
        <v>209.44000000000003</v>
      </c>
      <c r="C755" s="972">
        <v>374</v>
      </c>
    </row>
    <row r="756" spans="1:3" x14ac:dyDescent="0.2">
      <c r="A756" s="971" t="s">
        <v>1955</v>
      </c>
      <c r="B756" s="972">
        <f t="shared" si="11"/>
        <v>180.88000000000002</v>
      </c>
      <c r="C756" s="972">
        <v>323</v>
      </c>
    </row>
    <row r="757" spans="1:3" x14ac:dyDescent="0.2">
      <c r="A757" s="971" t="s">
        <v>1956</v>
      </c>
      <c r="B757" s="972">
        <f t="shared" si="11"/>
        <v>41.440000000000005</v>
      </c>
      <c r="C757" s="972">
        <v>74</v>
      </c>
    </row>
    <row r="758" spans="1:3" x14ac:dyDescent="0.2">
      <c r="A758" s="971" t="s">
        <v>756</v>
      </c>
      <c r="B758" s="972">
        <f t="shared" si="11"/>
        <v>132.72</v>
      </c>
      <c r="C758" s="972">
        <v>237</v>
      </c>
    </row>
    <row r="759" spans="1:3" x14ac:dyDescent="0.2">
      <c r="A759" s="971" t="s">
        <v>1957</v>
      </c>
      <c r="B759" s="972">
        <f t="shared" si="11"/>
        <v>291.20000000000005</v>
      </c>
      <c r="C759" s="972">
        <v>520</v>
      </c>
    </row>
    <row r="760" spans="1:3" x14ac:dyDescent="0.2">
      <c r="A760" s="971" t="s">
        <v>1958</v>
      </c>
      <c r="B760" s="972">
        <f t="shared" si="11"/>
        <v>13.440000000000001</v>
      </c>
      <c r="C760" s="972">
        <v>24</v>
      </c>
    </row>
    <row r="761" spans="1:3" x14ac:dyDescent="0.2">
      <c r="A761" s="971" t="s">
        <v>1959</v>
      </c>
      <c r="B761" s="972">
        <f t="shared" si="11"/>
        <v>122.08000000000001</v>
      </c>
      <c r="C761" s="972">
        <v>218</v>
      </c>
    </row>
    <row r="762" spans="1:3" x14ac:dyDescent="0.2">
      <c r="A762" s="971" t="s">
        <v>1960</v>
      </c>
      <c r="B762" s="972">
        <f t="shared" si="11"/>
        <v>292.32000000000005</v>
      </c>
      <c r="C762" s="972">
        <v>522</v>
      </c>
    </row>
    <row r="763" spans="1:3" x14ac:dyDescent="0.2">
      <c r="A763" s="971" t="s">
        <v>1961</v>
      </c>
      <c r="B763" s="972">
        <f t="shared" si="11"/>
        <v>69.440000000000012</v>
      </c>
      <c r="C763" s="972">
        <v>124</v>
      </c>
    </row>
    <row r="764" spans="1:3" x14ac:dyDescent="0.2">
      <c r="A764" s="971" t="s">
        <v>832</v>
      </c>
      <c r="B764" s="972">
        <f t="shared" si="11"/>
        <v>29.680000000000003</v>
      </c>
      <c r="C764" s="972">
        <v>53</v>
      </c>
    </row>
    <row r="765" spans="1:3" x14ac:dyDescent="0.2">
      <c r="A765" s="971" t="s">
        <v>1962</v>
      </c>
      <c r="B765" s="972">
        <f t="shared" si="11"/>
        <v>384.72</v>
      </c>
      <c r="C765" s="972">
        <v>687</v>
      </c>
    </row>
    <row r="766" spans="1:3" x14ac:dyDescent="0.2">
      <c r="A766" s="971" t="s">
        <v>1963</v>
      </c>
      <c r="B766" s="972">
        <f t="shared" si="11"/>
        <v>41.440000000000005</v>
      </c>
      <c r="C766" s="972">
        <v>74</v>
      </c>
    </row>
    <row r="767" spans="1:3" x14ac:dyDescent="0.2">
      <c r="A767" s="971" t="s">
        <v>1964</v>
      </c>
      <c r="B767" s="972">
        <f t="shared" si="11"/>
        <v>77.84</v>
      </c>
      <c r="C767" s="972">
        <v>139</v>
      </c>
    </row>
    <row r="768" spans="1:3" x14ac:dyDescent="0.2">
      <c r="A768" s="971" t="s">
        <v>1965</v>
      </c>
      <c r="B768" s="972">
        <f t="shared" si="11"/>
        <v>391.44000000000005</v>
      </c>
      <c r="C768" s="972">
        <v>699</v>
      </c>
    </row>
    <row r="769" spans="1:3" x14ac:dyDescent="0.2">
      <c r="A769" s="971" t="s">
        <v>1966</v>
      </c>
      <c r="B769" s="972">
        <f t="shared" si="11"/>
        <v>429.52000000000004</v>
      </c>
      <c r="C769" s="972">
        <v>767</v>
      </c>
    </row>
    <row r="770" spans="1:3" x14ac:dyDescent="0.2">
      <c r="A770" s="971" t="s">
        <v>833</v>
      </c>
      <c r="B770" s="972">
        <f t="shared" si="11"/>
        <v>154.00000000000003</v>
      </c>
      <c r="C770" s="972">
        <v>275</v>
      </c>
    </row>
    <row r="771" spans="1:3" x14ac:dyDescent="0.2">
      <c r="A771" s="971" t="s">
        <v>1967</v>
      </c>
      <c r="B771" s="972">
        <f t="shared" si="11"/>
        <v>100.24000000000001</v>
      </c>
      <c r="C771" s="972">
        <v>179</v>
      </c>
    </row>
    <row r="772" spans="1:3" x14ac:dyDescent="0.2">
      <c r="A772" s="971" t="s">
        <v>1968</v>
      </c>
      <c r="B772" s="972">
        <f t="shared" si="11"/>
        <v>86.800000000000011</v>
      </c>
      <c r="C772" s="972">
        <v>155</v>
      </c>
    </row>
    <row r="773" spans="1:3" x14ac:dyDescent="0.2">
      <c r="A773" s="971" t="s">
        <v>1969</v>
      </c>
      <c r="B773" s="972">
        <f t="shared" ref="B773:B836" si="12">C773*0.56</f>
        <v>173.60000000000002</v>
      </c>
      <c r="C773" s="972">
        <v>310</v>
      </c>
    </row>
    <row r="774" spans="1:3" x14ac:dyDescent="0.2">
      <c r="A774" s="971" t="s">
        <v>757</v>
      </c>
      <c r="B774" s="972">
        <f t="shared" si="12"/>
        <v>681.5200000000001</v>
      </c>
      <c r="C774" s="972">
        <v>1217</v>
      </c>
    </row>
    <row r="775" spans="1:3" x14ac:dyDescent="0.2">
      <c r="A775" s="971" t="s">
        <v>1970</v>
      </c>
      <c r="B775" s="972">
        <f t="shared" si="12"/>
        <v>134.96</v>
      </c>
      <c r="C775" s="972">
        <v>241</v>
      </c>
    </row>
    <row r="776" spans="1:3" x14ac:dyDescent="0.2">
      <c r="A776" s="971" t="s">
        <v>1971</v>
      </c>
      <c r="B776" s="972">
        <f t="shared" si="12"/>
        <v>126.56000000000002</v>
      </c>
      <c r="C776" s="972">
        <v>226</v>
      </c>
    </row>
    <row r="777" spans="1:3" x14ac:dyDescent="0.2">
      <c r="A777" s="971" t="s">
        <v>1972</v>
      </c>
      <c r="B777" s="972">
        <f t="shared" si="12"/>
        <v>55.440000000000005</v>
      </c>
      <c r="C777" s="972">
        <v>99</v>
      </c>
    </row>
    <row r="778" spans="1:3" x14ac:dyDescent="0.2">
      <c r="A778" s="971" t="s">
        <v>654</v>
      </c>
      <c r="B778" s="972">
        <f t="shared" si="12"/>
        <v>60.480000000000004</v>
      </c>
      <c r="C778" s="972">
        <v>108</v>
      </c>
    </row>
    <row r="779" spans="1:3" x14ac:dyDescent="0.2">
      <c r="A779" s="971" t="s">
        <v>834</v>
      </c>
      <c r="B779" s="972">
        <f t="shared" si="12"/>
        <v>73.92</v>
      </c>
      <c r="C779" s="972">
        <v>132</v>
      </c>
    </row>
    <row r="780" spans="1:3" x14ac:dyDescent="0.2">
      <c r="A780" s="971" t="s">
        <v>1973</v>
      </c>
      <c r="B780" s="972">
        <f t="shared" si="12"/>
        <v>280</v>
      </c>
      <c r="C780" s="972">
        <v>500</v>
      </c>
    </row>
    <row r="781" spans="1:3" x14ac:dyDescent="0.2">
      <c r="A781" s="971" t="s">
        <v>1974</v>
      </c>
      <c r="B781" s="972">
        <f t="shared" si="12"/>
        <v>87.92</v>
      </c>
      <c r="C781" s="972">
        <v>157</v>
      </c>
    </row>
    <row r="782" spans="1:3" x14ac:dyDescent="0.2">
      <c r="A782" s="971" t="s">
        <v>1975</v>
      </c>
      <c r="B782" s="972">
        <f t="shared" si="12"/>
        <v>226.8</v>
      </c>
      <c r="C782" s="972">
        <v>405</v>
      </c>
    </row>
    <row r="783" spans="1:3" x14ac:dyDescent="0.2">
      <c r="A783" s="971" t="s">
        <v>1976</v>
      </c>
      <c r="B783" s="972">
        <f t="shared" si="12"/>
        <v>110.32000000000001</v>
      </c>
      <c r="C783" s="972">
        <v>197</v>
      </c>
    </row>
    <row r="784" spans="1:3" x14ac:dyDescent="0.2">
      <c r="A784" s="971" t="s">
        <v>1977</v>
      </c>
      <c r="B784" s="972">
        <f t="shared" si="12"/>
        <v>66.64</v>
      </c>
      <c r="C784" s="972">
        <v>119</v>
      </c>
    </row>
    <row r="785" spans="1:3" x14ac:dyDescent="0.2">
      <c r="A785" s="971" t="s">
        <v>1978</v>
      </c>
      <c r="B785" s="972">
        <f t="shared" si="12"/>
        <v>207.20000000000002</v>
      </c>
      <c r="C785" s="972">
        <v>370</v>
      </c>
    </row>
    <row r="786" spans="1:3" x14ac:dyDescent="0.2">
      <c r="A786" s="971" t="s">
        <v>1979</v>
      </c>
      <c r="B786" s="972">
        <f t="shared" si="12"/>
        <v>256.48</v>
      </c>
      <c r="C786" s="972">
        <v>458</v>
      </c>
    </row>
    <row r="787" spans="1:3" x14ac:dyDescent="0.2">
      <c r="A787" s="971" t="s">
        <v>1980</v>
      </c>
      <c r="B787" s="972">
        <f t="shared" si="12"/>
        <v>352.24</v>
      </c>
      <c r="C787" s="972">
        <v>629</v>
      </c>
    </row>
    <row r="788" spans="1:3" x14ac:dyDescent="0.2">
      <c r="A788" s="971" t="s">
        <v>1981</v>
      </c>
      <c r="B788" s="972">
        <f t="shared" si="12"/>
        <v>69.440000000000012</v>
      </c>
      <c r="C788" s="972">
        <v>124</v>
      </c>
    </row>
    <row r="789" spans="1:3" x14ac:dyDescent="0.2">
      <c r="A789" s="971" t="s">
        <v>835</v>
      </c>
      <c r="B789" s="972">
        <f t="shared" si="12"/>
        <v>55.440000000000005</v>
      </c>
      <c r="C789" s="972">
        <v>99</v>
      </c>
    </row>
    <row r="790" spans="1:3" x14ac:dyDescent="0.2">
      <c r="A790" s="971" t="s">
        <v>658</v>
      </c>
      <c r="B790" s="972">
        <f t="shared" si="12"/>
        <v>127.68</v>
      </c>
      <c r="C790" s="972">
        <v>228</v>
      </c>
    </row>
    <row r="791" spans="1:3" x14ac:dyDescent="0.2">
      <c r="A791" s="971" t="s">
        <v>658</v>
      </c>
      <c r="B791" s="972">
        <f t="shared" si="12"/>
        <v>1.1200000000000001</v>
      </c>
      <c r="C791" s="972">
        <v>2</v>
      </c>
    </row>
    <row r="792" spans="1:3" x14ac:dyDescent="0.2">
      <c r="A792" s="971" t="s">
        <v>659</v>
      </c>
      <c r="B792" s="972">
        <f t="shared" si="12"/>
        <v>159.60000000000002</v>
      </c>
      <c r="C792" s="972">
        <v>285</v>
      </c>
    </row>
    <row r="793" spans="1:3" x14ac:dyDescent="0.2">
      <c r="A793" s="971" t="s">
        <v>660</v>
      </c>
      <c r="B793" s="972">
        <f t="shared" si="12"/>
        <v>22.96</v>
      </c>
      <c r="C793" s="972">
        <v>41</v>
      </c>
    </row>
    <row r="794" spans="1:3" x14ac:dyDescent="0.2">
      <c r="A794" s="971" t="s">
        <v>1982</v>
      </c>
      <c r="B794" s="972">
        <f t="shared" si="12"/>
        <v>165.20000000000002</v>
      </c>
      <c r="C794" s="972">
        <v>295</v>
      </c>
    </row>
    <row r="795" spans="1:3" x14ac:dyDescent="0.2">
      <c r="A795" s="971" t="s">
        <v>836</v>
      </c>
      <c r="B795" s="972">
        <f t="shared" si="12"/>
        <v>82.88000000000001</v>
      </c>
      <c r="C795" s="972">
        <v>148</v>
      </c>
    </row>
    <row r="796" spans="1:3" x14ac:dyDescent="0.2">
      <c r="A796" s="971" t="s">
        <v>837</v>
      </c>
      <c r="B796" s="972">
        <f t="shared" si="12"/>
        <v>141.68</v>
      </c>
      <c r="C796" s="972">
        <v>253</v>
      </c>
    </row>
    <row r="797" spans="1:3" x14ac:dyDescent="0.2">
      <c r="A797" s="971" t="s">
        <v>1983</v>
      </c>
      <c r="B797" s="972">
        <f t="shared" si="12"/>
        <v>115.36000000000001</v>
      </c>
      <c r="C797" s="972">
        <v>206</v>
      </c>
    </row>
    <row r="798" spans="1:3" x14ac:dyDescent="0.2">
      <c r="A798" s="971" t="s">
        <v>1984</v>
      </c>
      <c r="B798" s="972">
        <f t="shared" si="12"/>
        <v>136.64000000000001</v>
      </c>
      <c r="C798" s="972">
        <v>244</v>
      </c>
    </row>
    <row r="799" spans="1:3" x14ac:dyDescent="0.2">
      <c r="A799" s="971" t="s">
        <v>1985</v>
      </c>
      <c r="B799" s="972">
        <f t="shared" si="12"/>
        <v>474.88000000000005</v>
      </c>
      <c r="C799" s="972">
        <v>848</v>
      </c>
    </row>
    <row r="800" spans="1:3" x14ac:dyDescent="0.2">
      <c r="A800" s="971" t="s">
        <v>1986</v>
      </c>
      <c r="B800" s="972">
        <f t="shared" si="12"/>
        <v>54.320000000000007</v>
      </c>
      <c r="C800" s="972">
        <v>97</v>
      </c>
    </row>
    <row r="801" spans="1:3" x14ac:dyDescent="0.2">
      <c r="A801" s="971" t="s">
        <v>1987</v>
      </c>
      <c r="B801" s="972">
        <f t="shared" si="12"/>
        <v>48.720000000000006</v>
      </c>
      <c r="C801" s="972">
        <v>87</v>
      </c>
    </row>
    <row r="802" spans="1:3" x14ac:dyDescent="0.2">
      <c r="A802" s="971" t="s">
        <v>1988</v>
      </c>
      <c r="B802" s="972">
        <f t="shared" si="12"/>
        <v>110.88000000000001</v>
      </c>
      <c r="C802" s="972">
        <v>198</v>
      </c>
    </row>
    <row r="803" spans="1:3" x14ac:dyDescent="0.2">
      <c r="A803" s="971" t="s">
        <v>1989</v>
      </c>
      <c r="B803" s="972">
        <f t="shared" si="12"/>
        <v>5.6000000000000005</v>
      </c>
      <c r="C803" s="972">
        <v>10</v>
      </c>
    </row>
    <row r="804" spans="1:3" x14ac:dyDescent="0.2">
      <c r="A804" s="971" t="s">
        <v>1990</v>
      </c>
      <c r="B804" s="972">
        <f t="shared" si="12"/>
        <v>212.24</v>
      </c>
      <c r="C804" s="972">
        <v>379</v>
      </c>
    </row>
    <row r="805" spans="1:3" x14ac:dyDescent="0.2">
      <c r="A805" s="971" t="s">
        <v>1991</v>
      </c>
      <c r="B805" s="972">
        <f t="shared" si="12"/>
        <v>133.84</v>
      </c>
      <c r="C805" s="972">
        <v>239</v>
      </c>
    </row>
    <row r="806" spans="1:3" x14ac:dyDescent="0.2">
      <c r="A806" s="971" t="s">
        <v>1992</v>
      </c>
      <c r="B806" s="972">
        <f t="shared" si="12"/>
        <v>94.080000000000013</v>
      </c>
      <c r="C806" s="972">
        <v>168</v>
      </c>
    </row>
    <row r="807" spans="1:3" x14ac:dyDescent="0.2">
      <c r="A807" s="971" t="s">
        <v>1993</v>
      </c>
      <c r="B807" s="972">
        <f t="shared" si="12"/>
        <v>227.92000000000002</v>
      </c>
      <c r="C807" s="972">
        <v>407</v>
      </c>
    </row>
    <row r="808" spans="1:3" x14ac:dyDescent="0.2">
      <c r="A808" s="971" t="s">
        <v>758</v>
      </c>
      <c r="B808" s="972">
        <f t="shared" si="12"/>
        <v>498.40000000000003</v>
      </c>
      <c r="C808" s="972">
        <v>890</v>
      </c>
    </row>
    <row r="809" spans="1:3" x14ac:dyDescent="0.2">
      <c r="A809" s="971" t="s">
        <v>1994</v>
      </c>
      <c r="B809" s="972">
        <f t="shared" si="12"/>
        <v>249.20000000000002</v>
      </c>
      <c r="C809" s="972">
        <v>445</v>
      </c>
    </row>
    <row r="810" spans="1:3" x14ac:dyDescent="0.2">
      <c r="A810" s="971" t="s">
        <v>1995</v>
      </c>
      <c r="B810" s="972">
        <f t="shared" si="12"/>
        <v>99.68</v>
      </c>
      <c r="C810" s="972">
        <v>178</v>
      </c>
    </row>
    <row r="811" spans="1:3" x14ac:dyDescent="0.2">
      <c r="A811" s="971" t="s">
        <v>759</v>
      </c>
      <c r="B811" s="972">
        <f t="shared" si="12"/>
        <v>96.88000000000001</v>
      </c>
      <c r="C811" s="972">
        <v>173</v>
      </c>
    </row>
    <row r="812" spans="1:3" x14ac:dyDescent="0.2">
      <c r="A812" s="971" t="s">
        <v>1996</v>
      </c>
      <c r="B812" s="972">
        <f t="shared" si="12"/>
        <v>44.24</v>
      </c>
      <c r="C812" s="972">
        <v>79</v>
      </c>
    </row>
    <row r="813" spans="1:3" x14ac:dyDescent="0.2">
      <c r="A813" s="971" t="s">
        <v>1997</v>
      </c>
      <c r="B813" s="972">
        <f t="shared" si="12"/>
        <v>257.60000000000002</v>
      </c>
      <c r="C813" s="972">
        <v>460</v>
      </c>
    </row>
    <row r="814" spans="1:3" x14ac:dyDescent="0.2">
      <c r="A814" s="971" t="s">
        <v>668</v>
      </c>
      <c r="B814" s="972">
        <f t="shared" si="12"/>
        <v>1551.2</v>
      </c>
      <c r="C814" s="972">
        <v>2770</v>
      </c>
    </row>
    <row r="815" spans="1:3" x14ac:dyDescent="0.2">
      <c r="A815" s="971" t="s">
        <v>1998</v>
      </c>
      <c r="B815" s="972">
        <f t="shared" si="12"/>
        <v>50.400000000000006</v>
      </c>
      <c r="C815" s="972">
        <v>90</v>
      </c>
    </row>
    <row r="816" spans="1:3" x14ac:dyDescent="0.2">
      <c r="A816" s="971" t="s">
        <v>760</v>
      </c>
      <c r="B816" s="972">
        <f t="shared" si="12"/>
        <v>355.6</v>
      </c>
      <c r="C816" s="972">
        <v>635</v>
      </c>
    </row>
    <row r="817" spans="1:3" x14ac:dyDescent="0.2">
      <c r="A817" s="971" t="s">
        <v>761</v>
      </c>
      <c r="B817" s="972">
        <f t="shared" si="12"/>
        <v>155.68</v>
      </c>
      <c r="C817" s="972">
        <v>278</v>
      </c>
    </row>
    <row r="818" spans="1:3" x14ac:dyDescent="0.2">
      <c r="A818" s="971" t="s">
        <v>1999</v>
      </c>
      <c r="B818" s="972">
        <f t="shared" si="12"/>
        <v>112.56000000000002</v>
      </c>
      <c r="C818" s="972">
        <v>201</v>
      </c>
    </row>
    <row r="819" spans="1:3" x14ac:dyDescent="0.2">
      <c r="A819" s="971" t="s">
        <v>2000</v>
      </c>
      <c r="B819" s="972">
        <f t="shared" si="12"/>
        <v>117.60000000000001</v>
      </c>
      <c r="C819" s="972">
        <v>210</v>
      </c>
    </row>
    <row r="820" spans="1:3" x14ac:dyDescent="0.2">
      <c r="A820" s="971" t="s">
        <v>2001</v>
      </c>
      <c r="B820" s="972">
        <f t="shared" si="12"/>
        <v>63.84</v>
      </c>
      <c r="C820" s="972">
        <v>114</v>
      </c>
    </row>
    <row r="821" spans="1:3" x14ac:dyDescent="0.2">
      <c r="A821" s="971" t="s">
        <v>2002</v>
      </c>
      <c r="B821" s="972">
        <f t="shared" si="12"/>
        <v>42.56</v>
      </c>
      <c r="C821" s="972">
        <v>76</v>
      </c>
    </row>
    <row r="822" spans="1:3" x14ac:dyDescent="0.2">
      <c r="A822" s="971" t="s">
        <v>762</v>
      </c>
      <c r="B822" s="972">
        <f t="shared" si="12"/>
        <v>864.08</v>
      </c>
      <c r="C822" s="972">
        <v>1543</v>
      </c>
    </row>
    <row r="823" spans="1:3" x14ac:dyDescent="0.2">
      <c r="A823" s="971" t="s">
        <v>838</v>
      </c>
      <c r="B823" s="972">
        <f t="shared" si="12"/>
        <v>219.52</v>
      </c>
      <c r="C823" s="972">
        <v>392</v>
      </c>
    </row>
    <row r="824" spans="1:3" x14ac:dyDescent="0.2">
      <c r="A824" s="971" t="s">
        <v>2003</v>
      </c>
      <c r="B824" s="972">
        <f t="shared" si="12"/>
        <v>63.84</v>
      </c>
      <c r="C824" s="972">
        <v>114</v>
      </c>
    </row>
    <row r="825" spans="1:3" x14ac:dyDescent="0.2">
      <c r="A825" s="971" t="s">
        <v>839</v>
      </c>
      <c r="B825" s="972">
        <f t="shared" si="12"/>
        <v>101.36000000000001</v>
      </c>
      <c r="C825" s="972">
        <v>181</v>
      </c>
    </row>
    <row r="826" spans="1:3" x14ac:dyDescent="0.2">
      <c r="A826" s="971" t="s">
        <v>2004</v>
      </c>
      <c r="B826" s="972">
        <f t="shared" si="12"/>
        <v>85.68</v>
      </c>
      <c r="C826" s="972">
        <v>153</v>
      </c>
    </row>
    <row r="827" spans="1:3" x14ac:dyDescent="0.2">
      <c r="A827" s="971" t="s">
        <v>2005</v>
      </c>
      <c r="B827" s="972">
        <f t="shared" si="12"/>
        <v>0.56000000000000005</v>
      </c>
      <c r="C827" s="972">
        <v>1</v>
      </c>
    </row>
    <row r="828" spans="1:3" x14ac:dyDescent="0.2">
      <c r="A828" s="971" t="s">
        <v>2006</v>
      </c>
      <c r="B828" s="972">
        <f t="shared" si="12"/>
        <v>205.52</v>
      </c>
      <c r="C828" s="972">
        <v>367</v>
      </c>
    </row>
    <row r="829" spans="1:3" x14ac:dyDescent="0.2">
      <c r="A829" s="971" t="s">
        <v>2007</v>
      </c>
      <c r="B829" s="972">
        <f t="shared" si="12"/>
        <v>73.360000000000014</v>
      </c>
      <c r="C829" s="972">
        <v>131</v>
      </c>
    </row>
    <row r="830" spans="1:3" x14ac:dyDescent="0.2">
      <c r="A830" s="971" t="s">
        <v>2008</v>
      </c>
      <c r="B830" s="972">
        <f t="shared" si="12"/>
        <v>203.84000000000003</v>
      </c>
      <c r="C830" s="972">
        <v>364</v>
      </c>
    </row>
    <row r="831" spans="1:3" x14ac:dyDescent="0.2">
      <c r="A831" s="971" t="s">
        <v>2009</v>
      </c>
      <c r="B831" s="972">
        <f t="shared" si="12"/>
        <v>44.24</v>
      </c>
      <c r="C831" s="972">
        <v>79</v>
      </c>
    </row>
    <row r="832" spans="1:3" x14ac:dyDescent="0.2">
      <c r="A832" s="971" t="s">
        <v>763</v>
      </c>
      <c r="B832" s="972">
        <f t="shared" si="12"/>
        <v>252.56000000000003</v>
      </c>
      <c r="C832" s="972">
        <v>451</v>
      </c>
    </row>
    <row r="833" spans="1:3" x14ac:dyDescent="0.2">
      <c r="A833" s="971" t="s">
        <v>2010</v>
      </c>
      <c r="B833" s="972">
        <f t="shared" si="12"/>
        <v>106.4</v>
      </c>
      <c r="C833" s="972">
        <v>190</v>
      </c>
    </row>
    <row r="834" spans="1:3" x14ac:dyDescent="0.2">
      <c r="A834" s="971" t="s">
        <v>2011</v>
      </c>
      <c r="B834" s="972">
        <f t="shared" si="12"/>
        <v>102.48</v>
      </c>
      <c r="C834" s="972">
        <v>183</v>
      </c>
    </row>
    <row r="835" spans="1:3" x14ac:dyDescent="0.2">
      <c r="A835" s="971" t="s">
        <v>2012</v>
      </c>
      <c r="B835" s="972">
        <f t="shared" si="12"/>
        <v>22.96</v>
      </c>
      <c r="C835" s="972">
        <v>41</v>
      </c>
    </row>
    <row r="836" spans="1:3" x14ac:dyDescent="0.2">
      <c r="A836" s="971" t="s">
        <v>2013</v>
      </c>
      <c r="B836" s="972">
        <f t="shared" si="12"/>
        <v>563.36</v>
      </c>
      <c r="C836" s="972">
        <v>1006</v>
      </c>
    </row>
    <row r="837" spans="1:3" x14ac:dyDescent="0.2">
      <c r="A837" s="971" t="s">
        <v>2014</v>
      </c>
      <c r="B837" s="972">
        <f t="shared" ref="B837:B900" si="13">C837*0.56</f>
        <v>78.960000000000008</v>
      </c>
      <c r="C837" s="972">
        <v>141</v>
      </c>
    </row>
    <row r="838" spans="1:3" x14ac:dyDescent="0.2">
      <c r="A838" s="971" t="s">
        <v>2015</v>
      </c>
      <c r="B838" s="972">
        <f t="shared" si="13"/>
        <v>165.20000000000002</v>
      </c>
      <c r="C838" s="972">
        <v>295</v>
      </c>
    </row>
    <row r="839" spans="1:3" x14ac:dyDescent="0.2">
      <c r="A839" s="971" t="s">
        <v>840</v>
      </c>
      <c r="B839" s="972">
        <f t="shared" si="13"/>
        <v>88.48</v>
      </c>
      <c r="C839" s="972">
        <v>158</v>
      </c>
    </row>
    <row r="840" spans="1:3" x14ac:dyDescent="0.2">
      <c r="A840" s="971" t="s">
        <v>764</v>
      </c>
      <c r="B840" s="972">
        <f t="shared" si="13"/>
        <v>257.60000000000002</v>
      </c>
      <c r="C840" s="972">
        <v>460</v>
      </c>
    </row>
    <row r="841" spans="1:3" x14ac:dyDescent="0.2">
      <c r="A841" s="971" t="s">
        <v>2016</v>
      </c>
      <c r="B841" s="972">
        <f t="shared" si="13"/>
        <v>113.12</v>
      </c>
      <c r="C841" s="972">
        <v>202</v>
      </c>
    </row>
    <row r="842" spans="1:3" x14ac:dyDescent="0.2">
      <c r="A842" s="971" t="s">
        <v>765</v>
      </c>
      <c r="B842" s="972">
        <f t="shared" si="13"/>
        <v>169.12</v>
      </c>
      <c r="C842" s="972">
        <v>302</v>
      </c>
    </row>
    <row r="843" spans="1:3" x14ac:dyDescent="0.2">
      <c r="A843" s="971" t="s">
        <v>2017</v>
      </c>
      <c r="B843" s="972">
        <f t="shared" si="13"/>
        <v>353.36</v>
      </c>
      <c r="C843" s="972">
        <v>631</v>
      </c>
    </row>
    <row r="844" spans="1:3" x14ac:dyDescent="0.2">
      <c r="A844" s="971" t="s">
        <v>2018</v>
      </c>
      <c r="B844" s="972">
        <f t="shared" si="13"/>
        <v>119.84000000000002</v>
      </c>
      <c r="C844" s="972">
        <v>214</v>
      </c>
    </row>
    <row r="845" spans="1:3" x14ac:dyDescent="0.2">
      <c r="A845" s="971" t="s">
        <v>2019</v>
      </c>
      <c r="B845" s="972">
        <f t="shared" si="13"/>
        <v>65.52000000000001</v>
      </c>
      <c r="C845" s="972">
        <v>117</v>
      </c>
    </row>
    <row r="846" spans="1:3" x14ac:dyDescent="0.2">
      <c r="A846" s="971" t="s">
        <v>766</v>
      </c>
      <c r="B846" s="972">
        <f t="shared" si="13"/>
        <v>292.88000000000005</v>
      </c>
      <c r="C846" s="972">
        <v>523</v>
      </c>
    </row>
    <row r="847" spans="1:3" x14ac:dyDescent="0.2">
      <c r="A847" s="971" t="s">
        <v>2020</v>
      </c>
      <c r="B847" s="972">
        <f t="shared" si="13"/>
        <v>154.00000000000003</v>
      </c>
      <c r="C847" s="972">
        <v>275</v>
      </c>
    </row>
    <row r="848" spans="1:3" x14ac:dyDescent="0.2">
      <c r="A848" s="971" t="s">
        <v>2021</v>
      </c>
      <c r="B848" s="972">
        <f t="shared" si="13"/>
        <v>60.480000000000004</v>
      </c>
      <c r="C848" s="972">
        <v>108</v>
      </c>
    </row>
    <row r="849" spans="1:3" x14ac:dyDescent="0.2">
      <c r="A849" s="971" t="s">
        <v>767</v>
      </c>
      <c r="B849" s="972">
        <f t="shared" si="13"/>
        <v>247.52</v>
      </c>
      <c r="C849" s="972">
        <v>442</v>
      </c>
    </row>
    <row r="850" spans="1:3" x14ac:dyDescent="0.2">
      <c r="A850" s="971" t="s">
        <v>2022</v>
      </c>
      <c r="B850" s="972">
        <f t="shared" si="13"/>
        <v>220.08</v>
      </c>
      <c r="C850" s="972">
        <v>393</v>
      </c>
    </row>
    <row r="851" spans="1:3" x14ac:dyDescent="0.2">
      <c r="A851" s="971" t="s">
        <v>2023</v>
      </c>
      <c r="B851" s="972">
        <f t="shared" si="13"/>
        <v>140.56</v>
      </c>
      <c r="C851" s="972">
        <v>251</v>
      </c>
    </row>
    <row r="852" spans="1:3" x14ac:dyDescent="0.2">
      <c r="A852" s="971" t="s">
        <v>2024</v>
      </c>
      <c r="B852" s="972">
        <f t="shared" si="13"/>
        <v>113.68</v>
      </c>
      <c r="C852" s="972">
        <v>203</v>
      </c>
    </row>
    <row r="853" spans="1:3" x14ac:dyDescent="0.2">
      <c r="A853" s="971" t="s">
        <v>841</v>
      </c>
      <c r="B853" s="972">
        <f t="shared" si="13"/>
        <v>142.24</v>
      </c>
      <c r="C853" s="972">
        <v>254</v>
      </c>
    </row>
    <row r="854" spans="1:3" x14ac:dyDescent="0.2">
      <c r="A854" s="971" t="s">
        <v>2025</v>
      </c>
      <c r="B854" s="972">
        <f t="shared" si="13"/>
        <v>134.4</v>
      </c>
      <c r="C854" s="972">
        <v>240</v>
      </c>
    </row>
    <row r="855" spans="1:3" x14ac:dyDescent="0.2">
      <c r="A855" s="971" t="s">
        <v>2026</v>
      </c>
      <c r="B855" s="972">
        <f t="shared" si="13"/>
        <v>152.88000000000002</v>
      </c>
      <c r="C855" s="972">
        <v>273</v>
      </c>
    </row>
    <row r="856" spans="1:3" x14ac:dyDescent="0.2">
      <c r="A856" s="971" t="s">
        <v>768</v>
      </c>
      <c r="B856" s="972">
        <f t="shared" si="13"/>
        <v>145.04000000000002</v>
      </c>
      <c r="C856" s="972">
        <v>259</v>
      </c>
    </row>
    <row r="857" spans="1:3" x14ac:dyDescent="0.2">
      <c r="A857" s="971" t="s">
        <v>2027</v>
      </c>
      <c r="B857" s="972">
        <f t="shared" si="13"/>
        <v>143.92000000000002</v>
      </c>
      <c r="C857" s="972">
        <v>257</v>
      </c>
    </row>
    <row r="858" spans="1:3" x14ac:dyDescent="0.2">
      <c r="A858" s="971" t="s">
        <v>2028</v>
      </c>
      <c r="B858" s="972">
        <f t="shared" si="13"/>
        <v>12.88</v>
      </c>
      <c r="C858" s="972">
        <v>23</v>
      </c>
    </row>
    <row r="859" spans="1:3" x14ac:dyDescent="0.2">
      <c r="A859" s="971" t="s">
        <v>2029</v>
      </c>
      <c r="B859" s="972">
        <f t="shared" si="13"/>
        <v>98.56</v>
      </c>
      <c r="C859" s="972">
        <v>176</v>
      </c>
    </row>
    <row r="860" spans="1:3" x14ac:dyDescent="0.2">
      <c r="A860" s="971" t="s">
        <v>769</v>
      </c>
      <c r="B860" s="972">
        <f t="shared" si="13"/>
        <v>114.80000000000001</v>
      </c>
      <c r="C860" s="972">
        <v>205</v>
      </c>
    </row>
    <row r="861" spans="1:3" x14ac:dyDescent="0.2">
      <c r="A861" s="971" t="s">
        <v>2030</v>
      </c>
      <c r="B861" s="972">
        <f t="shared" si="13"/>
        <v>137.76000000000002</v>
      </c>
      <c r="C861" s="972">
        <v>246</v>
      </c>
    </row>
    <row r="862" spans="1:3" x14ac:dyDescent="0.2">
      <c r="A862" s="971" t="s">
        <v>2031</v>
      </c>
      <c r="B862" s="972">
        <f t="shared" si="13"/>
        <v>141.12</v>
      </c>
      <c r="C862" s="972">
        <v>252</v>
      </c>
    </row>
    <row r="863" spans="1:3" x14ac:dyDescent="0.2">
      <c r="A863" s="971" t="s">
        <v>770</v>
      </c>
      <c r="B863" s="972">
        <f t="shared" si="13"/>
        <v>145.60000000000002</v>
      </c>
      <c r="C863" s="972">
        <v>260</v>
      </c>
    </row>
    <row r="864" spans="1:3" x14ac:dyDescent="0.2">
      <c r="A864" s="971" t="s">
        <v>2032</v>
      </c>
      <c r="B864" s="972">
        <f t="shared" si="13"/>
        <v>357.28000000000003</v>
      </c>
      <c r="C864" s="972">
        <v>638</v>
      </c>
    </row>
    <row r="865" spans="1:3" x14ac:dyDescent="0.2">
      <c r="A865" s="971" t="s">
        <v>682</v>
      </c>
      <c r="B865" s="972">
        <f t="shared" si="13"/>
        <v>96.320000000000007</v>
      </c>
      <c r="C865" s="972">
        <v>172</v>
      </c>
    </row>
    <row r="866" spans="1:3" x14ac:dyDescent="0.2">
      <c r="A866" s="971" t="s">
        <v>2033</v>
      </c>
      <c r="B866" s="972">
        <f t="shared" si="13"/>
        <v>192.64000000000001</v>
      </c>
      <c r="C866" s="972">
        <v>344</v>
      </c>
    </row>
    <row r="867" spans="1:3" x14ac:dyDescent="0.2">
      <c r="A867" s="971" t="s">
        <v>2034</v>
      </c>
      <c r="B867" s="972">
        <f t="shared" si="13"/>
        <v>112.00000000000001</v>
      </c>
      <c r="C867" s="972">
        <v>200</v>
      </c>
    </row>
    <row r="868" spans="1:3" x14ac:dyDescent="0.2">
      <c r="A868" s="971" t="s">
        <v>2035</v>
      </c>
      <c r="B868" s="972">
        <f t="shared" si="13"/>
        <v>263.76000000000005</v>
      </c>
      <c r="C868" s="972">
        <v>471</v>
      </c>
    </row>
    <row r="869" spans="1:3" x14ac:dyDescent="0.2">
      <c r="A869" s="971" t="s">
        <v>2036</v>
      </c>
      <c r="B869" s="972">
        <f t="shared" si="13"/>
        <v>194.32000000000002</v>
      </c>
      <c r="C869" s="972">
        <v>347</v>
      </c>
    </row>
    <row r="870" spans="1:3" x14ac:dyDescent="0.2">
      <c r="A870" s="971" t="s">
        <v>842</v>
      </c>
      <c r="B870" s="972">
        <f t="shared" si="13"/>
        <v>235.76000000000002</v>
      </c>
      <c r="C870" s="972">
        <v>421</v>
      </c>
    </row>
    <row r="871" spans="1:3" x14ac:dyDescent="0.2">
      <c r="A871" s="971" t="s">
        <v>2037</v>
      </c>
      <c r="B871" s="972">
        <f t="shared" si="13"/>
        <v>157.92000000000002</v>
      </c>
      <c r="C871" s="972">
        <v>282</v>
      </c>
    </row>
    <row r="872" spans="1:3" x14ac:dyDescent="0.2">
      <c r="A872" s="971" t="s">
        <v>2038</v>
      </c>
      <c r="B872" s="972">
        <f t="shared" si="13"/>
        <v>151.20000000000002</v>
      </c>
      <c r="C872" s="972">
        <v>270</v>
      </c>
    </row>
    <row r="873" spans="1:3" x14ac:dyDescent="0.2">
      <c r="A873" s="971" t="s">
        <v>771</v>
      </c>
      <c r="B873" s="972">
        <f t="shared" si="13"/>
        <v>64.960000000000008</v>
      </c>
      <c r="C873" s="972">
        <v>116</v>
      </c>
    </row>
    <row r="874" spans="1:3" x14ac:dyDescent="0.2">
      <c r="A874" s="971" t="s">
        <v>2039</v>
      </c>
      <c r="B874" s="972">
        <f t="shared" si="13"/>
        <v>102.48</v>
      </c>
      <c r="C874" s="972">
        <v>183</v>
      </c>
    </row>
    <row r="875" spans="1:3" x14ac:dyDescent="0.2">
      <c r="A875" s="971" t="s">
        <v>2040</v>
      </c>
      <c r="B875" s="972">
        <f t="shared" si="13"/>
        <v>166.88000000000002</v>
      </c>
      <c r="C875" s="972">
        <v>298</v>
      </c>
    </row>
    <row r="876" spans="1:3" x14ac:dyDescent="0.2">
      <c r="A876" s="971" t="s">
        <v>2041</v>
      </c>
      <c r="B876" s="972">
        <f t="shared" si="13"/>
        <v>57.120000000000005</v>
      </c>
      <c r="C876" s="972">
        <v>102</v>
      </c>
    </row>
    <row r="877" spans="1:3" x14ac:dyDescent="0.2">
      <c r="A877" s="971" t="s">
        <v>2042</v>
      </c>
      <c r="B877" s="972">
        <f t="shared" si="13"/>
        <v>114.24000000000001</v>
      </c>
      <c r="C877" s="972">
        <v>204</v>
      </c>
    </row>
    <row r="878" spans="1:3" x14ac:dyDescent="0.2">
      <c r="A878" s="971" t="s">
        <v>772</v>
      </c>
      <c r="B878" s="972">
        <f t="shared" si="13"/>
        <v>230.72000000000003</v>
      </c>
      <c r="C878" s="972">
        <v>412</v>
      </c>
    </row>
    <row r="879" spans="1:3" x14ac:dyDescent="0.2">
      <c r="A879" s="971" t="s">
        <v>2043</v>
      </c>
      <c r="B879" s="972">
        <f t="shared" si="13"/>
        <v>155.12</v>
      </c>
      <c r="C879" s="972">
        <v>277</v>
      </c>
    </row>
    <row r="880" spans="1:3" x14ac:dyDescent="0.2">
      <c r="A880" s="971" t="s">
        <v>2044</v>
      </c>
      <c r="B880" s="972">
        <f t="shared" si="13"/>
        <v>33.040000000000006</v>
      </c>
      <c r="C880" s="972">
        <v>59</v>
      </c>
    </row>
    <row r="881" spans="1:3" x14ac:dyDescent="0.2">
      <c r="A881" s="971" t="s">
        <v>773</v>
      </c>
      <c r="B881" s="972">
        <f t="shared" si="13"/>
        <v>116.48000000000002</v>
      </c>
      <c r="C881" s="972">
        <v>208</v>
      </c>
    </row>
    <row r="882" spans="1:3" x14ac:dyDescent="0.2">
      <c r="A882" s="971" t="s">
        <v>2045</v>
      </c>
      <c r="B882" s="972">
        <f t="shared" si="13"/>
        <v>65.52000000000001</v>
      </c>
      <c r="C882" s="972">
        <v>117</v>
      </c>
    </row>
    <row r="883" spans="1:3" x14ac:dyDescent="0.2">
      <c r="A883" s="971" t="s">
        <v>2046</v>
      </c>
      <c r="B883" s="972">
        <f t="shared" si="13"/>
        <v>141.68</v>
      </c>
      <c r="C883" s="972">
        <v>253</v>
      </c>
    </row>
    <row r="884" spans="1:3" x14ac:dyDescent="0.2">
      <c r="A884" s="971" t="s">
        <v>2047</v>
      </c>
      <c r="B884" s="972">
        <f t="shared" si="13"/>
        <v>123.20000000000002</v>
      </c>
      <c r="C884" s="972">
        <v>220</v>
      </c>
    </row>
    <row r="885" spans="1:3" x14ac:dyDescent="0.2">
      <c r="A885" s="971" t="s">
        <v>900</v>
      </c>
      <c r="B885" s="972">
        <f t="shared" si="13"/>
        <v>91.280000000000015</v>
      </c>
      <c r="C885" s="972">
        <v>163</v>
      </c>
    </row>
    <row r="886" spans="1:3" x14ac:dyDescent="0.2">
      <c r="A886" s="971" t="s">
        <v>2048</v>
      </c>
      <c r="B886" s="972">
        <f t="shared" si="13"/>
        <v>80.640000000000015</v>
      </c>
      <c r="C886" s="972">
        <v>144</v>
      </c>
    </row>
    <row r="887" spans="1:3" x14ac:dyDescent="0.2">
      <c r="A887" s="971" t="s">
        <v>774</v>
      </c>
      <c r="B887" s="972">
        <f t="shared" si="13"/>
        <v>84.56</v>
      </c>
      <c r="C887" s="972">
        <v>151</v>
      </c>
    </row>
    <row r="888" spans="1:3" x14ac:dyDescent="0.2">
      <c r="A888" s="971" t="s">
        <v>2049</v>
      </c>
      <c r="B888" s="972">
        <f t="shared" si="13"/>
        <v>47.6</v>
      </c>
      <c r="C888" s="972">
        <v>85</v>
      </c>
    </row>
    <row r="889" spans="1:3" x14ac:dyDescent="0.2">
      <c r="A889" s="971" t="s">
        <v>2050</v>
      </c>
      <c r="B889" s="972">
        <f t="shared" si="13"/>
        <v>118.16000000000001</v>
      </c>
      <c r="C889" s="972">
        <v>211</v>
      </c>
    </row>
    <row r="890" spans="1:3" x14ac:dyDescent="0.2">
      <c r="A890" s="971" t="s">
        <v>2051</v>
      </c>
      <c r="B890" s="972">
        <f t="shared" si="13"/>
        <v>105.84</v>
      </c>
      <c r="C890" s="972">
        <v>189</v>
      </c>
    </row>
    <row r="891" spans="1:3" x14ac:dyDescent="0.2">
      <c r="A891" s="971" t="s">
        <v>2052</v>
      </c>
      <c r="B891" s="972">
        <f t="shared" si="13"/>
        <v>110.32000000000001</v>
      </c>
      <c r="C891" s="972">
        <v>197</v>
      </c>
    </row>
    <row r="892" spans="1:3" x14ac:dyDescent="0.2">
      <c r="A892" s="971" t="s">
        <v>843</v>
      </c>
      <c r="B892" s="972">
        <f t="shared" si="13"/>
        <v>661.36</v>
      </c>
      <c r="C892" s="972">
        <v>1181</v>
      </c>
    </row>
    <row r="893" spans="1:3" x14ac:dyDescent="0.2">
      <c r="A893" s="971" t="s">
        <v>844</v>
      </c>
      <c r="B893" s="972">
        <f t="shared" si="13"/>
        <v>133.84</v>
      </c>
      <c r="C893" s="972">
        <v>239</v>
      </c>
    </row>
    <row r="894" spans="1:3" x14ac:dyDescent="0.2">
      <c r="A894" s="971" t="s">
        <v>775</v>
      </c>
      <c r="B894" s="972">
        <f t="shared" si="13"/>
        <v>234.08</v>
      </c>
      <c r="C894" s="972">
        <v>418</v>
      </c>
    </row>
    <row r="895" spans="1:3" x14ac:dyDescent="0.2">
      <c r="A895" s="971" t="s">
        <v>2053</v>
      </c>
      <c r="B895" s="972">
        <f t="shared" si="13"/>
        <v>230.16000000000003</v>
      </c>
      <c r="C895" s="972">
        <v>411</v>
      </c>
    </row>
    <row r="896" spans="1:3" x14ac:dyDescent="0.2">
      <c r="A896" s="971" t="s">
        <v>2054</v>
      </c>
      <c r="B896" s="972">
        <f t="shared" si="13"/>
        <v>319.20000000000005</v>
      </c>
      <c r="C896" s="972">
        <v>570</v>
      </c>
    </row>
    <row r="897" spans="1:3" x14ac:dyDescent="0.2">
      <c r="A897" s="971" t="s">
        <v>2055</v>
      </c>
      <c r="B897" s="972">
        <f t="shared" si="13"/>
        <v>75.600000000000009</v>
      </c>
      <c r="C897" s="972">
        <v>135</v>
      </c>
    </row>
    <row r="898" spans="1:3" x14ac:dyDescent="0.2">
      <c r="A898" s="971" t="s">
        <v>2056</v>
      </c>
      <c r="B898" s="972">
        <f t="shared" si="13"/>
        <v>179.20000000000002</v>
      </c>
      <c r="C898" s="972">
        <v>320</v>
      </c>
    </row>
    <row r="899" spans="1:3" x14ac:dyDescent="0.2">
      <c r="A899" s="971" t="s">
        <v>2057</v>
      </c>
      <c r="B899" s="972">
        <f t="shared" si="13"/>
        <v>74.48</v>
      </c>
      <c r="C899" s="972">
        <v>133</v>
      </c>
    </row>
    <row r="900" spans="1:3" x14ac:dyDescent="0.2">
      <c r="A900" s="971" t="s">
        <v>2058</v>
      </c>
      <c r="B900" s="972">
        <f t="shared" si="13"/>
        <v>147.84</v>
      </c>
      <c r="C900" s="972">
        <v>264</v>
      </c>
    </row>
    <row r="901" spans="1:3" x14ac:dyDescent="0.2">
      <c r="A901" s="971" t="s">
        <v>2059</v>
      </c>
      <c r="B901" s="972">
        <f t="shared" ref="B901:B932" si="14">C901*0.56</f>
        <v>44.800000000000004</v>
      </c>
      <c r="C901" s="972">
        <v>80</v>
      </c>
    </row>
    <row r="902" spans="1:3" x14ac:dyDescent="0.2">
      <c r="A902" s="971" t="s">
        <v>2060</v>
      </c>
      <c r="B902" s="972">
        <f t="shared" si="14"/>
        <v>103.60000000000001</v>
      </c>
      <c r="C902" s="972">
        <v>185</v>
      </c>
    </row>
    <row r="903" spans="1:3" x14ac:dyDescent="0.2">
      <c r="A903" s="971" t="s">
        <v>2061</v>
      </c>
      <c r="B903" s="972">
        <f t="shared" si="14"/>
        <v>71.12</v>
      </c>
      <c r="C903" s="972">
        <v>127</v>
      </c>
    </row>
    <row r="904" spans="1:3" x14ac:dyDescent="0.2">
      <c r="A904" s="971" t="s">
        <v>776</v>
      </c>
      <c r="B904" s="972">
        <f t="shared" si="14"/>
        <v>227.36</v>
      </c>
      <c r="C904" s="972">
        <v>406</v>
      </c>
    </row>
    <row r="905" spans="1:3" x14ac:dyDescent="0.2">
      <c r="A905" s="971" t="s">
        <v>2062</v>
      </c>
      <c r="B905" s="972">
        <f t="shared" si="14"/>
        <v>113.68</v>
      </c>
      <c r="C905" s="972">
        <v>203</v>
      </c>
    </row>
    <row r="906" spans="1:3" x14ac:dyDescent="0.2">
      <c r="A906" s="971" t="s">
        <v>2063</v>
      </c>
      <c r="B906" s="972">
        <f t="shared" si="14"/>
        <v>110.88000000000001</v>
      </c>
      <c r="C906" s="972">
        <v>198</v>
      </c>
    </row>
    <row r="907" spans="1:3" x14ac:dyDescent="0.2">
      <c r="A907" s="971" t="s">
        <v>2064</v>
      </c>
      <c r="B907" s="972">
        <f t="shared" si="14"/>
        <v>236.32000000000002</v>
      </c>
      <c r="C907" s="972">
        <v>422</v>
      </c>
    </row>
    <row r="908" spans="1:3" x14ac:dyDescent="0.2">
      <c r="A908" s="971" t="s">
        <v>2065</v>
      </c>
      <c r="B908" s="972">
        <f t="shared" si="14"/>
        <v>155.12</v>
      </c>
      <c r="C908" s="972">
        <v>277</v>
      </c>
    </row>
    <row r="909" spans="1:3" x14ac:dyDescent="0.2">
      <c r="A909" s="971" t="s">
        <v>777</v>
      </c>
      <c r="B909" s="972">
        <f t="shared" si="14"/>
        <v>92.960000000000008</v>
      </c>
      <c r="C909" s="972">
        <v>166</v>
      </c>
    </row>
    <row r="910" spans="1:3" x14ac:dyDescent="0.2">
      <c r="A910" s="971" t="s">
        <v>2066</v>
      </c>
      <c r="B910" s="972">
        <f t="shared" si="14"/>
        <v>128.80000000000001</v>
      </c>
      <c r="C910" s="972">
        <v>230</v>
      </c>
    </row>
    <row r="911" spans="1:3" x14ac:dyDescent="0.2">
      <c r="A911" s="971" t="s">
        <v>2067</v>
      </c>
      <c r="B911" s="972">
        <f t="shared" si="14"/>
        <v>426.72</v>
      </c>
      <c r="C911" s="972">
        <v>762</v>
      </c>
    </row>
    <row r="912" spans="1:3" x14ac:dyDescent="0.2">
      <c r="A912" s="971" t="s">
        <v>2068</v>
      </c>
      <c r="B912" s="972">
        <f t="shared" si="14"/>
        <v>146.16000000000003</v>
      </c>
      <c r="C912" s="972">
        <v>261</v>
      </c>
    </row>
    <row r="913" spans="1:3" x14ac:dyDescent="0.2">
      <c r="A913" s="971" t="s">
        <v>2069</v>
      </c>
      <c r="B913" s="972">
        <f t="shared" si="14"/>
        <v>74.48</v>
      </c>
      <c r="C913" s="972">
        <v>133</v>
      </c>
    </row>
    <row r="914" spans="1:3" x14ac:dyDescent="0.2">
      <c r="A914" s="971" t="s">
        <v>2070</v>
      </c>
      <c r="B914" s="972">
        <f t="shared" si="14"/>
        <v>91.84</v>
      </c>
      <c r="C914" s="972">
        <v>164</v>
      </c>
    </row>
    <row r="915" spans="1:3" x14ac:dyDescent="0.2">
      <c r="A915" s="971" t="s">
        <v>2071</v>
      </c>
      <c r="B915" s="972">
        <f t="shared" si="14"/>
        <v>168.56</v>
      </c>
      <c r="C915" s="972">
        <v>301</v>
      </c>
    </row>
    <row r="916" spans="1:3" x14ac:dyDescent="0.2">
      <c r="A916" s="971" t="s">
        <v>2072</v>
      </c>
      <c r="B916" s="972">
        <f t="shared" si="14"/>
        <v>108.64000000000001</v>
      </c>
      <c r="C916" s="972">
        <v>194</v>
      </c>
    </row>
    <row r="917" spans="1:3" x14ac:dyDescent="0.2">
      <c r="A917" s="971" t="s">
        <v>2073</v>
      </c>
      <c r="B917" s="972">
        <f t="shared" si="14"/>
        <v>44.800000000000004</v>
      </c>
      <c r="C917" s="972">
        <v>80</v>
      </c>
    </row>
    <row r="918" spans="1:3" x14ac:dyDescent="0.2">
      <c r="A918" s="971" t="s">
        <v>845</v>
      </c>
      <c r="B918" s="972">
        <f t="shared" si="14"/>
        <v>225.12000000000003</v>
      </c>
      <c r="C918" s="972">
        <v>402</v>
      </c>
    </row>
    <row r="919" spans="1:3" x14ac:dyDescent="0.2">
      <c r="A919" s="971" t="s">
        <v>2074</v>
      </c>
      <c r="B919" s="972">
        <f t="shared" si="14"/>
        <v>404.32000000000005</v>
      </c>
      <c r="C919" s="972">
        <v>722</v>
      </c>
    </row>
    <row r="920" spans="1:3" x14ac:dyDescent="0.2">
      <c r="A920" s="971" t="s">
        <v>2075</v>
      </c>
      <c r="B920" s="972">
        <f t="shared" si="14"/>
        <v>152.32000000000002</v>
      </c>
      <c r="C920" s="972">
        <v>272</v>
      </c>
    </row>
    <row r="921" spans="1:3" x14ac:dyDescent="0.2">
      <c r="A921" s="971" t="s">
        <v>2076</v>
      </c>
      <c r="B921" s="972">
        <f t="shared" si="14"/>
        <v>148.96</v>
      </c>
      <c r="C921" s="972">
        <v>266</v>
      </c>
    </row>
    <row r="922" spans="1:3" x14ac:dyDescent="0.2">
      <c r="A922" s="971" t="s">
        <v>2077</v>
      </c>
      <c r="B922" s="972">
        <f t="shared" si="14"/>
        <v>190.96</v>
      </c>
      <c r="C922" s="972">
        <v>341</v>
      </c>
    </row>
    <row r="923" spans="1:3" x14ac:dyDescent="0.2">
      <c r="A923" s="971" t="s">
        <v>778</v>
      </c>
      <c r="B923" s="972">
        <f t="shared" si="14"/>
        <v>144.48000000000002</v>
      </c>
      <c r="C923" s="972">
        <v>258</v>
      </c>
    </row>
    <row r="924" spans="1:3" x14ac:dyDescent="0.2">
      <c r="A924" s="971" t="s">
        <v>2078</v>
      </c>
      <c r="B924" s="972">
        <f t="shared" si="14"/>
        <v>127.68</v>
      </c>
      <c r="C924" s="972">
        <v>228</v>
      </c>
    </row>
    <row r="925" spans="1:3" x14ac:dyDescent="0.2">
      <c r="A925" s="971" t="s">
        <v>2079</v>
      </c>
      <c r="B925" s="972">
        <f t="shared" si="14"/>
        <v>133.28</v>
      </c>
      <c r="C925" s="972">
        <v>238</v>
      </c>
    </row>
    <row r="926" spans="1:3" x14ac:dyDescent="0.2">
      <c r="A926" s="971" t="s">
        <v>2080</v>
      </c>
      <c r="B926" s="972">
        <f t="shared" si="14"/>
        <v>458.64000000000004</v>
      </c>
      <c r="C926" s="972">
        <v>819</v>
      </c>
    </row>
    <row r="927" spans="1:3" x14ac:dyDescent="0.2">
      <c r="A927" s="971" t="s">
        <v>846</v>
      </c>
      <c r="B927" s="972">
        <f t="shared" si="14"/>
        <v>188.16000000000003</v>
      </c>
      <c r="C927" s="972">
        <v>336</v>
      </c>
    </row>
    <row r="928" spans="1:3" x14ac:dyDescent="0.2">
      <c r="A928" s="971" t="s">
        <v>2081</v>
      </c>
      <c r="B928" s="972">
        <f t="shared" si="14"/>
        <v>283.92</v>
      </c>
      <c r="C928" s="972">
        <v>507</v>
      </c>
    </row>
    <row r="929" spans="1:3" x14ac:dyDescent="0.2">
      <c r="A929" s="971" t="s">
        <v>2082</v>
      </c>
      <c r="B929" s="972">
        <f t="shared" si="14"/>
        <v>585.20000000000005</v>
      </c>
      <c r="C929" s="972">
        <v>1045</v>
      </c>
    </row>
    <row r="930" spans="1:3" x14ac:dyDescent="0.2">
      <c r="A930" s="971" t="s">
        <v>847</v>
      </c>
      <c r="B930" s="972">
        <f t="shared" si="14"/>
        <v>267.12</v>
      </c>
      <c r="C930" s="972">
        <v>477</v>
      </c>
    </row>
    <row r="931" spans="1:3" x14ac:dyDescent="0.2">
      <c r="A931" s="971" t="s">
        <v>779</v>
      </c>
      <c r="B931" s="972">
        <f t="shared" si="14"/>
        <v>153.44000000000003</v>
      </c>
      <c r="C931" s="972">
        <v>274</v>
      </c>
    </row>
    <row r="932" spans="1:3" x14ac:dyDescent="0.2">
      <c r="A932" s="971" t="s">
        <v>2083</v>
      </c>
      <c r="B932" s="972">
        <f t="shared" si="14"/>
        <v>196.00000000000003</v>
      </c>
      <c r="C932" s="972">
        <v>350</v>
      </c>
    </row>
    <row r="933" spans="1:3" x14ac:dyDescent="0.2">
      <c r="A933" s="974" t="s">
        <v>215</v>
      </c>
      <c r="B933" s="976">
        <f>SUM(B4:B932)</f>
        <v>163464.00000000015</v>
      </c>
      <c r="C933" s="975">
        <f>SUM(C4:C932)</f>
        <v>291900</v>
      </c>
    </row>
  </sheetData>
  <autoFilter ref="A3:F3" xr:uid="{00000000-0009-0000-0000-000006000000}"/>
  <mergeCells count="2">
    <mergeCell ref="A2:C2"/>
    <mergeCell ref="B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P21"/>
  <sheetViews>
    <sheetView topLeftCell="C1" zoomScale="80" zoomScaleNormal="80" workbookViewId="0">
      <selection activeCell="H27" sqref="H27"/>
    </sheetView>
  </sheetViews>
  <sheetFormatPr defaultRowHeight="15" x14ac:dyDescent="0.25"/>
  <cols>
    <col min="1" max="1" width="8.140625" style="787" customWidth="1"/>
    <col min="2" max="2" width="84" style="788" customWidth="1"/>
    <col min="3" max="4" width="7.28515625" style="788" customWidth="1"/>
    <col min="5" max="5" width="9.140625" style="788" customWidth="1"/>
    <col min="6" max="7" width="7.28515625" style="788" customWidth="1"/>
    <col min="8" max="8" width="10.85546875" style="788" customWidth="1"/>
    <col min="9" max="10" width="7.28515625" style="788" customWidth="1"/>
    <col min="11" max="11" width="11.5703125" style="788" customWidth="1"/>
    <col min="12" max="12" width="10.7109375" style="788" customWidth="1"/>
    <col min="13" max="13" width="12.42578125" style="788" customWidth="1"/>
    <col min="14" max="16" width="9.140625" style="788"/>
  </cols>
  <sheetData>
    <row r="1" spans="1:16" ht="48.75" customHeight="1" x14ac:dyDescent="0.25">
      <c r="H1" s="1401" t="s">
        <v>2565</v>
      </c>
      <c r="I1" s="1401"/>
      <c r="J1" s="1401"/>
      <c r="K1" s="1401"/>
      <c r="L1" s="1401"/>
    </row>
    <row r="2" spans="1:16" x14ac:dyDescent="0.25">
      <c r="A2" s="783" t="s">
        <v>235</v>
      </c>
      <c r="B2" s="784"/>
      <c r="C2"/>
      <c r="D2"/>
      <c r="E2"/>
      <c r="F2"/>
      <c r="G2"/>
      <c r="H2"/>
      <c r="I2"/>
      <c r="J2"/>
      <c r="K2"/>
      <c r="L2"/>
      <c r="M2"/>
      <c r="N2"/>
      <c r="O2"/>
      <c r="P2"/>
    </row>
    <row r="3" spans="1:16" ht="15.75" x14ac:dyDescent="0.25">
      <c r="A3" s="657" t="s">
        <v>2273</v>
      </c>
      <c r="B3" s="786"/>
      <c r="C3"/>
      <c r="D3"/>
      <c r="E3"/>
      <c r="F3"/>
      <c r="G3"/>
      <c r="H3"/>
      <c r="I3"/>
      <c r="J3"/>
      <c r="K3"/>
      <c r="L3"/>
      <c r="M3"/>
      <c r="N3"/>
      <c r="O3"/>
      <c r="P3"/>
    </row>
    <row r="4" spans="1:16" ht="16.5" thickBot="1" x14ac:dyDescent="0.3">
      <c r="A4" s="657" t="s">
        <v>2272</v>
      </c>
      <c r="B4" s="786"/>
      <c r="C4"/>
      <c r="D4"/>
      <c r="E4"/>
      <c r="F4"/>
      <c r="G4"/>
      <c r="H4"/>
      <c r="I4"/>
      <c r="J4"/>
      <c r="K4"/>
      <c r="L4"/>
      <c r="M4"/>
      <c r="N4"/>
      <c r="O4"/>
      <c r="P4"/>
    </row>
    <row r="5" spans="1:16" x14ac:dyDescent="0.25">
      <c r="A5" s="1403" t="s">
        <v>27</v>
      </c>
      <c r="B5" s="1406" t="s">
        <v>851</v>
      </c>
      <c r="C5" s="1409"/>
      <c r="D5" s="1409"/>
      <c r="E5" s="1409"/>
      <c r="F5" s="1409"/>
      <c r="G5" s="1409"/>
      <c r="H5" s="1409"/>
      <c r="I5" s="1409"/>
      <c r="J5" s="1409"/>
      <c r="K5" s="1410"/>
      <c r="L5" s="1411" t="s">
        <v>2266</v>
      </c>
    </row>
    <row r="6" spans="1:16" x14ac:dyDescent="0.25">
      <c r="A6" s="1404"/>
      <c r="B6" s="1407"/>
      <c r="C6" s="1398" t="s">
        <v>2268</v>
      </c>
      <c r="D6" s="1399"/>
      <c r="E6" s="1413"/>
      <c r="F6" s="1398" t="s">
        <v>2269</v>
      </c>
      <c r="G6" s="1399"/>
      <c r="H6" s="1413"/>
      <c r="I6" s="1398" t="s">
        <v>37</v>
      </c>
      <c r="J6" s="1399"/>
      <c r="K6" s="1400"/>
      <c r="L6" s="1412"/>
    </row>
    <row r="7" spans="1:16" x14ac:dyDescent="0.25">
      <c r="A7" s="1405"/>
      <c r="B7" s="1408"/>
      <c r="C7" s="806" t="s">
        <v>21</v>
      </c>
      <c r="D7" s="806" t="s">
        <v>2270</v>
      </c>
      <c r="E7" s="806" t="s">
        <v>6</v>
      </c>
      <c r="F7" s="806" t="s">
        <v>21</v>
      </c>
      <c r="G7" s="806" t="s">
        <v>2270</v>
      </c>
      <c r="H7" s="806" t="s">
        <v>6</v>
      </c>
      <c r="I7" s="806" t="s">
        <v>21</v>
      </c>
      <c r="J7" s="806" t="s">
        <v>2270</v>
      </c>
      <c r="K7" s="807" t="s">
        <v>6</v>
      </c>
      <c r="L7" s="1412"/>
    </row>
    <row r="8" spans="1:16" x14ac:dyDescent="0.25">
      <c r="A8" s="808">
        <v>47073</v>
      </c>
      <c r="B8" s="809" t="s">
        <v>28</v>
      </c>
      <c r="C8" s="810">
        <v>2901</v>
      </c>
      <c r="D8" s="810">
        <v>33.08</v>
      </c>
      <c r="E8" s="810">
        <f t="shared" ref="E8:E13" si="0">C8*D8</f>
        <v>95965.08</v>
      </c>
      <c r="F8" s="810">
        <v>3211</v>
      </c>
      <c r="G8" s="810">
        <v>33.08</v>
      </c>
      <c r="H8" s="810">
        <f t="shared" ref="H8:H13" si="1">F8*G8</f>
        <v>106219.87999999999</v>
      </c>
      <c r="I8" s="810">
        <v>2384</v>
      </c>
      <c r="J8" s="810">
        <v>33.08</v>
      </c>
      <c r="K8" s="811">
        <f t="shared" ref="K8:K13" si="2">I8*J8</f>
        <v>78862.720000000001</v>
      </c>
      <c r="L8" s="812">
        <f>E8+H8+K8</f>
        <v>281047.67999999999</v>
      </c>
      <c r="M8" s="1402" t="s">
        <v>2274</v>
      </c>
    </row>
    <row r="9" spans="1:16" x14ac:dyDescent="0.25">
      <c r="A9" s="808">
        <v>47075</v>
      </c>
      <c r="B9" s="809" t="s">
        <v>29</v>
      </c>
      <c r="C9" s="810">
        <v>290</v>
      </c>
      <c r="D9" s="810">
        <v>38.979999999999997</v>
      </c>
      <c r="E9" s="810">
        <f t="shared" si="0"/>
        <v>11304.199999999999</v>
      </c>
      <c r="F9" s="810">
        <v>108</v>
      </c>
      <c r="G9" s="810">
        <v>38.979999999999997</v>
      </c>
      <c r="H9" s="810">
        <f t="shared" si="1"/>
        <v>4209.8399999999992</v>
      </c>
      <c r="I9" s="810">
        <v>27</v>
      </c>
      <c r="J9" s="810">
        <v>38.979999999999997</v>
      </c>
      <c r="K9" s="811">
        <f t="shared" si="2"/>
        <v>1052.4599999999998</v>
      </c>
      <c r="L9" s="812">
        <f t="shared" ref="L9:L13" si="3">E9+H9+K9</f>
        <v>16566.499999999996</v>
      </c>
      <c r="M9" s="1402"/>
    </row>
    <row r="10" spans="1:16" ht="25.5" x14ac:dyDescent="0.25">
      <c r="A10" s="808">
        <v>47078</v>
      </c>
      <c r="B10" s="809" t="s">
        <v>30</v>
      </c>
      <c r="C10" s="810">
        <v>27</v>
      </c>
      <c r="D10" s="810">
        <v>53.9</v>
      </c>
      <c r="E10" s="810">
        <f t="shared" si="0"/>
        <v>1455.3</v>
      </c>
      <c r="F10" s="810">
        <v>50</v>
      </c>
      <c r="G10" s="810">
        <v>53.9</v>
      </c>
      <c r="H10" s="810">
        <f t="shared" si="1"/>
        <v>2695</v>
      </c>
      <c r="I10" s="810">
        <v>70</v>
      </c>
      <c r="J10" s="810">
        <v>53.9</v>
      </c>
      <c r="K10" s="811">
        <f t="shared" si="2"/>
        <v>3773</v>
      </c>
      <c r="L10" s="813">
        <f>ROUND(E10+H10+K10,0)</f>
        <v>7923</v>
      </c>
      <c r="M10" s="1402"/>
      <c r="N10" s="788">
        <f>118850-110926</f>
        <v>7924</v>
      </c>
      <c r="O10" s="1337">
        <f>L8+L9+N10</f>
        <v>305538.18</v>
      </c>
    </row>
    <row r="11" spans="1:16" x14ac:dyDescent="0.25">
      <c r="A11" s="789">
        <v>47073</v>
      </c>
      <c r="B11" s="804" t="s">
        <v>28</v>
      </c>
      <c r="C11" s="795">
        <v>1789</v>
      </c>
      <c r="D11" s="795">
        <v>33.08</v>
      </c>
      <c r="E11" s="795">
        <f t="shared" si="0"/>
        <v>59180.119999999995</v>
      </c>
      <c r="F11" s="795">
        <v>1965</v>
      </c>
      <c r="G11" s="795">
        <v>33.08</v>
      </c>
      <c r="H11" s="795">
        <f t="shared" si="1"/>
        <v>65002.2</v>
      </c>
      <c r="I11" s="795">
        <v>3284</v>
      </c>
      <c r="J11" s="795">
        <v>33.08</v>
      </c>
      <c r="K11" s="796">
        <f t="shared" si="2"/>
        <v>108634.72</v>
      </c>
      <c r="L11" s="797">
        <f>ROUNDUP(E11+H11+K11,0)</f>
        <v>232818</v>
      </c>
      <c r="M11" s="1402" t="s">
        <v>2275</v>
      </c>
    </row>
    <row r="12" spans="1:16" x14ac:dyDescent="0.25">
      <c r="A12" s="789">
        <v>47075</v>
      </c>
      <c r="B12" s="804" t="s">
        <v>29</v>
      </c>
      <c r="C12" s="795">
        <v>80</v>
      </c>
      <c r="D12" s="795">
        <v>38.979999999999997</v>
      </c>
      <c r="E12" s="795">
        <f t="shared" si="0"/>
        <v>3118.3999999999996</v>
      </c>
      <c r="F12" s="795">
        <v>86</v>
      </c>
      <c r="G12" s="795">
        <v>38.979999999999997</v>
      </c>
      <c r="H12" s="795">
        <f t="shared" si="1"/>
        <v>3352.2799999999997</v>
      </c>
      <c r="I12" s="795">
        <v>40</v>
      </c>
      <c r="J12" s="795">
        <v>38.979999999999997</v>
      </c>
      <c r="K12" s="796">
        <f t="shared" si="2"/>
        <v>1559.1999999999998</v>
      </c>
      <c r="L12" s="802">
        <f t="shared" si="3"/>
        <v>8029.8799999999992</v>
      </c>
      <c r="M12" s="1402"/>
    </row>
    <row r="13" spans="1:16" ht="15.75" thickBot="1" x14ac:dyDescent="0.3">
      <c r="A13" s="790">
        <v>47079</v>
      </c>
      <c r="B13" s="805" t="s">
        <v>31</v>
      </c>
      <c r="C13" s="798"/>
      <c r="D13" s="798">
        <v>1.86</v>
      </c>
      <c r="E13" s="798">
        <f t="shared" si="0"/>
        <v>0</v>
      </c>
      <c r="F13" s="798">
        <v>2779</v>
      </c>
      <c r="G13" s="798">
        <v>1.86</v>
      </c>
      <c r="H13" s="798">
        <f t="shared" si="1"/>
        <v>5168.9400000000005</v>
      </c>
      <c r="I13" s="798">
        <v>3644</v>
      </c>
      <c r="J13" s="798">
        <v>1.86</v>
      </c>
      <c r="K13" s="799">
        <f t="shared" si="2"/>
        <v>6777.84</v>
      </c>
      <c r="L13" s="802">
        <f t="shared" si="3"/>
        <v>11946.78</v>
      </c>
      <c r="M13" s="1402"/>
    </row>
    <row r="14" spans="1:16" ht="15.75" thickBot="1" x14ac:dyDescent="0.3">
      <c r="A14" s="791"/>
      <c r="B14" s="792" t="s">
        <v>2271</v>
      </c>
      <c r="C14" s="793"/>
      <c r="D14" s="793"/>
      <c r="E14" s="793"/>
      <c r="F14" s="793"/>
      <c r="G14" s="793"/>
      <c r="H14" s="793"/>
      <c r="I14" s="793"/>
      <c r="J14" s="793"/>
      <c r="K14" s="794"/>
      <c r="L14" s="803">
        <f>SUM(L8:L13)</f>
        <v>558331.84</v>
      </c>
    </row>
    <row r="15" spans="1:16" ht="10.5" customHeight="1" x14ac:dyDescent="0.25"/>
    <row r="16" spans="1:16" s="801" customFormat="1" x14ac:dyDescent="0.25">
      <c r="A16" s="800"/>
      <c r="B16" s="785"/>
      <c r="C16" s="785"/>
      <c r="D16" s="785"/>
      <c r="E16" s="785">
        <f>E8+E9+E10+E11+E12+E13</f>
        <v>171023.1</v>
      </c>
      <c r="F16" s="785"/>
      <c r="G16" s="785"/>
      <c r="H16" s="785">
        <f t="shared" ref="H16:K16" si="4">H8+H9+H10+H11+H12+H13</f>
        <v>186648.13999999998</v>
      </c>
      <c r="I16" s="785"/>
      <c r="J16" s="785"/>
      <c r="K16" s="785">
        <f t="shared" si="4"/>
        <v>200659.94000000003</v>
      </c>
      <c r="L16" s="785"/>
      <c r="M16" s="785"/>
      <c r="N16" s="785"/>
      <c r="O16" s="785"/>
      <c r="P16" s="785"/>
    </row>
    <row r="17" spans="1:15" ht="15.75" thickBot="1" x14ac:dyDescent="0.3"/>
    <row r="18" spans="1:15" ht="26.25" thickBot="1" x14ac:dyDescent="0.3">
      <c r="A18" s="1325">
        <v>47078</v>
      </c>
      <c r="B18" s="1326" t="s">
        <v>30</v>
      </c>
      <c r="C18" s="1327">
        <v>421</v>
      </c>
      <c r="D18" s="1327">
        <v>53.9</v>
      </c>
      <c r="E18" s="1327">
        <f t="shared" ref="E18" si="5">C18*D18</f>
        <v>22691.899999999998</v>
      </c>
      <c r="F18" s="1327">
        <v>726</v>
      </c>
      <c r="G18" s="1327">
        <v>53.9</v>
      </c>
      <c r="H18" s="1327">
        <f t="shared" ref="H18" si="6">F18*G18</f>
        <v>39131.4</v>
      </c>
      <c r="I18" s="1327">
        <v>911</v>
      </c>
      <c r="J18" s="1327">
        <v>53.9</v>
      </c>
      <c r="K18" s="1328">
        <f t="shared" ref="K18" si="7">I18*J18</f>
        <v>49102.9</v>
      </c>
      <c r="L18" s="1329">
        <f>ROUND(E18+H18+K18,0)</f>
        <v>110926</v>
      </c>
      <c r="M18" s="785" t="s">
        <v>2275</v>
      </c>
      <c r="O18" s="1337">
        <f>L11+L12+L13+L18</f>
        <v>363720.66000000003</v>
      </c>
    </row>
    <row r="20" spans="1:15" x14ac:dyDescent="0.25">
      <c r="L20" s="1335"/>
    </row>
    <row r="21" spans="1:15" x14ac:dyDescent="0.25">
      <c r="E21" s="1335"/>
      <c r="H21" s="1335"/>
      <c r="K21" s="1335"/>
    </row>
  </sheetData>
  <mergeCells count="10">
    <mergeCell ref="I6:K6"/>
    <mergeCell ref="H1:L1"/>
    <mergeCell ref="M8:M10"/>
    <mergeCell ref="M11:M13"/>
    <mergeCell ref="A5:A7"/>
    <mergeCell ref="B5:B7"/>
    <mergeCell ref="C5:K5"/>
    <mergeCell ref="L5:L7"/>
    <mergeCell ref="C6:E6"/>
    <mergeCell ref="F6:H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DA94"/>
  <sheetViews>
    <sheetView zoomScale="73" zoomScaleNormal="73" workbookViewId="0">
      <selection activeCell="H1" sqref="H1:K1"/>
    </sheetView>
  </sheetViews>
  <sheetFormatPr defaultRowHeight="15" x14ac:dyDescent="0.25"/>
  <cols>
    <col min="1" max="1" width="13.85546875" customWidth="1"/>
    <col min="2" max="2" width="41.85546875" customWidth="1"/>
    <col min="3" max="3" width="7.85546875" customWidth="1"/>
    <col min="4" max="4" width="16.140625" customWidth="1"/>
    <col min="5" max="5" width="20.7109375" customWidth="1"/>
    <col min="6" max="101" width="13.140625" customWidth="1"/>
    <col min="102" max="103" width="13.140625" hidden="1" customWidth="1"/>
    <col min="104" max="105" width="16.140625" customWidth="1"/>
  </cols>
  <sheetData>
    <row r="1" spans="1:105" ht="64.5" customHeight="1" x14ac:dyDescent="0.25">
      <c r="H1" s="1422" t="s">
        <v>2566</v>
      </c>
      <c r="I1" s="1422"/>
      <c r="J1" s="1422"/>
      <c r="K1" s="1422"/>
    </row>
    <row r="2" spans="1:105" ht="15.75" x14ac:dyDescent="0.25">
      <c r="A2" s="657" t="s">
        <v>2505</v>
      </c>
      <c r="B2" s="658"/>
      <c r="C2" s="658"/>
      <c r="D2" s="659"/>
      <c r="E2" s="659"/>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37"/>
      <c r="AN2" s="660"/>
      <c r="AO2" s="37"/>
      <c r="AP2" s="660"/>
      <c r="AQ2" s="37"/>
      <c r="AR2" s="660"/>
      <c r="AS2" s="37"/>
      <c r="AT2" s="660"/>
      <c r="AU2" s="37"/>
      <c r="AV2" s="660"/>
      <c r="AW2" s="37"/>
      <c r="AX2" s="660"/>
      <c r="AY2" s="37"/>
      <c r="AZ2" s="660"/>
      <c r="BA2" s="37"/>
      <c r="BB2" s="660"/>
      <c r="BC2" s="37"/>
      <c r="BD2" s="660"/>
      <c r="BE2" s="37"/>
      <c r="BF2" s="660"/>
      <c r="BG2" s="37"/>
      <c r="BH2" s="660"/>
      <c r="BI2" s="37"/>
      <c r="BJ2" s="660"/>
      <c r="BK2" s="37"/>
      <c r="BL2" s="660"/>
      <c r="BM2" s="37"/>
      <c r="BN2" s="660"/>
      <c r="BO2" s="37"/>
      <c r="BP2" s="660"/>
      <c r="BQ2" s="37"/>
      <c r="BR2" s="660"/>
      <c r="BS2" s="661"/>
      <c r="BT2" s="660"/>
      <c r="BU2" s="661"/>
      <c r="BV2" s="660"/>
      <c r="BW2" s="661"/>
      <c r="BX2" s="660"/>
      <c r="BY2" s="661"/>
      <c r="BZ2" s="660"/>
      <c r="CA2" s="661"/>
      <c r="CB2" s="661"/>
      <c r="CC2" s="661"/>
      <c r="CD2" s="661"/>
      <c r="CE2" s="661"/>
      <c r="CF2" s="661"/>
      <c r="CG2" s="661"/>
      <c r="CH2" s="661"/>
      <c r="CI2" s="661"/>
      <c r="CJ2" s="661"/>
      <c r="CK2" s="661"/>
      <c r="CL2" s="661"/>
      <c r="CM2" s="661"/>
      <c r="CN2" s="661"/>
      <c r="CO2" s="661"/>
      <c r="CP2" s="661"/>
      <c r="CQ2" s="661"/>
      <c r="CR2" s="661"/>
      <c r="CS2" s="661"/>
      <c r="CT2" s="661"/>
      <c r="CU2" s="661"/>
      <c r="CV2" s="661"/>
      <c r="CW2" s="661"/>
      <c r="CX2" s="661"/>
      <c r="CY2" s="661"/>
      <c r="CZ2" s="659"/>
      <c r="DA2" s="659"/>
    </row>
    <row r="3" spans="1:105" x14ac:dyDescent="0.25">
      <c r="A3" s="662" t="s">
        <v>2158</v>
      </c>
      <c r="B3" s="663"/>
      <c r="C3" s="663"/>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1435"/>
      <c r="AM3" s="1435"/>
      <c r="AN3" s="1435"/>
      <c r="AO3" s="1435"/>
      <c r="AP3" s="1435"/>
      <c r="AQ3" s="1435"/>
      <c r="AR3" s="1435"/>
      <c r="AS3" s="1435"/>
      <c r="AT3" s="1435"/>
      <c r="AU3" s="664"/>
      <c r="AV3" s="660"/>
      <c r="AW3" s="37"/>
      <c r="AX3" s="660"/>
      <c r="AY3" s="37"/>
      <c r="AZ3" s="660"/>
      <c r="BA3" s="37"/>
      <c r="BB3" s="660"/>
      <c r="BC3" s="37"/>
      <c r="BD3" s="660"/>
      <c r="BE3" s="37"/>
      <c r="BF3" s="660"/>
      <c r="BG3" s="37"/>
      <c r="BH3" s="660"/>
      <c r="BI3" s="37"/>
      <c r="BJ3" s="660"/>
      <c r="BK3" s="37"/>
      <c r="BL3" s="660"/>
      <c r="BM3" s="37"/>
      <c r="BN3" s="660"/>
      <c r="BO3" s="37"/>
      <c r="BP3" s="660"/>
      <c r="BQ3" s="37"/>
      <c r="BR3" s="660"/>
      <c r="BS3" s="661"/>
      <c r="BT3" s="660"/>
      <c r="BU3" s="661"/>
      <c r="BV3" s="660"/>
      <c r="BW3" s="661"/>
      <c r="BX3" s="660"/>
      <c r="BY3" s="661"/>
      <c r="BZ3" s="660"/>
      <c r="CA3" s="661"/>
      <c r="CB3" s="661"/>
      <c r="CC3" s="661"/>
      <c r="CD3" s="661"/>
      <c r="CE3" s="661"/>
      <c r="CF3" s="661"/>
      <c r="CG3" s="661"/>
      <c r="CH3" s="661"/>
      <c r="CI3" s="661"/>
      <c r="CJ3" s="661"/>
      <c r="CK3" s="661"/>
      <c r="CL3" s="661"/>
      <c r="CM3" s="661"/>
      <c r="CN3" s="661"/>
      <c r="CO3" s="661"/>
      <c r="CP3" s="661"/>
      <c r="CQ3" s="661"/>
      <c r="CR3" s="661"/>
      <c r="CS3" s="661"/>
      <c r="CT3" s="661"/>
      <c r="CU3" s="661"/>
      <c r="CV3" s="661"/>
      <c r="CW3" s="661"/>
      <c r="CX3" s="661"/>
      <c r="CY3" s="661"/>
      <c r="CZ3" s="659"/>
      <c r="DA3" s="659"/>
    </row>
    <row r="4" spans="1:105" ht="15.75" thickBot="1" x14ac:dyDescent="0.3">
      <c r="A4" s="662"/>
      <c r="B4" s="663"/>
      <c r="C4" s="663"/>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65"/>
      <c r="AM4" s="665"/>
      <c r="AN4" s="665"/>
      <c r="AO4" s="665"/>
      <c r="AP4" s="665"/>
      <c r="AQ4" s="665"/>
      <c r="AR4" s="665"/>
      <c r="AS4" s="665"/>
      <c r="AT4" s="665"/>
      <c r="AU4" s="664"/>
      <c r="AV4" s="660"/>
      <c r="AW4" s="37"/>
      <c r="AX4" s="660"/>
      <c r="AY4" s="37"/>
      <c r="AZ4" s="660"/>
      <c r="BA4" s="37"/>
      <c r="BB4" s="660"/>
      <c r="BC4" s="37"/>
      <c r="BD4" s="660"/>
      <c r="BE4" s="37"/>
      <c r="BF4" s="660"/>
      <c r="BG4" s="37"/>
      <c r="BH4" s="660"/>
      <c r="BI4" s="37"/>
      <c r="BJ4" s="660"/>
      <c r="BK4" s="37"/>
      <c r="BL4" s="660"/>
      <c r="BM4" s="37"/>
      <c r="BN4" s="660"/>
      <c r="BO4" s="37"/>
      <c r="BP4" s="660"/>
      <c r="BQ4" s="37"/>
      <c r="BR4" s="660"/>
      <c r="BS4" s="661"/>
      <c r="BT4" s="660"/>
      <c r="BU4" s="661"/>
      <c r="BV4" s="660"/>
      <c r="BW4" s="661"/>
      <c r="BX4" s="660"/>
      <c r="BY4" s="661"/>
      <c r="BZ4" s="660"/>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59"/>
      <c r="DA4" s="659"/>
    </row>
    <row r="5" spans="1:105" ht="76.5" customHeight="1" x14ac:dyDescent="0.25">
      <c r="A5" s="1436" t="s">
        <v>232</v>
      </c>
      <c r="B5" s="1438" t="s">
        <v>2159</v>
      </c>
      <c r="C5" s="1440" t="s">
        <v>2160</v>
      </c>
      <c r="D5" s="1418" t="s">
        <v>2161</v>
      </c>
      <c r="E5" s="1420" t="s">
        <v>2162</v>
      </c>
      <c r="F5" s="1417" t="s">
        <v>2163</v>
      </c>
      <c r="G5" s="1433"/>
      <c r="H5" s="1432" t="s">
        <v>2164</v>
      </c>
      <c r="I5" s="1433"/>
      <c r="J5" s="1432" t="s">
        <v>2165</v>
      </c>
      <c r="K5" s="1433"/>
      <c r="L5" s="1432" t="s">
        <v>2166</v>
      </c>
      <c r="M5" s="1433"/>
      <c r="N5" s="1432" t="s">
        <v>2167</v>
      </c>
      <c r="O5" s="1433"/>
      <c r="P5" s="1432" t="s">
        <v>2168</v>
      </c>
      <c r="Q5" s="1433"/>
      <c r="R5" s="1432" t="s">
        <v>2169</v>
      </c>
      <c r="S5" s="1433"/>
      <c r="T5" s="1432" t="s">
        <v>2170</v>
      </c>
      <c r="U5" s="1433"/>
      <c r="V5" s="1432" t="s">
        <v>2171</v>
      </c>
      <c r="W5" s="1433"/>
      <c r="X5" s="1432" t="s">
        <v>2172</v>
      </c>
      <c r="Y5" s="1433"/>
      <c r="Z5" s="1432" t="s">
        <v>2173</v>
      </c>
      <c r="AA5" s="1433"/>
      <c r="AB5" s="1432" t="s">
        <v>2174</v>
      </c>
      <c r="AC5" s="1433"/>
      <c r="AD5" s="1432" t="s">
        <v>2175</v>
      </c>
      <c r="AE5" s="1433"/>
      <c r="AF5" s="1432" t="s">
        <v>2176</v>
      </c>
      <c r="AG5" s="1433"/>
      <c r="AH5" s="1432" t="s">
        <v>2177</v>
      </c>
      <c r="AI5" s="1433"/>
      <c r="AJ5" s="1432" t="s">
        <v>2178</v>
      </c>
      <c r="AK5" s="1433"/>
      <c r="AL5" s="1414" t="s">
        <v>2179</v>
      </c>
      <c r="AM5" s="1415"/>
      <c r="AN5" s="1414" t="s">
        <v>2180</v>
      </c>
      <c r="AO5" s="1415"/>
      <c r="AP5" s="1414" t="s">
        <v>2181</v>
      </c>
      <c r="AQ5" s="1415"/>
      <c r="AR5" s="1416" t="s">
        <v>2182</v>
      </c>
      <c r="AS5" s="1434"/>
      <c r="AT5" s="1429" t="s">
        <v>2183</v>
      </c>
      <c r="AU5" s="1430"/>
      <c r="AV5" s="1429" t="s">
        <v>2184</v>
      </c>
      <c r="AW5" s="1430"/>
      <c r="AX5" s="1429" t="s">
        <v>2185</v>
      </c>
      <c r="AY5" s="1430"/>
      <c r="AZ5" s="1429" t="s">
        <v>2186</v>
      </c>
      <c r="BA5" s="1430"/>
      <c r="BB5" s="1427" t="s">
        <v>2187</v>
      </c>
      <c r="BC5" s="1428"/>
      <c r="BD5" s="1427" t="s">
        <v>2188</v>
      </c>
      <c r="BE5" s="1428"/>
      <c r="BF5" s="1414" t="s">
        <v>2189</v>
      </c>
      <c r="BG5" s="1415"/>
      <c r="BH5" s="1414" t="s">
        <v>2190</v>
      </c>
      <c r="BI5" s="1415"/>
      <c r="BJ5" s="1414" t="s">
        <v>2191</v>
      </c>
      <c r="BK5" s="1415"/>
      <c r="BL5" s="1423" t="s">
        <v>2192</v>
      </c>
      <c r="BM5" s="1423"/>
      <c r="BN5" s="1424" t="s">
        <v>2193</v>
      </c>
      <c r="BO5" s="1425"/>
      <c r="BP5" s="1426" t="s">
        <v>2194</v>
      </c>
      <c r="BQ5" s="1426"/>
      <c r="BR5" s="1424" t="s">
        <v>2195</v>
      </c>
      <c r="BS5" s="1425"/>
      <c r="BT5" s="1427" t="s">
        <v>2196</v>
      </c>
      <c r="BU5" s="1428"/>
      <c r="BV5" s="1427" t="s">
        <v>2197</v>
      </c>
      <c r="BW5" s="1428"/>
      <c r="BX5" s="1427" t="s">
        <v>2198</v>
      </c>
      <c r="BY5" s="1428"/>
      <c r="BZ5" s="1414" t="s">
        <v>2199</v>
      </c>
      <c r="CA5" s="1415"/>
      <c r="CB5" s="1414" t="s">
        <v>2200</v>
      </c>
      <c r="CC5" s="1415"/>
      <c r="CD5" s="1431" t="s">
        <v>2201</v>
      </c>
      <c r="CE5" s="1431"/>
      <c r="CF5" s="1431" t="s">
        <v>2202</v>
      </c>
      <c r="CG5" s="1431"/>
      <c r="CH5" s="1423" t="s">
        <v>2203</v>
      </c>
      <c r="CI5" s="1423"/>
      <c r="CJ5" s="1423" t="s">
        <v>2204</v>
      </c>
      <c r="CK5" s="1423"/>
      <c r="CL5" s="1423" t="s">
        <v>2205</v>
      </c>
      <c r="CM5" s="1423"/>
      <c r="CN5" s="1423" t="s">
        <v>2206</v>
      </c>
      <c r="CO5" s="1423"/>
      <c r="CP5" s="1423" t="s">
        <v>2207</v>
      </c>
      <c r="CQ5" s="1423"/>
      <c r="CR5" s="1414" t="s">
        <v>2208</v>
      </c>
      <c r="CS5" s="1415"/>
      <c r="CT5" s="1414" t="s">
        <v>2209</v>
      </c>
      <c r="CU5" s="1415"/>
      <c r="CV5" s="1414" t="s">
        <v>2210</v>
      </c>
      <c r="CW5" s="1415"/>
      <c r="CX5" s="1416"/>
      <c r="CY5" s="1417"/>
      <c r="CZ5" s="1418" t="s">
        <v>2161</v>
      </c>
      <c r="DA5" s="1420" t="s">
        <v>2162</v>
      </c>
    </row>
    <row r="6" spans="1:105" ht="27.75" thickBot="1" x14ac:dyDescent="0.3">
      <c r="A6" s="1437"/>
      <c r="B6" s="1439"/>
      <c r="C6" s="1441"/>
      <c r="D6" s="1419"/>
      <c r="E6" s="1421"/>
      <c r="F6" s="666" t="s">
        <v>2211</v>
      </c>
      <c r="G6" s="667" t="s">
        <v>2212</v>
      </c>
      <c r="H6" s="668" t="s">
        <v>2211</v>
      </c>
      <c r="I6" s="667" t="s">
        <v>2212</v>
      </c>
      <c r="J6" s="668" t="s">
        <v>2211</v>
      </c>
      <c r="K6" s="667" t="s">
        <v>2212</v>
      </c>
      <c r="L6" s="668" t="s">
        <v>2211</v>
      </c>
      <c r="M6" s="667" t="s">
        <v>2212</v>
      </c>
      <c r="N6" s="668" t="s">
        <v>2211</v>
      </c>
      <c r="O6" s="667" t="s">
        <v>2212</v>
      </c>
      <c r="P6" s="668" t="s">
        <v>2211</v>
      </c>
      <c r="Q6" s="667" t="s">
        <v>2212</v>
      </c>
      <c r="R6" s="668" t="s">
        <v>2213</v>
      </c>
      <c r="S6" s="667" t="s">
        <v>2214</v>
      </c>
      <c r="T6" s="668" t="s">
        <v>2211</v>
      </c>
      <c r="U6" s="667" t="s">
        <v>2212</v>
      </c>
      <c r="V6" s="668" t="s">
        <v>2211</v>
      </c>
      <c r="W6" s="667" t="s">
        <v>2212</v>
      </c>
      <c r="X6" s="668" t="s">
        <v>2211</v>
      </c>
      <c r="Y6" s="667" t="s">
        <v>2212</v>
      </c>
      <c r="Z6" s="668" t="s">
        <v>2211</v>
      </c>
      <c r="AA6" s="667" t="s">
        <v>2212</v>
      </c>
      <c r="AB6" s="668" t="s">
        <v>2211</v>
      </c>
      <c r="AC6" s="667" t="s">
        <v>2212</v>
      </c>
      <c r="AD6" s="668" t="s">
        <v>2211</v>
      </c>
      <c r="AE6" s="667" t="s">
        <v>2212</v>
      </c>
      <c r="AF6" s="668" t="s">
        <v>2211</v>
      </c>
      <c r="AG6" s="667" t="s">
        <v>2212</v>
      </c>
      <c r="AH6" s="668" t="s">
        <v>2215</v>
      </c>
      <c r="AI6" s="667" t="s">
        <v>2216</v>
      </c>
      <c r="AJ6" s="668" t="s">
        <v>2215</v>
      </c>
      <c r="AK6" s="667" t="s">
        <v>2216</v>
      </c>
      <c r="AL6" s="669" t="s">
        <v>2211</v>
      </c>
      <c r="AM6" s="669" t="s">
        <v>2212</v>
      </c>
      <c r="AN6" s="669" t="s">
        <v>2211</v>
      </c>
      <c r="AO6" s="669" t="s">
        <v>2212</v>
      </c>
      <c r="AP6" s="669" t="s">
        <v>2211</v>
      </c>
      <c r="AQ6" s="669" t="s">
        <v>2212</v>
      </c>
      <c r="AR6" s="670" t="s">
        <v>2217</v>
      </c>
      <c r="AS6" s="670" t="s">
        <v>2218</v>
      </c>
      <c r="AT6" s="671" t="s">
        <v>2215</v>
      </c>
      <c r="AU6" s="671" t="s">
        <v>2216</v>
      </c>
      <c r="AV6" s="669" t="s">
        <v>2219</v>
      </c>
      <c r="AW6" s="669" t="s">
        <v>2220</v>
      </c>
      <c r="AX6" s="669" t="s">
        <v>2211</v>
      </c>
      <c r="AY6" s="669" t="s">
        <v>2212</v>
      </c>
      <c r="AZ6" s="669" t="s">
        <v>2211</v>
      </c>
      <c r="BA6" s="669" t="s">
        <v>2212</v>
      </c>
      <c r="BB6" s="669" t="s">
        <v>2211</v>
      </c>
      <c r="BC6" s="669" t="s">
        <v>2212</v>
      </c>
      <c r="BD6" s="669" t="s">
        <v>2211</v>
      </c>
      <c r="BE6" s="669" t="s">
        <v>2212</v>
      </c>
      <c r="BF6" s="669" t="s">
        <v>2211</v>
      </c>
      <c r="BG6" s="669" t="s">
        <v>2212</v>
      </c>
      <c r="BH6" s="669" t="s">
        <v>2211</v>
      </c>
      <c r="BI6" s="669" t="s">
        <v>2212</v>
      </c>
      <c r="BJ6" s="669" t="s">
        <v>2211</v>
      </c>
      <c r="BK6" s="669" t="s">
        <v>2212</v>
      </c>
      <c r="BL6" s="669" t="s">
        <v>2221</v>
      </c>
      <c r="BM6" s="669" t="s">
        <v>2216</v>
      </c>
      <c r="BN6" s="672" t="s">
        <v>2211</v>
      </c>
      <c r="BO6" s="672" t="s">
        <v>2212</v>
      </c>
      <c r="BP6" s="673" t="s">
        <v>2222</v>
      </c>
      <c r="BQ6" s="673" t="s">
        <v>2223</v>
      </c>
      <c r="BR6" s="671" t="s">
        <v>2211</v>
      </c>
      <c r="BS6" s="671" t="s">
        <v>2212</v>
      </c>
      <c r="BT6" s="674" t="s">
        <v>2224</v>
      </c>
      <c r="BU6" s="674" t="s">
        <v>2225</v>
      </c>
      <c r="BV6" s="674" t="s">
        <v>2224</v>
      </c>
      <c r="BW6" s="674" t="s">
        <v>2225</v>
      </c>
      <c r="BX6" s="674" t="s">
        <v>2226</v>
      </c>
      <c r="BY6" s="674" t="s">
        <v>2214</v>
      </c>
      <c r="BZ6" s="669" t="s">
        <v>2219</v>
      </c>
      <c r="CA6" s="669" t="s">
        <v>2212</v>
      </c>
      <c r="CB6" s="669" t="s">
        <v>2219</v>
      </c>
      <c r="CC6" s="669" t="s">
        <v>2212</v>
      </c>
      <c r="CD6" s="673" t="s">
        <v>2224</v>
      </c>
      <c r="CE6" s="673" t="s">
        <v>2212</v>
      </c>
      <c r="CF6" s="673" t="s">
        <v>2215</v>
      </c>
      <c r="CG6" s="673" t="s">
        <v>2227</v>
      </c>
      <c r="CH6" s="673" t="s">
        <v>2211</v>
      </c>
      <c r="CI6" s="673" t="s">
        <v>2228</v>
      </c>
      <c r="CJ6" s="673" t="s">
        <v>2211</v>
      </c>
      <c r="CK6" s="673" t="s">
        <v>2212</v>
      </c>
      <c r="CL6" s="671" t="s">
        <v>2211</v>
      </c>
      <c r="CM6" s="671" t="s">
        <v>2212</v>
      </c>
      <c r="CN6" s="673" t="s">
        <v>2211</v>
      </c>
      <c r="CO6" s="673" t="s">
        <v>2212</v>
      </c>
      <c r="CP6" s="673" t="s">
        <v>2211</v>
      </c>
      <c r="CQ6" s="673" t="s">
        <v>2212</v>
      </c>
      <c r="CR6" s="669" t="s">
        <v>2211</v>
      </c>
      <c r="CS6" s="669" t="s">
        <v>2212</v>
      </c>
      <c r="CT6" s="669" t="s">
        <v>2215</v>
      </c>
      <c r="CU6" s="669" t="s">
        <v>2216</v>
      </c>
      <c r="CV6" s="669" t="s">
        <v>2229</v>
      </c>
      <c r="CW6" s="669" t="s">
        <v>2230</v>
      </c>
      <c r="CX6" s="673" t="s">
        <v>2211</v>
      </c>
      <c r="CY6" s="675" t="s">
        <v>2212</v>
      </c>
      <c r="CZ6" s="1419"/>
      <c r="DA6" s="1421"/>
    </row>
    <row r="7" spans="1:105" ht="15.75" thickBot="1" x14ac:dyDescent="0.3">
      <c r="A7" s="676">
        <v>1</v>
      </c>
      <c r="B7" s="677">
        <v>2</v>
      </c>
      <c r="C7" s="678">
        <v>3</v>
      </c>
      <c r="D7" s="679">
        <v>4</v>
      </c>
      <c r="E7" s="680">
        <v>5</v>
      </c>
      <c r="F7" s="681">
        <v>6</v>
      </c>
      <c r="G7" s="676">
        <v>7</v>
      </c>
      <c r="H7" s="676">
        <v>8</v>
      </c>
      <c r="I7" s="676">
        <v>9</v>
      </c>
      <c r="J7" s="676">
        <v>10</v>
      </c>
      <c r="K7" s="676">
        <v>11</v>
      </c>
      <c r="L7" s="676">
        <v>12</v>
      </c>
      <c r="M7" s="676">
        <v>13</v>
      </c>
      <c r="N7" s="676">
        <v>14</v>
      </c>
      <c r="O7" s="676">
        <v>15</v>
      </c>
      <c r="P7" s="676">
        <v>16</v>
      </c>
      <c r="Q7" s="676">
        <v>17</v>
      </c>
      <c r="R7" s="676">
        <v>18</v>
      </c>
      <c r="S7" s="676">
        <v>19</v>
      </c>
      <c r="T7" s="676">
        <v>20</v>
      </c>
      <c r="U7" s="676">
        <v>21</v>
      </c>
      <c r="V7" s="676">
        <v>22</v>
      </c>
      <c r="W7" s="676">
        <v>23</v>
      </c>
      <c r="X7" s="676">
        <v>24</v>
      </c>
      <c r="Y7" s="676">
        <v>25</v>
      </c>
      <c r="Z7" s="676">
        <v>26</v>
      </c>
      <c r="AA7" s="676">
        <v>27</v>
      </c>
      <c r="AB7" s="676">
        <v>28</v>
      </c>
      <c r="AC7" s="676">
        <v>29</v>
      </c>
      <c r="AD7" s="676">
        <v>30</v>
      </c>
      <c r="AE7" s="676">
        <v>31</v>
      </c>
      <c r="AF7" s="676">
        <v>32</v>
      </c>
      <c r="AG7" s="676">
        <v>33</v>
      </c>
      <c r="AH7" s="676">
        <v>34</v>
      </c>
      <c r="AI7" s="676">
        <v>35</v>
      </c>
      <c r="AJ7" s="676">
        <v>36</v>
      </c>
      <c r="AK7" s="676">
        <v>37</v>
      </c>
      <c r="AL7" s="676">
        <v>38</v>
      </c>
      <c r="AM7" s="676">
        <v>39</v>
      </c>
      <c r="AN7" s="676">
        <v>40</v>
      </c>
      <c r="AO7" s="676">
        <v>41</v>
      </c>
      <c r="AP7" s="676">
        <v>42</v>
      </c>
      <c r="AQ7" s="676">
        <v>43</v>
      </c>
      <c r="AR7" s="676">
        <v>44</v>
      </c>
      <c r="AS7" s="676">
        <v>45</v>
      </c>
      <c r="AT7" s="676">
        <v>46</v>
      </c>
      <c r="AU7" s="676">
        <v>47</v>
      </c>
      <c r="AV7" s="676">
        <v>48</v>
      </c>
      <c r="AW7" s="676">
        <v>49</v>
      </c>
      <c r="AX7" s="676">
        <v>50</v>
      </c>
      <c r="AY7" s="676">
        <v>51</v>
      </c>
      <c r="AZ7" s="676">
        <v>52</v>
      </c>
      <c r="BA7" s="676">
        <v>53</v>
      </c>
      <c r="BB7" s="676">
        <v>54</v>
      </c>
      <c r="BC7" s="676">
        <v>55</v>
      </c>
      <c r="BD7" s="676">
        <v>56</v>
      </c>
      <c r="BE7" s="676">
        <v>57</v>
      </c>
      <c r="BF7" s="676">
        <v>58</v>
      </c>
      <c r="BG7" s="676">
        <v>59</v>
      </c>
      <c r="BH7" s="676">
        <v>60</v>
      </c>
      <c r="BI7" s="676">
        <v>61</v>
      </c>
      <c r="BJ7" s="676">
        <v>62</v>
      </c>
      <c r="BK7" s="676">
        <v>63</v>
      </c>
      <c r="BL7" s="676">
        <v>64</v>
      </c>
      <c r="BM7" s="676">
        <v>65</v>
      </c>
      <c r="BN7" s="676">
        <v>66</v>
      </c>
      <c r="BO7" s="676">
        <v>67</v>
      </c>
      <c r="BP7" s="676">
        <v>68</v>
      </c>
      <c r="BQ7" s="676">
        <v>69</v>
      </c>
      <c r="BR7" s="676">
        <v>70</v>
      </c>
      <c r="BS7" s="676">
        <v>71</v>
      </c>
      <c r="BT7" s="676">
        <v>72</v>
      </c>
      <c r="BU7" s="676">
        <v>73</v>
      </c>
      <c r="BV7" s="676">
        <v>74</v>
      </c>
      <c r="BW7" s="676">
        <v>75</v>
      </c>
      <c r="BX7" s="676">
        <v>76</v>
      </c>
      <c r="BY7" s="676">
        <v>77</v>
      </c>
      <c r="BZ7" s="676">
        <v>78</v>
      </c>
      <c r="CA7" s="676">
        <v>79</v>
      </c>
      <c r="CB7" s="676">
        <v>80</v>
      </c>
      <c r="CC7" s="676">
        <v>81</v>
      </c>
      <c r="CD7" s="676">
        <v>82</v>
      </c>
      <c r="CE7" s="676">
        <v>83</v>
      </c>
      <c r="CF7" s="676">
        <v>84</v>
      </c>
      <c r="CG7" s="676">
        <v>85</v>
      </c>
      <c r="CH7" s="676">
        <v>86</v>
      </c>
      <c r="CI7" s="676">
        <v>87</v>
      </c>
      <c r="CJ7" s="676">
        <v>88</v>
      </c>
      <c r="CK7" s="676">
        <v>89</v>
      </c>
      <c r="CL7" s="676">
        <v>90</v>
      </c>
      <c r="CM7" s="676">
        <v>91</v>
      </c>
      <c r="CN7" s="676">
        <v>92</v>
      </c>
      <c r="CO7" s="676">
        <v>93</v>
      </c>
      <c r="CP7" s="676">
        <v>94</v>
      </c>
      <c r="CQ7" s="676">
        <v>95</v>
      </c>
      <c r="CR7" s="676">
        <v>96</v>
      </c>
      <c r="CS7" s="676">
        <v>97</v>
      </c>
      <c r="CT7" s="676">
        <v>98</v>
      </c>
      <c r="CU7" s="676">
        <v>99</v>
      </c>
      <c r="CV7" s="676">
        <v>100</v>
      </c>
      <c r="CW7" s="676">
        <v>101</v>
      </c>
      <c r="CX7" s="676">
        <v>102</v>
      </c>
      <c r="CY7" s="677">
        <v>103</v>
      </c>
      <c r="CZ7" s="680">
        <v>104</v>
      </c>
      <c r="DA7" s="680">
        <v>105</v>
      </c>
    </row>
    <row r="8" spans="1:105" ht="16.5" thickBot="1" x14ac:dyDescent="0.3">
      <c r="A8" s="682"/>
      <c r="B8" s="683" t="s">
        <v>2231</v>
      </c>
      <c r="C8" s="684">
        <v>2019</v>
      </c>
      <c r="D8" s="685">
        <f>SUM(D10:D89)</f>
        <v>227566.51999999996</v>
      </c>
      <c r="E8" s="686"/>
      <c r="F8" s="687">
        <f>F90</f>
        <v>14240</v>
      </c>
      <c r="G8" s="688">
        <f>G90</f>
        <v>3.619383778089888E-2</v>
      </c>
      <c r="H8" s="689">
        <f t="shared" ref="H8:BS9" si="0">H90</f>
        <v>17935</v>
      </c>
      <c r="I8" s="688">
        <f t="shared" si="0"/>
        <v>3.8546870365207701E-2</v>
      </c>
      <c r="J8" s="689">
        <f t="shared" si="0"/>
        <v>66416</v>
      </c>
      <c r="K8" s="688">
        <f t="shared" si="0"/>
        <v>2.2217417640327634E-2</v>
      </c>
      <c r="L8" s="689">
        <f t="shared" si="0"/>
        <v>1</v>
      </c>
      <c r="M8" s="688">
        <f t="shared" si="0"/>
        <v>5.6</v>
      </c>
      <c r="N8" s="689">
        <f t="shared" si="0"/>
        <v>248</v>
      </c>
      <c r="O8" s="688">
        <f t="shared" si="0"/>
        <v>5.3260894596774184</v>
      </c>
      <c r="P8" s="689">
        <f t="shared" si="0"/>
        <v>3348924</v>
      </c>
      <c r="Q8" s="688">
        <f t="shared" si="0"/>
        <v>2.8983428663858356E-2</v>
      </c>
      <c r="R8" s="689">
        <f t="shared" si="0"/>
        <v>81353</v>
      </c>
      <c r="S8" s="688">
        <f t="shared" si="0"/>
        <v>0.35846249118011014</v>
      </c>
      <c r="T8" s="689">
        <f t="shared" si="0"/>
        <v>204</v>
      </c>
      <c r="U8" s="688">
        <f t="shared" si="0"/>
        <v>5.8373955882352941</v>
      </c>
      <c r="V8" s="689">
        <f t="shared" si="0"/>
        <v>34059</v>
      </c>
      <c r="W8" s="688">
        <f t="shared" si="0"/>
        <v>0.55025313212340932</v>
      </c>
      <c r="X8" s="689">
        <f t="shared" si="0"/>
        <v>75430</v>
      </c>
      <c r="Y8" s="688">
        <f t="shared" si="0"/>
        <v>5.9821755481903785E-2</v>
      </c>
      <c r="Z8" s="689">
        <f t="shared" si="0"/>
        <v>28705</v>
      </c>
      <c r="AA8" s="688">
        <f t="shared" si="0"/>
        <v>2.5688527782616277E-2</v>
      </c>
      <c r="AB8" s="689">
        <f t="shared" si="0"/>
        <v>55801</v>
      </c>
      <c r="AC8" s="688">
        <f t="shared" si="0"/>
        <v>7.4286414652031341E-2</v>
      </c>
      <c r="AD8" s="689">
        <f t="shared" si="0"/>
        <v>375</v>
      </c>
      <c r="AE8" s="688">
        <f t="shared" si="0"/>
        <v>0.39600000000000002</v>
      </c>
      <c r="AF8" s="689">
        <f t="shared" si="0"/>
        <v>36</v>
      </c>
      <c r="AG8" s="688">
        <f t="shared" si="0"/>
        <v>2.3738333333333332</v>
      </c>
      <c r="AH8" s="689">
        <f t="shared" si="0"/>
        <v>165533.01999999999</v>
      </c>
      <c r="AI8" s="688">
        <f t="shared" si="0"/>
        <v>0.17553542859726479</v>
      </c>
      <c r="AJ8" s="689">
        <f t="shared" si="0"/>
        <v>2880.5749999999998</v>
      </c>
      <c r="AK8" s="688">
        <f t="shared" si="0"/>
        <v>4.3279204346040645</v>
      </c>
      <c r="AL8" s="689">
        <f t="shared" si="0"/>
        <v>1160237</v>
      </c>
      <c r="AM8" s="688">
        <f t="shared" si="0"/>
        <v>1.2801194837778834E-2</v>
      </c>
      <c r="AN8" s="689">
        <f t="shared" si="0"/>
        <v>46625</v>
      </c>
      <c r="AO8" s="688">
        <f t="shared" si="0"/>
        <v>8.551271828418229E-3</v>
      </c>
      <c r="AP8" s="689">
        <f t="shared" si="0"/>
        <v>128844</v>
      </c>
      <c r="AQ8" s="688">
        <f t="shared" si="0"/>
        <v>1.3295992828536832E-2</v>
      </c>
      <c r="AR8" s="689">
        <f t="shared" si="0"/>
        <v>1800</v>
      </c>
      <c r="AS8" s="688">
        <f t="shared" si="0"/>
        <v>8.6184999999999984E-2</v>
      </c>
      <c r="AT8" s="689">
        <f t="shared" si="0"/>
        <v>5</v>
      </c>
      <c r="AU8" s="688">
        <f t="shared" si="0"/>
        <v>6.14</v>
      </c>
      <c r="AV8" s="689">
        <f t="shared" si="0"/>
        <v>530</v>
      </c>
      <c r="AW8" s="688">
        <f t="shared" si="0"/>
        <v>0.28113207547169816</v>
      </c>
      <c r="AX8" s="689">
        <f t="shared" si="0"/>
        <v>2820</v>
      </c>
      <c r="AY8" s="688">
        <f t="shared" si="0"/>
        <v>0.23141573900709228</v>
      </c>
      <c r="AZ8" s="689">
        <f t="shared" si="0"/>
        <v>0</v>
      </c>
      <c r="BA8" s="688">
        <f t="shared" si="0"/>
        <v>0</v>
      </c>
      <c r="BB8" s="689">
        <f t="shared" si="0"/>
        <v>0</v>
      </c>
      <c r="BC8" s="688">
        <f t="shared" si="0"/>
        <v>0</v>
      </c>
      <c r="BD8" s="689">
        <f t="shared" si="0"/>
        <v>200</v>
      </c>
      <c r="BE8" s="688">
        <f t="shared" si="0"/>
        <v>0.03</v>
      </c>
      <c r="BF8" s="689">
        <f t="shared" si="0"/>
        <v>0</v>
      </c>
      <c r="BG8" s="688">
        <f t="shared" si="0"/>
        <v>0</v>
      </c>
      <c r="BH8" s="689">
        <f t="shared" si="0"/>
        <v>0</v>
      </c>
      <c r="BI8" s="688">
        <f t="shared" si="0"/>
        <v>0</v>
      </c>
      <c r="BJ8" s="689">
        <f t="shared" si="0"/>
        <v>0</v>
      </c>
      <c r="BK8" s="688">
        <f t="shared" si="0"/>
        <v>0</v>
      </c>
      <c r="BL8" s="689">
        <f t="shared" si="0"/>
        <v>0</v>
      </c>
      <c r="BM8" s="688">
        <f t="shared" si="0"/>
        <v>0</v>
      </c>
      <c r="BN8" s="689">
        <f t="shared" si="0"/>
        <v>4850</v>
      </c>
      <c r="BO8" s="688">
        <f t="shared" si="0"/>
        <v>2.302515463917526E-2</v>
      </c>
      <c r="BP8" s="689">
        <f t="shared" si="0"/>
        <v>7.4819999999999993</v>
      </c>
      <c r="BQ8" s="688">
        <f t="shared" si="0"/>
        <v>21.892061076182834</v>
      </c>
      <c r="BR8" s="689">
        <f t="shared" si="0"/>
        <v>84</v>
      </c>
      <c r="BS8" s="688">
        <f t="shared" si="0"/>
        <v>0.25370575000000001</v>
      </c>
      <c r="BT8" s="689">
        <f t="shared" ref="BT8:CY9" si="1">BT90</f>
        <v>0</v>
      </c>
      <c r="BU8" s="688">
        <f t="shared" si="1"/>
        <v>0</v>
      </c>
      <c r="BV8" s="689">
        <f t="shared" si="1"/>
        <v>10</v>
      </c>
      <c r="BW8" s="688">
        <f t="shared" si="1"/>
        <v>0.39600000000000002</v>
      </c>
      <c r="BX8" s="689">
        <f t="shared" si="1"/>
        <v>940</v>
      </c>
      <c r="BY8" s="688">
        <f t="shared" si="1"/>
        <v>0.29010000000000002</v>
      </c>
      <c r="BZ8" s="689">
        <f t="shared" si="1"/>
        <v>0</v>
      </c>
      <c r="CA8" s="688">
        <f t="shared" si="1"/>
        <v>0</v>
      </c>
      <c r="CB8" s="689">
        <f t="shared" si="1"/>
        <v>2833</v>
      </c>
      <c r="CC8" s="688">
        <f t="shared" si="1"/>
        <v>1.6175424733498058</v>
      </c>
      <c r="CD8" s="689">
        <f t="shared" si="1"/>
        <v>0</v>
      </c>
      <c r="CE8" s="688">
        <f t="shared" si="1"/>
        <v>0</v>
      </c>
      <c r="CF8" s="689">
        <f t="shared" si="1"/>
        <v>0</v>
      </c>
      <c r="CG8" s="688">
        <f t="shared" si="1"/>
        <v>0</v>
      </c>
      <c r="CH8" s="689">
        <f t="shared" si="1"/>
        <v>0</v>
      </c>
      <c r="CI8" s="688">
        <f t="shared" si="1"/>
        <v>0</v>
      </c>
      <c r="CJ8" s="689">
        <f t="shared" si="1"/>
        <v>0.25</v>
      </c>
      <c r="CK8" s="688">
        <f t="shared" si="1"/>
        <v>13.552</v>
      </c>
      <c r="CL8" s="689">
        <f t="shared" si="1"/>
        <v>653</v>
      </c>
      <c r="CM8" s="688">
        <f t="shared" si="1"/>
        <v>3.3001684532924953</v>
      </c>
      <c r="CN8" s="689">
        <f t="shared" si="1"/>
        <v>6600</v>
      </c>
      <c r="CO8" s="688">
        <f t="shared" si="1"/>
        <v>4.5156363636363633E-2</v>
      </c>
      <c r="CP8" s="689">
        <f t="shared" si="1"/>
        <v>143</v>
      </c>
      <c r="CQ8" s="688">
        <f t="shared" si="1"/>
        <v>2.8584279720279717</v>
      </c>
      <c r="CR8" s="689">
        <f t="shared" si="1"/>
        <v>98</v>
      </c>
      <c r="CS8" s="688">
        <f t="shared" si="1"/>
        <v>1.8350000000000002E-2</v>
      </c>
      <c r="CT8" s="689">
        <f t="shared" si="1"/>
        <v>0</v>
      </c>
      <c r="CU8" s="688">
        <f t="shared" si="1"/>
        <v>0</v>
      </c>
      <c r="CV8" s="689">
        <f t="shared" si="1"/>
        <v>16</v>
      </c>
      <c r="CW8" s="688">
        <f t="shared" si="1"/>
        <v>16.698</v>
      </c>
      <c r="CX8" s="689">
        <f t="shared" si="1"/>
        <v>0</v>
      </c>
      <c r="CY8" s="690" t="e">
        <f t="shared" si="1"/>
        <v>#DIV/0!</v>
      </c>
      <c r="CZ8" s="686">
        <f>CZ90</f>
        <v>227566.51999999996</v>
      </c>
      <c r="DA8" s="686"/>
    </row>
    <row r="9" spans="1:105" ht="16.5" thickBot="1" x14ac:dyDescent="0.3">
      <c r="A9" s="691"/>
      <c r="B9" s="692" t="s">
        <v>2231</v>
      </c>
      <c r="C9" s="693">
        <v>2020</v>
      </c>
      <c r="D9" s="694"/>
      <c r="E9" s="695">
        <f>SUM(E10:E89)</f>
        <v>1838318.5099999991</v>
      </c>
      <c r="F9" s="696">
        <f>F91</f>
        <v>119753</v>
      </c>
      <c r="G9" s="697">
        <f>G91</f>
        <v>0.14822098828421834</v>
      </c>
      <c r="H9" s="698">
        <f t="shared" si="0"/>
        <v>174981</v>
      </c>
      <c r="I9" s="697">
        <f t="shared" si="0"/>
        <v>9.8181046399323374E-2</v>
      </c>
      <c r="J9" s="698">
        <f t="shared" si="0"/>
        <v>83634</v>
      </c>
      <c r="K9" s="697">
        <f t="shared" si="0"/>
        <v>0.27158512295238785</v>
      </c>
      <c r="L9" s="698">
        <f t="shared" si="0"/>
        <v>85892</v>
      </c>
      <c r="M9" s="697">
        <f t="shared" si="0"/>
        <v>1.9336719225259176</v>
      </c>
      <c r="N9" s="698">
        <f t="shared" si="0"/>
        <v>57361</v>
      </c>
      <c r="O9" s="697">
        <f t="shared" si="0"/>
        <v>5.5636993313876584</v>
      </c>
      <c r="P9" s="698">
        <f t="shared" si="0"/>
        <v>4450962</v>
      </c>
      <c r="Q9" s="697">
        <f t="shared" si="0"/>
        <v>0.10589832112397833</v>
      </c>
      <c r="R9" s="698">
        <f t="shared" si="0"/>
        <v>66531</v>
      </c>
      <c r="S9" s="697">
        <f t="shared" si="0"/>
        <v>0.45150732220862155</v>
      </c>
      <c r="T9" s="698">
        <f t="shared" si="0"/>
        <v>36925</v>
      </c>
      <c r="U9" s="697">
        <f t="shared" si="0"/>
        <v>7.3889373021800946</v>
      </c>
      <c r="V9" s="698">
        <f t="shared" si="0"/>
        <v>88586</v>
      </c>
      <c r="W9" s="697">
        <f t="shared" si="0"/>
        <v>2.5956176230989576</v>
      </c>
      <c r="X9" s="698">
        <f t="shared" si="0"/>
        <v>201684</v>
      </c>
      <c r="Y9" s="697">
        <f t="shared" si="0"/>
        <v>8.449929141425494E-2</v>
      </c>
      <c r="Z9" s="698">
        <f t="shared" si="0"/>
        <v>136868</v>
      </c>
      <c r="AA9" s="697">
        <f t="shared" si="0"/>
        <v>0.17030930579521253</v>
      </c>
      <c r="AB9" s="698">
        <f t="shared" si="0"/>
        <v>157608.5</v>
      </c>
      <c r="AC9" s="697">
        <f t="shared" si="0"/>
        <v>7.2685616264351202E-2</v>
      </c>
      <c r="AD9" s="698">
        <f t="shared" si="0"/>
        <v>2088</v>
      </c>
      <c r="AE9" s="697">
        <f t="shared" si="0"/>
        <v>5.0971706250000013</v>
      </c>
      <c r="AF9" s="698">
        <f t="shared" si="0"/>
        <v>1709</v>
      </c>
      <c r="AG9" s="697">
        <f t="shared" si="0"/>
        <v>4.0926071860743134</v>
      </c>
      <c r="AH9" s="698">
        <f t="shared" si="0"/>
        <v>311515.09100000001</v>
      </c>
      <c r="AI9" s="697">
        <f t="shared" si="0"/>
        <v>0.19829399934876143</v>
      </c>
      <c r="AJ9" s="698">
        <f t="shared" si="0"/>
        <v>6000.35</v>
      </c>
      <c r="AK9" s="697">
        <f t="shared" si="0"/>
        <v>4.7926346628693359</v>
      </c>
      <c r="AL9" s="698">
        <f t="shared" si="0"/>
        <v>1568776</v>
      </c>
      <c r="AM9" s="697">
        <f t="shared" si="0"/>
        <v>2.0299884094351267E-2</v>
      </c>
      <c r="AN9" s="698">
        <f t="shared" si="0"/>
        <v>111795</v>
      </c>
      <c r="AO9" s="697">
        <f t="shared" si="0"/>
        <v>4.2692708054939833E-2</v>
      </c>
      <c r="AP9" s="698">
        <f t="shared" si="0"/>
        <v>164769</v>
      </c>
      <c r="AQ9" s="697">
        <f t="shared" si="0"/>
        <v>3.5178966688043399E-2</v>
      </c>
      <c r="AR9" s="698">
        <f t="shared" si="0"/>
        <v>4200</v>
      </c>
      <c r="AS9" s="697">
        <f t="shared" si="0"/>
        <v>9.3262190476190471E-2</v>
      </c>
      <c r="AT9" s="698">
        <f t="shared" si="0"/>
        <v>17</v>
      </c>
      <c r="AU9" s="697">
        <f t="shared" si="0"/>
        <v>14.601764705882355</v>
      </c>
      <c r="AV9" s="698">
        <f t="shared" si="0"/>
        <v>13237</v>
      </c>
      <c r="AW9" s="697">
        <f t="shared" si="0"/>
        <v>1.8236871796683898</v>
      </c>
      <c r="AX9" s="698">
        <f t="shared" si="0"/>
        <v>16114</v>
      </c>
      <c r="AY9" s="697">
        <f t="shared" si="0"/>
        <v>1.2871020812957681</v>
      </c>
      <c r="AZ9" s="698">
        <f t="shared" si="0"/>
        <v>5</v>
      </c>
      <c r="BA9" s="697">
        <f t="shared" si="0"/>
        <v>132.12799999999999</v>
      </c>
      <c r="BB9" s="698">
        <f t="shared" si="0"/>
        <v>100</v>
      </c>
      <c r="BC9" s="697">
        <f t="shared" si="0"/>
        <v>1.169</v>
      </c>
      <c r="BD9" s="698">
        <f t="shared" si="0"/>
        <v>1895</v>
      </c>
      <c r="BE9" s="697">
        <f t="shared" si="0"/>
        <v>0.63839999999999997</v>
      </c>
      <c r="BF9" s="698">
        <f t="shared" si="0"/>
        <v>3</v>
      </c>
      <c r="BG9" s="697">
        <f t="shared" si="0"/>
        <v>99</v>
      </c>
      <c r="BH9" s="698">
        <f t="shared" si="0"/>
        <v>3</v>
      </c>
      <c r="BI9" s="697">
        <f t="shared" si="0"/>
        <v>30.39</v>
      </c>
      <c r="BJ9" s="698">
        <f t="shared" si="0"/>
        <v>1</v>
      </c>
      <c r="BK9" s="697">
        <f t="shared" si="0"/>
        <v>0.19040000000000001</v>
      </c>
      <c r="BL9" s="698">
        <f t="shared" si="0"/>
        <v>10</v>
      </c>
      <c r="BM9" s="697">
        <f t="shared" si="0"/>
        <v>45.375</v>
      </c>
      <c r="BN9" s="698">
        <f t="shared" si="0"/>
        <v>2946</v>
      </c>
      <c r="BO9" s="697">
        <f t="shared" si="0"/>
        <v>2.7010780719619827E-2</v>
      </c>
      <c r="BP9" s="698">
        <f t="shared" si="0"/>
        <v>9.7050000000000001</v>
      </c>
      <c r="BQ9" s="697">
        <f t="shared" si="0"/>
        <v>23.150864013910358</v>
      </c>
      <c r="BR9" s="698">
        <f t="shared" si="0"/>
        <v>5</v>
      </c>
      <c r="BS9" s="697">
        <f t="shared" si="0"/>
        <v>0.30643300000000001</v>
      </c>
      <c r="BT9" s="698">
        <f t="shared" si="1"/>
        <v>15</v>
      </c>
      <c r="BU9" s="697">
        <f t="shared" si="1"/>
        <v>6.8486000000000002</v>
      </c>
      <c r="BV9" s="698">
        <f t="shared" si="1"/>
        <v>3657</v>
      </c>
      <c r="BW9" s="697">
        <f t="shared" si="1"/>
        <v>2.0829343724364229</v>
      </c>
      <c r="BX9" s="698">
        <f t="shared" si="1"/>
        <v>570</v>
      </c>
      <c r="BY9" s="697">
        <f t="shared" si="1"/>
        <v>0.25890526315789475</v>
      </c>
      <c r="BZ9" s="698">
        <f t="shared" si="1"/>
        <v>1982</v>
      </c>
      <c r="CA9" s="697">
        <f t="shared" si="1"/>
        <v>1.9582341069626639</v>
      </c>
      <c r="CB9" s="698">
        <f t="shared" si="1"/>
        <v>4903</v>
      </c>
      <c r="CC9" s="697">
        <f t="shared" si="1"/>
        <v>3.3984437436263533</v>
      </c>
      <c r="CD9" s="698">
        <f t="shared" si="1"/>
        <v>8</v>
      </c>
      <c r="CE9" s="697">
        <f t="shared" si="1"/>
        <v>29.209399999999999</v>
      </c>
      <c r="CF9" s="698">
        <f t="shared" si="1"/>
        <v>12</v>
      </c>
      <c r="CG9" s="697">
        <f t="shared" si="1"/>
        <v>8.7119999999999997</v>
      </c>
      <c r="CH9" s="698">
        <f t="shared" si="1"/>
        <v>11899</v>
      </c>
      <c r="CI9" s="697">
        <f t="shared" si="1"/>
        <v>0.64242163206992176</v>
      </c>
      <c r="CJ9" s="698">
        <f t="shared" si="1"/>
        <v>46.75</v>
      </c>
      <c r="CK9" s="697">
        <f t="shared" si="1"/>
        <v>4.532</v>
      </c>
      <c r="CL9" s="698">
        <f t="shared" si="1"/>
        <v>593.25</v>
      </c>
      <c r="CM9" s="697">
        <f t="shared" si="1"/>
        <v>3.3181534766118799</v>
      </c>
      <c r="CN9" s="698">
        <f t="shared" si="1"/>
        <v>12875</v>
      </c>
      <c r="CO9" s="697">
        <f t="shared" si="1"/>
        <v>4.8610174757281556E-2</v>
      </c>
      <c r="CP9" s="698">
        <f t="shared" si="1"/>
        <v>160</v>
      </c>
      <c r="CQ9" s="697">
        <f t="shared" si="1"/>
        <v>1.0773699999999997</v>
      </c>
      <c r="CR9" s="698">
        <f t="shared" si="1"/>
        <v>5</v>
      </c>
      <c r="CS9" s="697">
        <f t="shared" si="1"/>
        <v>0.16975000000000001</v>
      </c>
      <c r="CT9" s="698">
        <f t="shared" si="1"/>
        <v>320</v>
      </c>
      <c r="CU9" s="697">
        <f t="shared" si="1"/>
        <v>1.9359999999999999</v>
      </c>
      <c r="CV9" s="698">
        <f t="shared" si="1"/>
        <v>15</v>
      </c>
      <c r="CW9" s="697">
        <f t="shared" si="1"/>
        <v>16.698</v>
      </c>
      <c r="CX9" s="698">
        <f t="shared" si="1"/>
        <v>0</v>
      </c>
      <c r="CY9" s="699" t="e">
        <f t="shared" si="1"/>
        <v>#DIV/0!</v>
      </c>
      <c r="CZ9" s="694"/>
      <c r="DA9" s="695">
        <f>SUM(DA10:DA89)</f>
        <v>1838318.5099999991</v>
      </c>
    </row>
    <row r="10" spans="1:105" x14ac:dyDescent="0.25">
      <c r="A10" s="700">
        <v>5</v>
      </c>
      <c r="B10" s="701" t="s">
        <v>233</v>
      </c>
      <c r="C10" s="702">
        <v>2019</v>
      </c>
      <c r="D10" s="703">
        <f>CZ10</f>
        <v>14722.2</v>
      </c>
      <c r="E10" s="704">
        <f>DA10</f>
        <v>0</v>
      </c>
      <c r="F10" s="705">
        <v>2530</v>
      </c>
      <c r="G10" s="706">
        <v>5.6500000000000002E-2</v>
      </c>
      <c r="H10" s="707">
        <v>8024</v>
      </c>
      <c r="I10" s="706">
        <v>5.348E-2</v>
      </c>
      <c r="J10" s="707">
        <v>0</v>
      </c>
      <c r="K10" s="706">
        <v>0</v>
      </c>
      <c r="L10" s="707">
        <v>1</v>
      </c>
      <c r="M10" s="706">
        <v>5.6</v>
      </c>
      <c r="N10" s="707">
        <v>10</v>
      </c>
      <c r="O10" s="706">
        <v>5.3838400000000002</v>
      </c>
      <c r="P10" s="707">
        <v>111109</v>
      </c>
      <c r="Q10" s="706">
        <v>5.8875102466946869E-2</v>
      </c>
      <c r="R10" s="707">
        <v>2752</v>
      </c>
      <c r="S10" s="706">
        <v>0.52169937754360474</v>
      </c>
      <c r="T10" s="707">
        <v>144</v>
      </c>
      <c r="U10" s="706">
        <v>5.5799149999999997</v>
      </c>
      <c r="V10" s="707">
        <v>0</v>
      </c>
      <c r="W10" s="706">
        <v>0</v>
      </c>
      <c r="X10" s="707">
        <v>14271</v>
      </c>
      <c r="Y10" s="706">
        <v>8.9152000000000051E-2</v>
      </c>
      <c r="Z10" s="707">
        <v>312</v>
      </c>
      <c r="AA10" s="706">
        <v>0.504</v>
      </c>
      <c r="AB10" s="707">
        <v>2911</v>
      </c>
      <c r="AC10" s="706">
        <v>5.1519999999999996E-2</v>
      </c>
      <c r="AD10" s="707">
        <v>0</v>
      </c>
      <c r="AE10" s="706">
        <v>0</v>
      </c>
      <c r="AF10" s="707">
        <v>0</v>
      </c>
      <c r="AG10" s="706">
        <v>0</v>
      </c>
      <c r="AH10" s="707">
        <v>131.5</v>
      </c>
      <c r="AI10" s="706">
        <v>3.14</v>
      </c>
      <c r="AJ10" s="707">
        <v>225</v>
      </c>
      <c r="AK10" s="706">
        <v>3.59</v>
      </c>
      <c r="AL10" s="707">
        <v>67590</v>
      </c>
      <c r="AM10" s="708">
        <v>3.6880000000000003E-2</v>
      </c>
      <c r="AN10" s="707">
        <v>0</v>
      </c>
      <c r="AO10" s="708">
        <v>0</v>
      </c>
      <c r="AP10" s="707">
        <v>1900</v>
      </c>
      <c r="AQ10" s="708">
        <v>8.9600000000000009E-3</v>
      </c>
      <c r="AR10" s="707"/>
      <c r="AS10" s="708"/>
      <c r="AT10" s="707"/>
      <c r="AU10" s="708"/>
      <c r="AV10" s="707"/>
      <c r="AW10" s="708"/>
      <c r="AX10" s="707"/>
      <c r="AY10" s="708"/>
      <c r="AZ10" s="707"/>
      <c r="BA10" s="708"/>
      <c r="BB10" s="707"/>
      <c r="BC10" s="708"/>
      <c r="BD10" s="707"/>
      <c r="BE10" s="708"/>
      <c r="BF10" s="707"/>
      <c r="BG10" s="708"/>
      <c r="BH10" s="707"/>
      <c r="BI10" s="708"/>
      <c r="BJ10" s="707"/>
      <c r="BK10" s="708"/>
      <c r="BL10" s="707"/>
      <c r="BM10" s="708"/>
      <c r="BN10" s="707"/>
      <c r="BO10" s="708"/>
      <c r="BP10" s="707"/>
      <c r="BQ10" s="708"/>
      <c r="BR10" s="707"/>
      <c r="BS10" s="709"/>
      <c r="BT10" s="707"/>
      <c r="BU10" s="709"/>
      <c r="BV10" s="707"/>
      <c r="BW10" s="709"/>
      <c r="BX10" s="707"/>
      <c r="BY10" s="709"/>
      <c r="BZ10" s="707"/>
      <c r="CA10" s="709"/>
      <c r="CB10" s="709"/>
      <c r="CC10" s="709"/>
      <c r="CD10" s="709"/>
      <c r="CE10" s="709"/>
      <c r="CF10" s="709"/>
      <c r="CG10" s="709"/>
      <c r="CH10" s="709"/>
      <c r="CI10" s="709"/>
      <c r="CJ10" s="709"/>
      <c r="CK10" s="709"/>
      <c r="CL10" s="709"/>
      <c r="CM10" s="709"/>
      <c r="CN10" s="709"/>
      <c r="CO10" s="709"/>
      <c r="CP10" s="709"/>
      <c r="CQ10" s="709"/>
      <c r="CR10" s="709"/>
      <c r="CS10" s="709"/>
      <c r="CT10" s="709"/>
      <c r="CU10" s="709"/>
      <c r="CV10" s="709"/>
      <c r="CW10" s="709"/>
      <c r="CX10" s="709"/>
      <c r="CY10" s="710"/>
      <c r="CZ10" s="703">
        <f>ROUND(F10*G10+H10*I10+J10*K10+L10*M10+N10*O10+P10*Q10+R10*S10+T10*U10+V10*W10+X10*Y10+Z10*AA10+AB10*AC10+AD10*AE10+AF10*AG10+AH10*AI10+AJ10*AK10+AL10*AM10+AN10*AO10+AP10*AQ10+AR10*AS10+AT10*AU10+AV10*AW10+AX10*AY10+AZ10*BA10+BB10*BC10+BD10*BE10+BF10*BG10+BH10*BI10+BJ10*BK10+BL10*BM10+BN10*BO10+BP10*BQ10+BR10*BS10+BT10*BU10+BV10*BW10+BX10*BY10+BZ10*CA10+CB10*CC10+CD10*CE10+CF10*CG10+CH10*CI10+CJ10*CK10+CL10*CM10+CN10*CO10+CP10*CQ10+CR10*CS10+CT10*CU10+CV10*CW10+CX10*CY10,2)</f>
        <v>14722.2</v>
      </c>
      <c r="DA10" s="704"/>
    </row>
    <row r="11" spans="1:105" x14ac:dyDescent="0.25">
      <c r="A11" s="711">
        <v>5</v>
      </c>
      <c r="B11" s="712" t="s">
        <v>233</v>
      </c>
      <c r="C11" s="713">
        <v>2020</v>
      </c>
      <c r="D11" s="714">
        <f t="shared" ref="D11:E74" si="2">CZ11</f>
        <v>0</v>
      </c>
      <c r="E11" s="715">
        <f t="shared" si="2"/>
        <v>41522.550000000003</v>
      </c>
      <c r="F11" s="716">
        <v>918</v>
      </c>
      <c r="G11" s="717">
        <v>0.16803416122004358</v>
      </c>
      <c r="H11" s="718">
        <v>350</v>
      </c>
      <c r="I11" s="717">
        <v>0.28000000000000003</v>
      </c>
      <c r="J11" s="718"/>
      <c r="K11" s="717"/>
      <c r="L11" s="718">
        <v>1830</v>
      </c>
      <c r="M11" s="717">
        <v>3.5369027322404367</v>
      </c>
      <c r="N11" s="718"/>
      <c r="O11" s="717"/>
      <c r="P11" s="718">
        <v>109605</v>
      </c>
      <c r="Q11" s="717">
        <v>0.21068888813466533</v>
      </c>
      <c r="R11" s="718">
        <v>1608</v>
      </c>
      <c r="S11" s="717">
        <v>0.51651850746268657</v>
      </c>
      <c r="T11" s="718"/>
      <c r="U11" s="717"/>
      <c r="V11" s="718">
        <v>709</v>
      </c>
      <c r="W11" s="717">
        <v>3.9264795980253884</v>
      </c>
      <c r="X11" s="718">
        <v>24105</v>
      </c>
      <c r="Y11" s="717">
        <v>6.6821014312383339E-2</v>
      </c>
      <c r="Z11" s="718"/>
      <c r="AA11" s="717"/>
      <c r="AB11" s="718">
        <v>1074</v>
      </c>
      <c r="AC11" s="717">
        <v>4.8989571694599637E-2</v>
      </c>
      <c r="AD11" s="718">
        <v>39</v>
      </c>
      <c r="AE11" s="717">
        <v>4.9910948717948713</v>
      </c>
      <c r="AF11" s="718">
        <v>168</v>
      </c>
      <c r="AG11" s="717">
        <v>2.2493035714285718</v>
      </c>
      <c r="AH11" s="718">
        <v>347</v>
      </c>
      <c r="AI11" s="717">
        <v>3.2204610951008648</v>
      </c>
      <c r="AJ11" s="718">
        <v>340.5</v>
      </c>
      <c r="AK11" s="717">
        <v>3.7214684287812045</v>
      </c>
      <c r="AL11" s="718">
        <v>92070</v>
      </c>
      <c r="AM11" s="719">
        <v>3.5514825676115996E-2</v>
      </c>
      <c r="AN11" s="718"/>
      <c r="AO11" s="719"/>
      <c r="AP11" s="718">
        <v>4378</v>
      </c>
      <c r="AQ11" s="719">
        <v>4.5771962083142992E-2</v>
      </c>
      <c r="AR11" s="718"/>
      <c r="AS11" s="719"/>
      <c r="AT11" s="718"/>
      <c r="AU11" s="719"/>
      <c r="AV11" s="718"/>
      <c r="AW11" s="719"/>
      <c r="AX11" s="718"/>
      <c r="AY11" s="719"/>
      <c r="AZ11" s="718"/>
      <c r="BA11" s="719"/>
      <c r="BB11" s="718"/>
      <c r="BC11" s="719"/>
      <c r="BD11" s="718"/>
      <c r="BE11" s="719"/>
      <c r="BF11" s="718"/>
      <c r="BG11" s="719"/>
      <c r="BH11" s="718"/>
      <c r="BI11" s="719"/>
      <c r="BJ11" s="718"/>
      <c r="BK11" s="719"/>
      <c r="BL11" s="718"/>
      <c r="BM11" s="719"/>
      <c r="BN11" s="718"/>
      <c r="BO11" s="719"/>
      <c r="BP11" s="718"/>
      <c r="BQ11" s="719"/>
      <c r="BR11" s="718"/>
      <c r="BS11" s="720"/>
      <c r="BT11" s="718"/>
      <c r="BU11" s="720"/>
      <c r="BV11" s="718"/>
      <c r="BW11" s="720"/>
      <c r="BX11" s="718"/>
      <c r="BY11" s="720"/>
      <c r="BZ11" s="718"/>
      <c r="CA11" s="720"/>
      <c r="CB11" s="720"/>
      <c r="CC11" s="720"/>
      <c r="CD11" s="720"/>
      <c r="CE11" s="720"/>
      <c r="CF11" s="720"/>
      <c r="CG11" s="720"/>
      <c r="CH11" s="720"/>
      <c r="CI11" s="720"/>
      <c r="CJ11" s="720"/>
      <c r="CK11" s="720"/>
      <c r="CL11" s="720"/>
      <c r="CM11" s="720"/>
      <c r="CN11" s="720"/>
      <c r="CO11" s="720"/>
      <c r="CP11" s="720"/>
      <c r="CQ11" s="720"/>
      <c r="CR11" s="720"/>
      <c r="CS11" s="720"/>
      <c r="CT11" s="720"/>
      <c r="CU11" s="720"/>
      <c r="CV11" s="720"/>
      <c r="CW11" s="720"/>
      <c r="CX11" s="720"/>
      <c r="CY11" s="721"/>
      <c r="CZ11" s="714"/>
      <c r="DA11" s="715">
        <f>ROUND(F11*G11+H11*I11+J11*K11+L11*M11+N11*O11+P11*Q11+R11*S11+T11*U11+V11*W11+X11*Y11+Z11*AA11+AB11*AC11+AD11*AE11+AF11*AG11+AH11*AI11+AJ11*AK11+AL11*AM11+AN11*AO11+AP11*AQ11+AR11*AS11+AT11*AU11+AV11*AW11+AX11*AY11+AZ11*BA11+BB11*BC11+BD11*BE11+BF11*BG11+BH11*BI11+BJ11*BK11+BL11*BM11+BN11*BO11+BP11*BQ11+BR11*BS11+BT11*BU11+BV11*BW11+BX11*BY11+BZ11*CA11+CB11*CC11+CD11*CE11+CF11*CG11+CH11*CI11+CJ11*CK11+CL11*CM11+CN11*CO11+CP11*CQ11+CR11*CS11+CT11*CU11+CV11*CW11+CX11*CY11,2)</f>
        <v>41522.550000000003</v>
      </c>
    </row>
    <row r="12" spans="1:105" ht="15" customHeight="1" x14ac:dyDescent="0.25">
      <c r="A12" s="711">
        <v>5</v>
      </c>
      <c r="B12" s="712" t="s">
        <v>234</v>
      </c>
      <c r="C12" s="713">
        <v>2019</v>
      </c>
      <c r="D12" s="714">
        <f t="shared" si="2"/>
        <v>48160.65</v>
      </c>
      <c r="E12" s="715">
        <f t="shared" si="2"/>
        <v>0</v>
      </c>
      <c r="F12" s="722"/>
      <c r="G12" s="723"/>
      <c r="H12" s="724"/>
      <c r="I12" s="723"/>
      <c r="J12" s="724">
        <v>37205</v>
      </c>
      <c r="K12" s="723">
        <v>2.3007789275635002E-2</v>
      </c>
      <c r="L12" s="724"/>
      <c r="M12" s="723"/>
      <c r="N12" s="724">
        <v>7</v>
      </c>
      <c r="O12" s="723">
        <v>0.94080000000000008</v>
      </c>
      <c r="P12" s="724">
        <v>742925</v>
      </c>
      <c r="Q12" s="723">
        <v>2.54700191809402E-2</v>
      </c>
      <c r="R12" s="724">
        <v>26586</v>
      </c>
      <c r="S12" s="723">
        <v>0.26877665297525005</v>
      </c>
      <c r="T12" s="724"/>
      <c r="U12" s="723"/>
      <c r="V12" s="724"/>
      <c r="W12" s="723"/>
      <c r="X12" s="724">
        <v>33410</v>
      </c>
      <c r="Y12" s="723">
        <v>6.3320129242741677E-2</v>
      </c>
      <c r="Z12" s="724"/>
      <c r="AA12" s="723"/>
      <c r="AB12" s="724">
        <v>14600</v>
      </c>
      <c r="AC12" s="723">
        <v>5.3677086712328792E-2</v>
      </c>
      <c r="AD12" s="724"/>
      <c r="AE12" s="723"/>
      <c r="AF12" s="724">
        <v>10</v>
      </c>
      <c r="AG12" s="723">
        <v>1.288</v>
      </c>
      <c r="AH12" s="724">
        <v>162539.75</v>
      </c>
      <c r="AI12" s="723">
        <v>4.9234673979749503E-2</v>
      </c>
      <c r="AJ12" s="724">
        <v>639.125</v>
      </c>
      <c r="AK12" s="723">
        <v>3.0511670486993943</v>
      </c>
      <c r="AL12" s="724"/>
      <c r="AM12" s="725"/>
      <c r="AN12" s="724">
        <v>34800</v>
      </c>
      <c r="AO12" s="725">
        <v>4.482596522988506E-3</v>
      </c>
      <c r="AP12" s="724">
        <v>19500</v>
      </c>
      <c r="AQ12" s="725">
        <v>1.0078989743589742E-2</v>
      </c>
      <c r="AR12" s="724"/>
      <c r="AS12" s="725"/>
      <c r="AT12" s="724"/>
      <c r="AU12" s="725"/>
      <c r="AV12" s="724"/>
      <c r="AW12" s="725"/>
      <c r="AX12" s="724">
        <v>2580</v>
      </c>
      <c r="AY12" s="725">
        <v>0.21902107906976759</v>
      </c>
      <c r="AZ12" s="724"/>
      <c r="BA12" s="725"/>
      <c r="BB12" s="724"/>
      <c r="BC12" s="725"/>
      <c r="BD12" s="724"/>
      <c r="BE12" s="725"/>
      <c r="BF12" s="724"/>
      <c r="BG12" s="725"/>
      <c r="BH12" s="724"/>
      <c r="BI12" s="725"/>
      <c r="BJ12" s="724"/>
      <c r="BK12" s="725"/>
      <c r="BL12" s="724"/>
      <c r="BM12" s="725"/>
      <c r="BN12" s="724"/>
      <c r="BO12" s="725"/>
      <c r="BP12" s="724"/>
      <c r="BQ12" s="725"/>
      <c r="BR12" s="724"/>
      <c r="BS12" s="726"/>
      <c r="BT12" s="724"/>
      <c r="BU12" s="726"/>
      <c r="BV12" s="724"/>
      <c r="BW12" s="726"/>
      <c r="BX12" s="724"/>
      <c r="BY12" s="726"/>
      <c r="BZ12" s="724"/>
      <c r="CA12" s="726"/>
      <c r="CB12" s="726">
        <v>2833</v>
      </c>
      <c r="CC12" s="726">
        <v>1.6175424733498058</v>
      </c>
      <c r="CD12" s="726"/>
      <c r="CE12" s="726"/>
      <c r="CF12" s="726"/>
      <c r="CG12" s="726"/>
      <c r="CH12" s="726"/>
      <c r="CI12" s="726"/>
      <c r="CJ12" s="726">
        <v>0.25</v>
      </c>
      <c r="CK12" s="726">
        <v>13.552</v>
      </c>
      <c r="CL12" s="726">
        <v>653</v>
      </c>
      <c r="CM12" s="726">
        <v>3.3001684532924953</v>
      </c>
      <c r="CN12" s="726">
        <v>6600</v>
      </c>
      <c r="CO12" s="726">
        <v>4.5156363636363633E-2</v>
      </c>
      <c r="CP12" s="726">
        <v>143</v>
      </c>
      <c r="CQ12" s="726">
        <v>2.8584279720279717</v>
      </c>
      <c r="CR12" s="726"/>
      <c r="CS12" s="726"/>
      <c r="CT12" s="726"/>
      <c r="CU12" s="726"/>
      <c r="CV12" s="726"/>
      <c r="CW12" s="726"/>
      <c r="CX12" s="726"/>
      <c r="CY12" s="727"/>
      <c r="CZ12" s="714">
        <f t="shared" ref="CZ12:CZ74" si="3">ROUND(F12*G12+H12*I12+J12*K12+L12*M12+N12*O12+P12*Q12+R12*S12+T12*U12+V12*W12+X12*Y12+Z12*AA12+AB12*AC12+AD12*AE12+AF12*AG12+AH12*AI12+AJ12*AK12+AL12*AM12+AN12*AO12+AP12*AQ12+AR12*AS12+AT12*AU12+AV12*AW12+AX12*AY12+AZ12*BA12+BB12*BC12+BD12*BE12+BF12*BG12+BH12*BI12+BJ12*BK12+BL12*BM12+BN12*BO12+BP12*BQ12+BR12*BS12+BT12*BU12+BV12*BW12+BX12*BY12+BZ12*CA12+CB12*CC12+CD12*CE12+CF12*CG12+CH12*CI12+CJ12*CK12+CL12*CM12+CN12*CO12+CP12*CQ12+CR12*CS12+CT12*CU12+CV12*CW12+CX12*CY12,2)</f>
        <v>48160.65</v>
      </c>
      <c r="DA12" s="715"/>
    </row>
    <row r="13" spans="1:105" ht="15" customHeight="1" x14ac:dyDescent="0.25">
      <c r="A13" s="711">
        <v>5</v>
      </c>
      <c r="B13" s="712" t="s">
        <v>234</v>
      </c>
      <c r="C13" s="713">
        <v>2020</v>
      </c>
      <c r="D13" s="714">
        <f t="shared" si="2"/>
        <v>0</v>
      </c>
      <c r="E13" s="715">
        <f t="shared" si="2"/>
        <v>337635.14</v>
      </c>
      <c r="F13" s="722"/>
      <c r="G13" s="723"/>
      <c r="H13" s="724">
        <v>108090</v>
      </c>
      <c r="I13" s="723">
        <v>9.9752469978721517E-2</v>
      </c>
      <c r="J13" s="724"/>
      <c r="K13" s="723"/>
      <c r="L13" s="724">
        <v>2805</v>
      </c>
      <c r="M13" s="723">
        <v>0.96235348306595359</v>
      </c>
      <c r="N13" s="724">
        <v>21828</v>
      </c>
      <c r="O13" s="723">
        <v>5.34844680227231</v>
      </c>
      <c r="P13" s="724">
        <v>802157</v>
      </c>
      <c r="Q13" s="723">
        <v>8.0957169880709293E-2</v>
      </c>
      <c r="R13" s="724">
        <v>27176</v>
      </c>
      <c r="S13" s="723">
        <v>0.28890026611716224</v>
      </c>
      <c r="T13" s="724">
        <v>7207</v>
      </c>
      <c r="U13" s="723">
        <v>7.5702137782711256</v>
      </c>
      <c r="V13" s="724"/>
      <c r="W13" s="723"/>
      <c r="X13" s="724">
        <v>70658</v>
      </c>
      <c r="Y13" s="723">
        <v>0.12897091836734695</v>
      </c>
      <c r="Z13" s="724">
        <v>12494</v>
      </c>
      <c r="AA13" s="723">
        <v>0.52523258364014724</v>
      </c>
      <c r="AB13" s="724">
        <v>31319.5</v>
      </c>
      <c r="AC13" s="723">
        <v>6.0532615622854814E-2</v>
      </c>
      <c r="AD13" s="724">
        <v>10</v>
      </c>
      <c r="AE13" s="723">
        <v>6.3328572000000003</v>
      </c>
      <c r="AF13" s="724">
        <v>596</v>
      </c>
      <c r="AG13" s="723">
        <v>2.2998657718120801</v>
      </c>
      <c r="AH13" s="724">
        <v>304255.25</v>
      </c>
      <c r="AI13" s="723">
        <v>5.1998877915828981E-2</v>
      </c>
      <c r="AJ13" s="724">
        <v>1746.4</v>
      </c>
      <c r="AK13" s="723">
        <v>3.3967646014658692</v>
      </c>
      <c r="AL13" s="724"/>
      <c r="AM13" s="725"/>
      <c r="AN13" s="724">
        <v>36650</v>
      </c>
      <c r="AO13" s="725">
        <v>2.4910040927694398E-2</v>
      </c>
      <c r="AP13" s="724">
        <v>41290</v>
      </c>
      <c r="AQ13" s="725">
        <v>1.4270198353112135E-2</v>
      </c>
      <c r="AR13" s="724"/>
      <c r="AS13" s="725"/>
      <c r="AT13" s="724"/>
      <c r="AU13" s="725"/>
      <c r="AV13" s="724"/>
      <c r="AW13" s="725"/>
      <c r="AX13" s="724">
        <v>12384</v>
      </c>
      <c r="AY13" s="725">
        <v>1.0972038063630494</v>
      </c>
      <c r="AZ13" s="724"/>
      <c r="BA13" s="725"/>
      <c r="BB13" s="724"/>
      <c r="BC13" s="725"/>
      <c r="BD13" s="724"/>
      <c r="BE13" s="725"/>
      <c r="BF13" s="724"/>
      <c r="BG13" s="725"/>
      <c r="BH13" s="724"/>
      <c r="BI13" s="725"/>
      <c r="BJ13" s="724"/>
      <c r="BK13" s="725"/>
      <c r="BL13" s="724"/>
      <c r="BM13" s="725"/>
      <c r="BN13" s="724"/>
      <c r="BO13" s="725"/>
      <c r="BP13" s="724"/>
      <c r="BQ13" s="725"/>
      <c r="BR13" s="724"/>
      <c r="BS13" s="726"/>
      <c r="BT13" s="724"/>
      <c r="BU13" s="726"/>
      <c r="BV13" s="724"/>
      <c r="BW13" s="726"/>
      <c r="BX13" s="724"/>
      <c r="BY13" s="726"/>
      <c r="BZ13" s="724"/>
      <c r="CA13" s="726"/>
      <c r="CB13" s="726">
        <v>4285</v>
      </c>
      <c r="CC13" s="726">
        <v>3.170784521586933</v>
      </c>
      <c r="CD13" s="726"/>
      <c r="CE13" s="726"/>
      <c r="CF13" s="726"/>
      <c r="CG13" s="726"/>
      <c r="CH13" s="726">
        <v>11899</v>
      </c>
      <c r="CI13" s="726">
        <v>0.64242163206992176</v>
      </c>
      <c r="CJ13" s="726">
        <v>46.75</v>
      </c>
      <c r="CK13" s="726">
        <v>4.532</v>
      </c>
      <c r="CL13" s="726">
        <v>593.25</v>
      </c>
      <c r="CM13" s="726">
        <v>3.3181534766118799</v>
      </c>
      <c r="CN13" s="726">
        <v>12875</v>
      </c>
      <c r="CO13" s="726">
        <v>4.8610174757281556E-2</v>
      </c>
      <c r="CP13" s="726">
        <v>160</v>
      </c>
      <c r="CQ13" s="726">
        <v>1.0773699999999997</v>
      </c>
      <c r="CR13" s="726"/>
      <c r="CS13" s="726"/>
      <c r="CT13" s="726"/>
      <c r="CU13" s="726"/>
      <c r="CV13" s="726"/>
      <c r="CW13" s="726"/>
      <c r="CX13" s="726"/>
      <c r="CY13" s="727"/>
      <c r="CZ13" s="714"/>
      <c r="DA13" s="715">
        <f t="shared" ref="DA13:DA75" si="4">ROUND(F13*G13+H13*I13+J13*K13+L13*M13+N13*O13+P13*Q13+R13*S13+T13*U13+V13*W13+X13*Y13+Z13*AA13+AB13*AC13+AD13*AE13+AF13*AG13+AH13*AI13+AJ13*AK13+AL13*AM13+AN13*AO13+AP13*AQ13+AR13*AS13+AT13*AU13+AV13*AW13+AX13*AY13+AZ13*BA13+BB13*BC13+BD13*BE13+BF13*BG13+BH13*BI13+BJ13*BK13+BL13*BM13+BN13*BO13+BP13*BQ13+BR13*BS13+BT13*BU13+BV13*BW13+BX13*BY13+BZ13*CA13+CB13*CC13+CD13*CE13+CF13*CG13+CH13*CI13+CJ13*CK13+CL13*CM13+CN13*CO13+CP13*CQ13+CR13*CS13+CT13*CU13+CV13*CW13+CX13*CY13,2)</f>
        <v>337635.14</v>
      </c>
    </row>
    <row r="14" spans="1:105" x14ac:dyDescent="0.25">
      <c r="A14" s="711">
        <v>5</v>
      </c>
      <c r="B14" s="712" t="s">
        <v>235</v>
      </c>
      <c r="C14" s="713">
        <v>2019</v>
      </c>
      <c r="D14" s="714">
        <f t="shared" si="2"/>
        <v>63412.1</v>
      </c>
      <c r="E14" s="715">
        <f t="shared" si="2"/>
        <v>0</v>
      </c>
      <c r="F14" s="722"/>
      <c r="G14" s="723"/>
      <c r="H14" s="724"/>
      <c r="I14" s="723"/>
      <c r="J14" s="724">
        <v>23611</v>
      </c>
      <c r="K14" s="723">
        <v>2.0506848926347892E-2</v>
      </c>
      <c r="L14" s="724"/>
      <c r="M14" s="723"/>
      <c r="N14" s="724">
        <v>230</v>
      </c>
      <c r="O14" s="723">
        <v>5.4739834173913033</v>
      </c>
      <c r="P14" s="724">
        <v>1024437</v>
      </c>
      <c r="Q14" s="723">
        <v>2.5884425182807751E-2</v>
      </c>
      <c r="R14" s="724">
        <v>13882</v>
      </c>
      <c r="S14" s="723">
        <v>0.50223854610286711</v>
      </c>
      <c r="T14" s="724">
        <v>60</v>
      </c>
      <c r="U14" s="723">
        <v>6.455349</v>
      </c>
      <c r="V14" s="724">
        <v>10563</v>
      </c>
      <c r="W14" s="723">
        <v>0.8380060235728487</v>
      </c>
      <c r="X14" s="724">
        <v>15839</v>
      </c>
      <c r="Y14" s="723">
        <v>3.6291016225771827E-2</v>
      </c>
      <c r="Z14" s="724">
        <v>24793</v>
      </c>
      <c r="AA14" s="723">
        <v>2.0450336385270038E-2</v>
      </c>
      <c r="AB14" s="724">
        <v>12782</v>
      </c>
      <c r="AC14" s="723">
        <v>7.1034547645125956E-2</v>
      </c>
      <c r="AD14" s="724"/>
      <c r="AE14" s="723"/>
      <c r="AF14" s="724">
        <v>21</v>
      </c>
      <c r="AG14" s="723">
        <v>2.9084761904761907</v>
      </c>
      <c r="AH14" s="724">
        <v>502.04999999999995</v>
      </c>
      <c r="AI14" s="723">
        <v>13.284282814859077</v>
      </c>
      <c r="AJ14" s="724">
        <v>731.8</v>
      </c>
      <c r="AK14" s="723">
        <v>4.4958784203334261</v>
      </c>
      <c r="AL14" s="724">
        <v>967310</v>
      </c>
      <c r="AM14" s="725">
        <v>6.6294423659426661E-3</v>
      </c>
      <c r="AN14" s="724">
        <v>11235</v>
      </c>
      <c r="AO14" s="725">
        <v>1.9656091677792607E-2</v>
      </c>
      <c r="AP14" s="724"/>
      <c r="AQ14" s="725"/>
      <c r="AR14" s="724"/>
      <c r="AS14" s="725"/>
      <c r="AT14" s="724"/>
      <c r="AU14" s="725"/>
      <c r="AV14" s="724"/>
      <c r="AW14" s="725"/>
      <c r="AX14" s="724"/>
      <c r="AY14" s="725"/>
      <c r="AZ14" s="724"/>
      <c r="BA14" s="725"/>
      <c r="BB14" s="724"/>
      <c r="BC14" s="725"/>
      <c r="BD14" s="724"/>
      <c r="BE14" s="725"/>
      <c r="BF14" s="724"/>
      <c r="BG14" s="725"/>
      <c r="BH14" s="724"/>
      <c r="BI14" s="725"/>
      <c r="BJ14" s="724"/>
      <c r="BK14" s="725"/>
      <c r="BL14" s="724"/>
      <c r="BM14" s="725"/>
      <c r="BN14" s="724">
        <v>4850</v>
      </c>
      <c r="BO14" s="725">
        <v>2.302515463917526E-2</v>
      </c>
      <c r="BP14" s="724">
        <v>7.4819999999999993</v>
      </c>
      <c r="BQ14" s="725">
        <v>21.892061076182834</v>
      </c>
      <c r="BR14" s="724">
        <v>84</v>
      </c>
      <c r="BS14" s="726">
        <v>0.25370575000000001</v>
      </c>
      <c r="BT14" s="724"/>
      <c r="BU14" s="726"/>
      <c r="BV14" s="724"/>
      <c r="BW14" s="726"/>
      <c r="BX14" s="724"/>
      <c r="BY14" s="726"/>
      <c r="BZ14" s="724"/>
      <c r="CA14" s="726"/>
      <c r="CB14" s="726"/>
      <c r="CC14" s="726"/>
      <c r="CD14" s="726"/>
      <c r="CE14" s="726"/>
      <c r="CF14" s="726"/>
      <c r="CG14" s="726"/>
      <c r="CH14" s="726"/>
      <c r="CI14" s="726"/>
      <c r="CJ14" s="726"/>
      <c r="CK14" s="726"/>
      <c r="CL14" s="726"/>
      <c r="CM14" s="726"/>
      <c r="CN14" s="726"/>
      <c r="CO14" s="726"/>
      <c r="CP14" s="726"/>
      <c r="CQ14" s="726"/>
      <c r="CR14" s="726"/>
      <c r="CS14" s="726"/>
      <c r="CT14" s="726"/>
      <c r="CU14" s="726"/>
      <c r="CV14" s="726"/>
      <c r="CW14" s="726"/>
      <c r="CX14" s="726"/>
      <c r="CY14" s="727"/>
      <c r="CZ14" s="714">
        <f t="shared" si="3"/>
        <v>63412.1</v>
      </c>
      <c r="DA14" s="715"/>
    </row>
    <row r="15" spans="1:105" ht="15.75" thickBot="1" x14ac:dyDescent="0.3">
      <c r="A15" s="728">
        <v>5</v>
      </c>
      <c r="B15" s="729" t="s">
        <v>235</v>
      </c>
      <c r="C15" s="730">
        <v>2020</v>
      </c>
      <c r="D15" s="731">
        <f t="shared" si="2"/>
        <v>0</v>
      </c>
      <c r="E15" s="732">
        <f t="shared" si="2"/>
        <v>444401.67</v>
      </c>
      <c r="F15" s="733"/>
      <c r="G15" s="734"/>
      <c r="H15" s="735"/>
      <c r="I15" s="734"/>
      <c r="J15" s="735">
        <v>58614</v>
      </c>
      <c r="K15" s="734">
        <v>0.38111441247824757</v>
      </c>
      <c r="L15" s="735">
        <v>20816</v>
      </c>
      <c r="M15" s="734">
        <v>2.0575394312067639</v>
      </c>
      <c r="N15" s="735">
        <v>15423</v>
      </c>
      <c r="O15" s="734">
        <v>5.8472137470012306</v>
      </c>
      <c r="P15" s="735">
        <v>1338809</v>
      </c>
      <c r="Q15" s="734">
        <v>0.10909559514762751</v>
      </c>
      <c r="R15" s="735">
        <v>15968</v>
      </c>
      <c r="S15" s="734">
        <v>0.59779535527304617</v>
      </c>
      <c r="T15" s="735">
        <v>988</v>
      </c>
      <c r="U15" s="734">
        <v>10.583081679149798</v>
      </c>
      <c r="V15" s="735">
        <v>22361</v>
      </c>
      <c r="W15" s="734">
        <v>3.6633705411654218</v>
      </c>
      <c r="X15" s="735">
        <v>17566</v>
      </c>
      <c r="Y15" s="734">
        <v>5.0206091141978819E-2</v>
      </c>
      <c r="Z15" s="735">
        <v>81286</v>
      </c>
      <c r="AA15" s="734">
        <v>2.6232222449130232E-2</v>
      </c>
      <c r="AB15" s="735">
        <v>39255</v>
      </c>
      <c r="AC15" s="734">
        <v>3.8592715832378048E-2</v>
      </c>
      <c r="AD15" s="735">
        <v>18</v>
      </c>
      <c r="AE15" s="734">
        <v>76.115060722222225</v>
      </c>
      <c r="AF15" s="735">
        <v>198</v>
      </c>
      <c r="AG15" s="734">
        <v>9.0128190959595962</v>
      </c>
      <c r="AH15" s="735">
        <v>2008.6499999999999</v>
      </c>
      <c r="AI15" s="734">
        <v>5.8664583782889039</v>
      </c>
      <c r="AJ15" s="735">
        <v>876.15</v>
      </c>
      <c r="AK15" s="734">
        <v>4.6322324647605999</v>
      </c>
      <c r="AL15" s="735">
        <v>1229100</v>
      </c>
      <c r="AM15" s="736">
        <v>1.2184959685949072E-2</v>
      </c>
      <c r="AN15" s="735">
        <v>42367</v>
      </c>
      <c r="AO15" s="736">
        <v>5.3506914744966598E-2</v>
      </c>
      <c r="AP15" s="735"/>
      <c r="AQ15" s="736"/>
      <c r="AR15" s="735"/>
      <c r="AS15" s="736"/>
      <c r="AT15" s="735"/>
      <c r="AU15" s="736"/>
      <c r="AV15" s="735"/>
      <c r="AW15" s="736"/>
      <c r="AX15" s="735"/>
      <c r="AY15" s="736"/>
      <c r="AZ15" s="735"/>
      <c r="BA15" s="736"/>
      <c r="BB15" s="735"/>
      <c r="BC15" s="736"/>
      <c r="BD15" s="735"/>
      <c r="BE15" s="736"/>
      <c r="BF15" s="735"/>
      <c r="BG15" s="736"/>
      <c r="BH15" s="735"/>
      <c r="BI15" s="736"/>
      <c r="BJ15" s="735"/>
      <c r="BK15" s="736"/>
      <c r="BL15" s="735"/>
      <c r="BM15" s="736"/>
      <c r="BN15" s="735">
        <v>2946</v>
      </c>
      <c r="BO15" s="736">
        <v>2.7010780719619827E-2</v>
      </c>
      <c r="BP15" s="735">
        <v>9.7050000000000001</v>
      </c>
      <c r="BQ15" s="736">
        <v>23.150864013910358</v>
      </c>
      <c r="BR15" s="735">
        <v>5</v>
      </c>
      <c r="BS15" s="737">
        <v>0.30643300000000001</v>
      </c>
      <c r="BT15" s="735"/>
      <c r="BU15" s="737"/>
      <c r="BV15" s="735"/>
      <c r="BW15" s="737"/>
      <c r="BX15" s="735"/>
      <c r="BY15" s="737"/>
      <c r="BZ15" s="735"/>
      <c r="CA15" s="737"/>
      <c r="CB15" s="737"/>
      <c r="CC15" s="737"/>
      <c r="CD15" s="737"/>
      <c r="CE15" s="737"/>
      <c r="CF15" s="737"/>
      <c r="CG15" s="737"/>
      <c r="CH15" s="737"/>
      <c r="CI15" s="737"/>
      <c r="CJ15" s="737"/>
      <c r="CK15" s="737"/>
      <c r="CL15" s="737"/>
      <c r="CM15" s="737"/>
      <c r="CN15" s="737"/>
      <c r="CO15" s="737"/>
      <c r="CP15" s="737"/>
      <c r="CQ15" s="737"/>
      <c r="CR15" s="737"/>
      <c r="CS15" s="737"/>
      <c r="CT15" s="737"/>
      <c r="CU15" s="737"/>
      <c r="CV15" s="737"/>
      <c r="CW15" s="737"/>
      <c r="CX15" s="737"/>
      <c r="CY15" s="738"/>
      <c r="CZ15" s="731"/>
      <c r="DA15" s="732">
        <f t="shared" si="4"/>
        <v>444401.67</v>
      </c>
    </row>
    <row r="16" spans="1:105" x14ac:dyDescent="0.25">
      <c r="A16" s="700">
        <v>4</v>
      </c>
      <c r="B16" s="701" t="s">
        <v>236</v>
      </c>
      <c r="C16" s="702">
        <v>2019</v>
      </c>
      <c r="D16" s="703">
        <f t="shared" si="2"/>
        <v>16332.08</v>
      </c>
      <c r="E16" s="704">
        <f t="shared" si="2"/>
        <v>0</v>
      </c>
      <c r="F16" s="739">
        <v>7850</v>
      </c>
      <c r="G16" s="740">
        <v>2.5499999999999998E-2</v>
      </c>
      <c r="H16" s="741"/>
      <c r="I16" s="740"/>
      <c r="J16" s="741">
        <v>0</v>
      </c>
      <c r="K16" s="740">
        <v>0</v>
      </c>
      <c r="L16" s="741">
        <v>0</v>
      </c>
      <c r="M16" s="740">
        <v>0</v>
      </c>
      <c r="N16" s="741">
        <v>0</v>
      </c>
      <c r="O16" s="740">
        <v>0</v>
      </c>
      <c r="P16" s="741">
        <v>194320</v>
      </c>
      <c r="Q16" s="740">
        <v>2.6849999999999999E-2</v>
      </c>
      <c r="R16" s="741">
        <v>2466</v>
      </c>
      <c r="S16" s="740">
        <v>0.34799999999999998</v>
      </c>
      <c r="T16" s="741">
        <v>0</v>
      </c>
      <c r="U16" s="740">
        <v>0</v>
      </c>
      <c r="V16" s="741">
        <v>1414</v>
      </c>
      <c r="W16" s="740">
        <v>0.59370000000000001</v>
      </c>
      <c r="X16" s="741">
        <v>120</v>
      </c>
      <c r="Y16" s="740">
        <v>3.0800000000000001E-2</v>
      </c>
      <c r="Z16" s="741">
        <v>0</v>
      </c>
      <c r="AA16" s="740">
        <v>0</v>
      </c>
      <c r="AB16" s="741">
        <v>2310</v>
      </c>
      <c r="AC16" s="740">
        <v>0.33950000000000002</v>
      </c>
      <c r="AD16" s="741">
        <v>375</v>
      </c>
      <c r="AE16" s="740">
        <v>0.39600000000000002</v>
      </c>
      <c r="AF16" s="741">
        <v>0</v>
      </c>
      <c r="AG16" s="740">
        <v>0</v>
      </c>
      <c r="AH16" s="741">
        <v>727</v>
      </c>
      <c r="AI16" s="740">
        <v>7.4379999999999997</v>
      </c>
      <c r="AJ16" s="741">
        <v>405.5</v>
      </c>
      <c r="AK16" s="740">
        <v>3.8</v>
      </c>
      <c r="AL16" s="741">
        <v>54000</v>
      </c>
      <c r="AM16" s="742">
        <v>1.6E-2</v>
      </c>
      <c r="AN16" s="741">
        <v>10</v>
      </c>
      <c r="AO16" s="742">
        <v>3.0249999999999999E-2</v>
      </c>
      <c r="AP16" s="741">
        <v>58460</v>
      </c>
      <c r="AQ16" s="742">
        <v>8.0000000000000002E-3</v>
      </c>
      <c r="AR16" s="741"/>
      <c r="AS16" s="742"/>
      <c r="AT16" s="741"/>
      <c r="AU16" s="742"/>
      <c r="AV16" s="741"/>
      <c r="AW16" s="742"/>
      <c r="AX16" s="741"/>
      <c r="AY16" s="742"/>
      <c r="AZ16" s="741"/>
      <c r="BA16" s="742"/>
      <c r="BB16" s="741"/>
      <c r="BC16" s="742"/>
      <c r="BD16" s="741"/>
      <c r="BE16" s="742"/>
      <c r="BF16" s="741"/>
      <c r="BG16" s="742"/>
      <c r="BH16" s="741"/>
      <c r="BI16" s="742"/>
      <c r="BJ16" s="741"/>
      <c r="BK16" s="742"/>
      <c r="BL16" s="741"/>
      <c r="BM16" s="742"/>
      <c r="BN16" s="741"/>
      <c r="BO16" s="742"/>
      <c r="BP16" s="741"/>
      <c r="BQ16" s="742"/>
      <c r="BR16" s="741"/>
      <c r="BS16" s="743"/>
      <c r="BT16" s="741"/>
      <c r="BU16" s="743"/>
      <c r="BV16" s="741"/>
      <c r="BW16" s="743"/>
      <c r="BX16" s="741"/>
      <c r="BY16" s="743"/>
      <c r="BZ16" s="741"/>
      <c r="CA16" s="743"/>
      <c r="CB16" s="743"/>
      <c r="CC16" s="743"/>
      <c r="CD16" s="743"/>
      <c r="CE16" s="743"/>
      <c r="CF16" s="743"/>
      <c r="CG16" s="743"/>
      <c r="CH16" s="743"/>
      <c r="CI16" s="743"/>
      <c r="CJ16" s="743"/>
      <c r="CK16" s="743"/>
      <c r="CL16" s="743"/>
      <c r="CM16" s="743"/>
      <c r="CN16" s="743"/>
      <c r="CO16" s="743"/>
      <c r="CP16" s="743"/>
      <c r="CQ16" s="743"/>
      <c r="CR16" s="743"/>
      <c r="CS16" s="743"/>
      <c r="CT16" s="743"/>
      <c r="CU16" s="743"/>
      <c r="CV16" s="743"/>
      <c r="CW16" s="743"/>
      <c r="CX16" s="743"/>
      <c r="CY16" s="744"/>
      <c r="CZ16" s="703">
        <f t="shared" si="3"/>
        <v>16332.08</v>
      </c>
      <c r="DA16" s="704"/>
    </row>
    <row r="17" spans="1:105" x14ac:dyDescent="0.25">
      <c r="A17" s="711">
        <v>4</v>
      </c>
      <c r="B17" s="712" t="s">
        <v>236</v>
      </c>
      <c r="C17" s="713">
        <v>2020</v>
      </c>
      <c r="D17" s="714">
        <f t="shared" si="2"/>
        <v>0</v>
      </c>
      <c r="E17" s="715">
        <f t="shared" si="2"/>
        <v>182329.34</v>
      </c>
      <c r="F17" s="722">
        <v>59200</v>
      </c>
      <c r="G17" s="723">
        <v>0.12358851351351352</v>
      </c>
      <c r="H17" s="724"/>
      <c r="I17" s="723"/>
      <c r="J17" s="724"/>
      <c r="K17" s="723"/>
      <c r="L17" s="724">
        <v>13090</v>
      </c>
      <c r="M17" s="723">
        <v>1.4811061879297174</v>
      </c>
      <c r="N17" s="724">
        <v>4690</v>
      </c>
      <c r="O17" s="723">
        <v>4.8386140724946696</v>
      </c>
      <c r="P17" s="724">
        <v>308350</v>
      </c>
      <c r="Q17" s="723">
        <v>0.15005144316523433</v>
      </c>
      <c r="R17" s="724">
        <v>3152</v>
      </c>
      <c r="S17" s="723">
        <v>0.42197335025380717</v>
      </c>
      <c r="T17" s="724">
        <v>4544</v>
      </c>
      <c r="U17" s="723">
        <v>7.6188292253521128</v>
      </c>
      <c r="V17" s="724">
        <v>12136</v>
      </c>
      <c r="W17" s="723">
        <v>2.0723247363216877</v>
      </c>
      <c r="X17" s="724">
        <v>2060</v>
      </c>
      <c r="Y17" s="723">
        <v>3.0824271844660196E-2</v>
      </c>
      <c r="Z17" s="724">
        <v>5100</v>
      </c>
      <c r="AA17" s="723">
        <v>0.21922352941176471</v>
      </c>
      <c r="AB17" s="724">
        <v>17660</v>
      </c>
      <c r="AC17" s="723">
        <v>0.20726062287655719</v>
      </c>
      <c r="AD17" s="724">
        <v>1054</v>
      </c>
      <c r="AE17" s="723">
        <v>4.3983396584440229</v>
      </c>
      <c r="AF17" s="724">
        <v>127</v>
      </c>
      <c r="AG17" s="723">
        <v>5.9194755905511807</v>
      </c>
      <c r="AH17" s="724">
        <v>1220</v>
      </c>
      <c r="AI17" s="723">
        <v>6.4683180327868834</v>
      </c>
      <c r="AJ17" s="724">
        <v>766.5</v>
      </c>
      <c r="AK17" s="723">
        <v>4.0504057403783431</v>
      </c>
      <c r="AL17" s="724">
        <v>95675</v>
      </c>
      <c r="AM17" s="725">
        <v>2.2701437157042068E-2</v>
      </c>
      <c r="AN17" s="724">
        <v>1000</v>
      </c>
      <c r="AO17" s="725">
        <v>3.0249999999999999E-2</v>
      </c>
      <c r="AP17" s="724">
        <v>45030</v>
      </c>
      <c r="AQ17" s="725">
        <v>4.5163091272485009E-2</v>
      </c>
      <c r="AR17" s="724"/>
      <c r="AS17" s="725"/>
      <c r="AT17" s="724"/>
      <c r="AU17" s="725"/>
      <c r="AV17" s="724"/>
      <c r="AW17" s="725"/>
      <c r="AX17" s="724"/>
      <c r="AY17" s="725"/>
      <c r="AZ17" s="724"/>
      <c r="BA17" s="725"/>
      <c r="BB17" s="724"/>
      <c r="BC17" s="725"/>
      <c r="BD17" s="724"/>
      <c r="BE17" s="725"/>
      <c r="BF17" s="724"/>
      <c r="BG17" s="725"/>
      <c r="BH17" s="724"/>
      <c r="BI17" s="725"/>
      <c r="BJ17" s="724"/>
      <c r="BK17" s="725"/>
      <c r="BL17" s="724"/>
      <c r="BM17" s="725"/>
      <c r="BN17" s="724"/>
      <c r="BO17" s="725"/>
      <c r="BP17" s="724"/>
      <c r="BQ17" s="725"/>
      <c r="BR17" s="724"/>
      <c r="BS17" s="726"/>
      <c r="BT17" s="724">
        <v>15</v>
      </c>
      <c r="BU17" s="726">
        <v>6.8486000000000002</v>
      </c>
      <c r="BV17" s="724"/>
      <c r="BW17" s="726"/>
      <c r="BX17" s="724"/>
      <c r="BY17" s="726"/>
      <c r="BZ17" s="724"/>
      <c r="CA17" s="726"/>
      <c r="CB17" s="726"/>
      <c r="CC17" s="726"/>
      <c r="CD17" s="726"/>
      <c r="CE17" s="726"/>
      <c r="CF17" s="726"/>
      <c r="CG17" s="726"/>
      <c r="CH17" s="726"/>
      <c r="CI17" s="726"/>
      <c r="CJ17" s="726"/>
      <c r="CK17" s="726"/>
      <c r="CL17" s="726"/>
      <c r="CM17" s="726"/>
      <c r="CN17" s="726"/>
      <c r="CO17" s="726"/>
      <c r="CP17" s="726"/>
      <c r="CQ17" s="726"/>
      <c r="CR17" s="726"/>
      <c r="CS17" s="726"/>
      <c r="CT17" s="726"/>
      <c r="CU17" s="726"/>
      <c r="CV17" s="726"/>
      <c r="CW17" s="726"/>
      <c r="CX17" s="726"/>
      <c r="CY17" s="727"/>
      <c r="CZ17" s="714"/>
      <c r="DA17" s="715">
        <f t="shared" si="4"/>
        <v>182329.34</v>
      </c>
    </row>
    <row r="18" spans="1:105" x14ac:dyDescent="0.25">
      <c r="A18" s="711">
        <v>4</v>
      </c>
      <c r="B18" s="712" t="s">
        <v>191</v>
      </c>
      <c r="C18" s="713">
        <v>2019</v>
      </c>
      <c r="D18" s="714">
        <f t="shared" si="2"/>
        <v>3569.33</v>
      </c>
      <c r="E18" s="715">
        <f t="shared" si="2"/>
        <v>0</v>
      </c>
      <c r="F18" s="722">
        <v>0</v>
      </c>
      <c r="G18" s="723"/>
      <c r="H18" s="724">
        <v>350</v>
      </c>
      <c r="I18" s="723">
        <v>6.2600000000000003E-2</v>
      </c>
      <c r="J18" s="724">
        <v>350</v>
      </c>
      <c r="K18" s="723">
        <v>2.3199999999999998E-2</v>
      </c>
      <c r="L18" s="724">
        <v>0</v>
      </c>
      <c r="M18" s="723"/>
      <c r="N18" s="724">
        <v>0</v>
      </c>
      <c r="O18" s="723"/>
      <c r="P18" s="724">
        <v>84100</v>
      </c>
      <c r="Q18" s="723">
        <v>2.9700000000000001E-2</v>
      </c>
      <c r="R18" s="724">
        <v>475</v>
      </c>
      <c r="S18" s="723">
        <v>0.4874</v>
      </c>
      <c r="T18" s="724">
        <v>0</v>
      </c>
      <c r="U18" s="723"/>
      <c r="V18" s="724">
        <v>55</v>
      </c>
      <c r="W18" s="723">
        <v>0.48159999999999997</v>
      </c>
      <c r="X18" s="724">
        <v>200</v>
      </c>
      <c r="Y18" s="723">
        <v>5.2400000000000002E-2</v>
      </c>
      <c r="Z18" s="724">
        <v>0</v>
      </c>
      <c r="AA18" s="723"/>
      <c r="AB18" s="724">
        <v>600</v>
      </c>
      <c r="AC18" s="723">
        <v>2.9000000000000001E-2</v>
      </c>
      <c r="AD18" s="724">
        <v>0</v>
      </c>
      <c r="AE18" s="723"/>
      <c r="AF18" s="724">
        <v>0</v>
      </c>
      <c r="AG18" s="723"/>
      <c r="AH18" s="724">
        <v>10</v>
      </c>
      <c r="AI18" s="723">
        <v>7.84</v>
      </c>
      <c r="AJ18" s="724">
        <v>30.5</v>
      </c>
      <c r="AK18" s="723">
        <v>10.35</v>
      </c>
      <c r="AL18" s="724"/>
      <c r="AM18" s="725"/>
      <c r="AN18" s="724">
        <v>0</v>
      </c>
      <c r="AO18" s="725"/>
      <c r="AP18" s="724">
        <v>1850</v>
      </c>
      <c r="AQ18" s="725">
        <v>4.5900000000000003E-2</v>
      </c>
      <c r="AR18" s="724"/>
      <c r="AS18" s="725"/>
      <c r="AT18" s="724"/>
      <c r="AU18" s="725"/>
      <c r="AV18" s="724"/>
      <c r="AW18" s="725"/>
      <c r="AX18" s="724"/>
      <c r="AY18" s="725"/>
      <c r="AZ18" s="724"/>
      <c r="BA18" s="725"/>
      <c r="BB18" s="724"/>
      <c r="BC18" s="725"/>
      <c r="BD18" s="724"/>
      <c r="BE18" s="725"/>
      <c r="BF18" s="724"/>
      <c r="BG18" s="725"/>
      <c r="BH18" s="724"/>
      <c r="BI18" s="725"/>
      <c r="BJ18" s="724"/>
      <c r="BK18" s="725"/>
      <c r="BL18" s="724"/>
      <c r="BM18" s="725"/>
      <c r="BN18" s="724"/>
      <c r="BO18" s="725"/>
      <c r="BP18" s="724"/>
      <c r="BQ18" s="725"/>
      <c r="BR18" s="724"/>
      <c r="BS18" s="726"/>
      <c r="BT18" s="724"/>
      <c r="BU18" s="726"/>
      <c r="BV18" s="724">
        <v>10</v>
      </c>
      <c r="BW18" s="726">
        <v>0.39600000000000002</v>
      </c>
      <c r="BX18" s="724">
        <v>940</v>
      </c>
      <c r="BY18" s="726">
        <v>0.29010000000000002</v>
      </c>
      <c r="BZ18" s="724"/>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7"/>
      <c r="CZ18" s="714">
        <f t="shared" si="3"/>
        <v>3569.33</v>
      </c>
      <c r="DA18" s="715"/>
    </row>
    <row r="19" spans="1:105" x14ac:dyDescent="0.25">
      <c r="A19" s="711">
        <v>4</v>
      </c>
      <c r="B19" s="712" t="s">
        <v>191</v>
      </c>
      <c r="C19" s="713">
        <v>2020</v>
      </c>
      <c r="D19" s="714">
        <f t="shared" si="2"/>
        <v>0</v>
      </c>
      <c r="E19" s="715">
        <f t="shared" si="2"/>
        <v>59639.72</v>
      </c>
      <c r="F19" s="722">
        <v>500</v>
      </c>
      <c r="G19" s="723">
        <v>0.1781248</v>
      </c>
      <c r="H19" s="724"/>
      <c r="I19" s="723"/>
      <c r="J19" s="724">
        <v>15150</v>
      </c>
      <c r="K19" s="723">
        <v>0</v>
      </c>
      <c r="L19" s="724">
        <v>3630</v>
      </c>
      <c r="M19" s="723">
        <v>1.4766666666666668</v>
      </c>
      <c r="N19" s="724">
        <v>1475</v>
      </c>
      <c r="O19" s="723">
        <v>6.8062677966101699</v>
      </c>
      <c r="P19" s="724">
        <v>103860</v>
      </c>
      <c r="Q19" s="723">
        <v>9.74673213941845E-2</v>
      </c>
      <c r="R19" s="724">
        <v>1050</v>
      </c>
      <c r="S19" s="723">
        <v>0.36629523809523812</v>
      </c>
      <c r="T19" s="724">
        <v>2614</v>
      </c>
      <c r="U19" s="723">
        <v>7.30247092578424</v>
      </c>
      <c r="V19" s="724">
        <v>5445</v>
      </c>
      <c r="W19" s="723">
        <v>0.68987713498622583</v>
      </c>
      <c r="X19" s="724">
        <v>4700</v>
      </c>
      <c r="Y19" s="723">
        <v>4.443510638297872E-2</v>
      </c>
      <c r="Z19" s="724">
        <v>1360</v>
      </c>
      <c r="AA19" s="723">
        <v>0.40888794117647054</v>
      </c>
      <c r="AB19" s="724">
        <v>6900</v>
      </c>
      <c r="AC19" s="723">
        <v>3.9088405797101447E-2</v>
      </c>
      <c r="AD19" s="724">
        <v>49</v>
      </c>
      <c r="AE19" s="723">
        <v>3.5727102040816323</v>
      </c>
      <c r="AF19" s="724">
        <v>122</v>
      </c>
      <c r="AG19" s="723">
        <v>1.8336713114754097</v>
      </c>
      <c r="AH19" s="724">
        <v>32</v>
      </c>
      <c r="AI19" s="723">
        <v>8.9949999999999992</v>
      </c>
      <c r="AJ19" s="724">
        <v>52</v>
      </c>
      <c r="AK19" s="723">
        <v>9.537126923076924</v>
      </c>
      <c r="AL19" s="724">
        <v>13225</v>
      </c>
      <c r="AM19" s="725">
        <v>3.9773345935727795E-2</v>
      </c>
      <c r="AN19" s="724">
        <v>1000</v>
      </c>
      <c r="AO19" s="725">
        <v>3.5309999999999994E-2</v>
      </c>
      <c r="AP19" s="724">
        <v>8000</v>
      </c>
      <c r="AQ19" s="725">
        <v>3.1892899999999995E-2</v>
      </c>
      <c r="AR19" s="724"/>
      <c r="AS19" s="725"/>
      <c r="AT19" s="724"/>
      <c r="AU19" s="725"/>
      <c r="AV19" s="724"/>
      <c r="AW19" s="725"/>
      <c r="AX19" s="724"/>
      <c r="AY19" s="725"/>
      <c r="AZ19" s="724"/>
      <c r="BA19" s="725"/>
      <c r="BB19" s="724"/>
      <c r="BC19" s="725"/>
      <c r="BD19" s="724"/>
      <c r="BE19" s="725"/>
      <c r="BF19" s="724"/>
      <c r="BG19" s="725"/>
      <c r="BH19" s="724"/>
      <c r="BI19" s="725"/>
      <c r="BJ19" s="724"/>
      <c r="BK19" s="725"/>
      <c r="BL19" s="724"/>
      <c r="BM19" s="725"/>
      <c r="BN19" s="724"/>
      <c r="BO19" s="725"/>
      <c r="BP19" s="724"/>
      <c r="BQ19" s="725"/>
      <c r="BR19" s="724"/>
      <c r="BS19" s="726"/>
      <c r="BT19" s="724"/>
      <c r="BU19" s="726"/>
      <c r="BV19" s="724">
        <v>3657</v>
      </c>
      <c r="BW19" s="726">
        <v>2.0829343724364229</v>
      </c>
      <c r="BX19" s="724">
        <v>570</v>
      </c>
      <c r="BY19" s="726">
        <v>0.25890526315789475</v>
      </c>
      <c r="BZ19" s="724"/>
      <c r="CA19" s="726"/>
      <c r="CB19" s="726"/>
      <c r="CC19" s="726"/>
      <c r="CD19" s="726"/>
      <c r="CE19" s="726"/>
      <c r="CF19" s="726"/>
      <c r="CG19" s="726"/>
      <c r="CH19" s="726"/>
      <c r="CI19" s="726"/>
      <c r="CJ19" s="726"/>
      <c r="CK19" s="726"/>
      <c r="CL19" s="726"/>
      <c r="CM19" s="726"/>
      <c r="CN19" s="726"/>
      <c r="CO19" s="726"/>
      <c r="CP19" s="726"/>
      <c r="CQ19" s="726"/>
      <c r="CR19" s="726"/>
      <c r="CS19" s="726"/>
      <c r="CT19" s="726"/>
      <c r="CU19" s="726"/>
      <c r="CV19" s="726"/>
      <c r="CW19" s="726"/>
      <c r="CX19" s="726"/>
      <c r="CY19" s="727"/>
      <c r="CZ19" s="714"/>
      <c r="DA19" s="715">
        <f t="shared" si="4"/>
        <v>59639.72</v>
      </c>
    </row>
    <row r="20" spans="1:105" x14ac:dyDescent="0.25">
      <c r="A20" s="711">
        <v>4</v>
      </c>
      <c r="B20" s="712" t="s">
        <v>237</v>
      </c>
      <c r="C20" s="713">
        <v>2019</v>
      </c>
      <c r="D20" s="714">
        <f t="shared" si="2"/>
        <v>4331.6499999999996</v>
      </c>
      <c r="E20" s="715">
        <f t="shared" si="2"/>
        <v>0</v>
      </c>
      <c r="F20" s="722"/>
      <c r="G20" s="723"/>
      <c r="H20" s="724">
        <v>1650</v>
      </c>
      <c r="I20" s="723">
        <v>3.3599999999999998E-2</v>
      </c>
      <c r="J20" s="724">
        <v>0</v>
      </c>
      <c r="K20" s="723"/>
      <c r="L20" s="724">
        <v>0</v>
      </c>
      <c r="M20" s="723"/>
      <c r="N20" s="724">
        <v>0</v>
      </c>
      <c r="O20" s="723"/>
      <c r="P20" s="724">
        <v>75500</v>
      </c>
      <c r="Q20" s="723">
        <v>2.4639999999999999E-2</v>
      </c>
      <c r="R20" s="724">
        <v>791</v>
      </c>
      <c r="S20" s="723">
        <v>0.62719999999999998</v>
      </c>
      <c r="T20" s="724">
        <v>0</v>
      </c>
      <c r="U20" s="723"/>
      <c r="V20" s="724">
        <v>456</v>
      </c>
      <c r="W20" s="723">
        <v>2.3071999999999999</v>
      </c>
      <c r="X20" s="724">
        <v>250</v>
      </c>
      <c r="Y20" s="723">
        <v>8.9599999999999999E-2</v>
      </c>
      <c r="Z20" s="724">
        <v>0</v>
      </c>
      <c r="AA20" s="723"/>
      <c r="AB20" s="724">
        <v>1400</v>
      </c>
      <c r="AC20" s="723">
        <v>3.4720000000000001E-2</v>
      </c>
      <c r="AD20" s="724">
        <v>0</v>
      </c>
      <c r="AE20" s="723"/>
      <c r="AF20" s="724">
        <v>0</v>
      </c>
      <c r="AG20" s="723"/>
      <c r="AH20" s="724">
        <v>63</v>
      </c>
      <c r="AI20" s="723">
        <v>3.6623999999999999</v>
      </c>
      <c r="AJ20" s="724">
        <v>73.7</v>
      </c>
      <c r="AK20" s="723">
        <v>5.1295999999999999</v>
      </c>
      <c r="AL20" s="724"/>
      <c r="AM20" s="725"/>
      <c r="AN20" s="724"/>
      <c r="AO20" s="725"/>
      <c r="AP20" s="724">
        <v>1800</v>
      </c>
      <c r="AQ20" s="725">
        <v>2.35E-2</v>
      </c>
      <c r="AR20" s="724"/>
      <c r="AS20" s="725"/>
      <c r="AT20" s="724"/>
      <c r="AU20" s="725"/>
      <c r="AV20" s="724">
        <v>520</v>
      </c>
      <c r="AW20" s="725">
        <v>0.28000000000000003</v>
      </c>
      <c r="AX20" s="724"/>
      <c r="AY20" s="725"/>
      <c r="AZ20" s="724"/>
      <c r="BA20" s="725"/>
      <c r="BB20" s="724"/>
      <c r="BC20" s="725"/>
      <c r="BD20" s="724"/>
      <c r="BE20" s="725"/>
      <c r="BF20" s="724"/>
      <c r="BG20" s="725"/>
      <c r="BH20" s="724"/>
      <c r="BI20" s="725"/>
      <c r="BJ20" s="724"/>
      <c r="BK20" s="725"/>
      <c r="BL20" s="724"/>
      <c r="BM20" s="725"/>
      <c r="BN20" s="724"/>
      <c r="BO20" s="725"/>
      <c r="BP20" s="724"/>
      <c r="BQ20" s="725"/>
      <c r="BR20" s="724"/>
      <c r="BS20" s="726"/>
      <c r="BT20" s="724"/>
      <c r="BU20" s="726"/>
      <c r="BV20" s="724"/>
      <c r="BW20" s="726"/>
      <c r="BX20" s="724"/>
      <c r="BY20" s="726"/>
      <c r="BZ20" s="724"/>
      <c r="CA20" s="726"/>
      <c r="CB20" s="726"/>
      <c r="CC20" s="726"/>
      <c r="CD20" s="726"/>
      <c r="CE20" s="726"/>
      <c r="CF20" s="726"/>
      <c r="CG20" s="726"/>
      <c r="CH20" s="726"/>
      <c r="CI20" s="726"/>
      <c r="CJ20" s="726"/>
      <c r="CK20" s="726"/>
      <c r="CL20" s="726"/>
      <c r="CM20" s="726"/>
      <c r="CN20" s="726"/>
      <c r="CO20" s="726"/>
      <c r="CP20" s="726"/>
      <c r="CQ20" s="726"/>
      <c r="CR20" s="726"/>
      <c r="CS20" s="726"/>
      <c r="CT20" s="726"/>
      <c r="CU20" s="726"/>
      <c r="CV20" s="726"/>
      <c r="CW20" s="726"/>
      <c r="CX20" s="726"/>
      <c r="CY20" s="727"/>
      <c r="CZ20" s="714">
        <f t="shared" si="3"/>
        <v>4331.6499999999996</v>
      </c>
      <c r="DA20" s="715"/>
    </row>
    <row r="21" spans="1:105" x14ac:dyDescent="0.25">
      <c r="A21" s="711">
        <v>4</v>
      </c>
      <c r="B21" s="712" t="s">
        <v>237</v>
      </c>
      <c r="C21" s="713">
        <v>2020</v>
      </c>
      <c r="D21" s="714">
        <f t="shared" si="2"/>
        <v>0</v>
      </c>
      <c r="E21" s="715">
        <f t="shared" si="2"/>
        <v>53928.05</v>
      </c>
      <c r="F21" s="722">
        <v>350</v>
      </c>
      <c r="G21" s="723">
        <v>0.37664571428571425</v>
      </c>
      <c r="H21" s="724">
        <v>300</v>
      </c>
      <c r="I21" s="723">
        <v>0.35392000000000001</v>
      </c>
      <c r="J21" s="724"/>
      <c r="K21" s="723"/>
      <c r="L21" s="724">
        <v>2776</v>
      </c>
      <c r="M21" s="723">
        <v>1.5211930666666666</v>
      </c>
      <c r="N21" s="724">
        <v>1664</v>
      </c>
      <c r="O21" s="723">
        <v>4.6094089108910898</v>
      </c>
      <c r="P21" s="724">
        <v>134540</v>
      </c>
      <c r="Q21" s="723">
        <v>7.2173884898179136E-2</v>
      </c>
      <c r="R21" s="724">
        <v>445</v>
      </c>
      <c r="S21" s="723">
        <v>0.5765646341463414</v>
      </c>
      <c r="T21" s="724">
        <v>1912</v>
      </c>
      <c r="U21" s="723">
        <v>9.4299519999999983</v>
      </c>
      <c r="V21" s="724">
        <v>1076</v>
      </c>
      <c r="W21" s="723">
        <v>2.6837672862453532</v>
      </c>
      <c r="X21" s="724">
        <v>4700</v>
      </c>
      <c r="Y21" s="723">
        <v>6.4896296296296313E-2</v>
      </c>
      <c r="Z21" s="724">
        <v>2720</v>
      </c>
      <c r="AA21" s="723">
        <v>0.34221052631578952</v>
      </c>
      <c r="AB21" s="724">
        <v>10150</v>
      </c>
      <c r="AC21" s="723">
        <v>8.0660000000000009E-2</v>
      </c>
      <c r="AD21" s="724">
        <v>46</v>
      </c>
      <c r="AE21" s="723">
        <v>1.8928</v>
      </c>
      <c r="AF21" s="724">
        <v>60</v>
      </c>
      <c r="AG21" s="723">
        <v>3.3600000000000003</v>
      </c>
      <c r="AH21" s="724">
        <v>96</v>
      </c>
      <c r="AI21" s="723">
        <v>4.0854888888888894</v>
      </c>
      <c r="AJ21" s="724">
        <v>102.65</v>
      </c>
      <c r="AK21" s="723">
        <v>6.6255526531751583</v>
      </c>
      <c r="AL21" s="724"/>
      <c r="AM21" s="725"/>
      <c r="AN21" s="724"/>
      <c r="AO21" s="725"/>
      <c r="AP21" s="724">
        <v>8100</v>
      </c>
      <c r="AQ21" s="725">
        <v>4.3839999999999997E-2</v>
      </c>
      <c r="AR21" s="724"/>
      <c r="AS21" s="725"/>
      <c r="AT21" s="724"/>
      <c r="AU21" s="725"/>
      <c r="AV21" s="724">
        <v>4435</v>
      </c>
      <c r="AW21" s="725">
        <v>1.6103486352357319</v>
      </c>
      <c r="AX21" s="724"/>
      <c r="AY21" s="725"/>
      <c r="AZ21" s="724"/>
      <c r="BA21" s="725"/>
      <c r="BB21" s="724"/>
      <c r="BC21" s="725"/>
      <c r="BD21" s="724"/>
      <c r="BE21" s="725"/>
      <c r="BF21" s="724"/>
      <c r="BG21" s="725"/>
      <c r="BH21" s="724"/>
      <c r="BI21" s="725"/>
      <c r="BJ21" s="724"/>
      <c r="BK21" s="725"/>
      <c r="BL21" s="724"/>
      <c r="BM21" s="725"/>
      <c r="BN21" s="724"/>
      <c r="BO21" s="725"/>
      <c r="BP21" s="724"/>
      <c r="BQ21" s="725"/>
      <c r="BR21" s="724"/>
      <c r="BS21" s="726"/>
      <c r="BT21" s="724"/>
      <c r="BU21" s="726"/>
      <c r="BV21" s="724"/>
      <c r="BW21" s="726"/>
      <c r="BX21" s="724"/>
      <c r="BY21" s="726"/>
      <c r="BZ21" s="724"/>
      <c r="CA21" s="726"/>
      <c r="CB21" s="726"/>
      <c r="CC21" s="726"/>
      <c r="CD21" s="726"/>
      <c r="CE21" s="726"/>
      <c r="CF21" s="726"/>
      <c r="CG21" s="726"/>
      <c r="CH21" s="726"/>
      <c r="CI21" s="726"/>
      <c r="CJ21" s="726"/>
      <c r="CK21" s="726"/>
      <c r="CL21" s="726"/>
      <c r="CM21" s="726"/>
      <c r="CN21" s="726"/>
      <c r="CO21" s="726"/>
      <c r="CP21" s="726"/>
      <c r="CQ21" s="726"/>
      <c r="CR21" s="726"/>
      <c r="CS21" s="726"/>
      <c r="CT21" s="726"/>
      <c r="CU21" s="726"/>
      <c r="CV21" s="726"/>
      <c r="CW21" s="726"/>
      <c r="CX21" s="726"/>
      <c r="CY21" s="727"/>
      <c r="CZ21" s="714"/>
      <c r="DA21" s="715">
        <f t="shared" si="4"/>
        <v>53928.05</v>
      </c>
    </row>
    <row r="22" spans="1:105" x14ac:dyDescent="0.25">
      <c r="A22" s="711">
        <v>4</v>
      </c>
      <c r="B22" s="712" t="s">
        <v>184</v>
      </c>
      <c r="C22" s="713">
        <v>2019</v>
      </c>
      <c r="D22" s="714">
        <f t="shared" si="2"/>
        <v>8364.17</v>
      </c>
      <c r="E22" s="715">
        <f t="shared" si="2"/>
        <v>0</v>
      </c>
      <c r="F22" s="722">
        <v>300</v>
      </c>
      <c r="G22" s="723">
        <v>5.0999999999999997E-2</v>
      </c>
      <c r="H22" s="724">
        <v>0</v>
      </c>
      <c r="I22" s="723">
        <v>0</v>
      </c>
      <c r="J22" s="724">
        <v>0</v>
      </c>
      <c r="K22" s="723"/>
      <c r="L22" s="2">
        <v>0</v>
      </c>
      <c r="M22" s="2">
        <v>0</v>
      </c>
      <c r="N22" s="724">
        <v>0</v>
      </c>
      <c r="O22" s="723">
        <v>0</v>
      </c>
      <c r="P22" s="724">
        <v>212900</v>
      </c>
      <c r="Q22" s="723">
        <v>2.81E-2</v>
      </c>
      <c r="R22" s="724">
        <v>0</v>
      </c>
      <c r="S22" s="723">
        <v>0</v>
      </c>
      <c r="T22" s="724">
        <v>0</v>
      </c>
      <c r="U22" s="723">
        <v>0</v>
      </c>
      <c r="V22" s="724">
        <v>628</v>
      </c>
      <c r="W22" s="723">
        <v>2.2681</v>
      </c>
      <c r="X22" s="724">
        <v>3100</v>
      </c>
      <c r="Y22" s="723">
        <v>4.1700000000000001E-2</v>
      </c>
      <c r="Z22" s="724">
        <v>1000</v>
      </c>
      <c r="AA22" s="723">
        <v>1.457E-2</v>
      </c>
      <c r="AB22" s="724">
        <v>1650</v>
      </c>
      <c r="AC22" s="723">
        <v>3.7499999999999999E-2</v>
      </c>
      <c r="AD22" s="724">
        <v>0</v>
      </c>
      <c r="AE22" s="723">
        <v>0</v>
      </c>
      <c r="AF22" s="724">
        <v>0</v>
      </c>
      <c r="AG22" s="723">
        <v>0</v>
      </c>
      <c r="AH22" s="724">
        <v>86</v>
      </c>
      <c r="AI22" s="723">
        <v>3.8679000000000001</v>
      </c>
      <c r="AJ22" s="724">
        <v>76</v>
      </c>
      <c r="AK22" s="723">
        <v>4.2737999999999996</v>
      </c>
      <c r="AL22" s="724">
        <v>0</v>
      </c>
      <c r="AM22" s="725">
        <v>0</v>
      </c>
      <c r="AN22" s="724">
        <v>0</v>
      </c>
      <c r="AO22" s="725">
        <v>0</v>
      </c>
      <c r="AP22" s="724"/>
      <c r="AQ22" s="725"/>
      <c r="AR22" s="724"/>
      <c r="AS22" s="725"/>
      <c r="AT22" s="724"/>
      <c r="AU22" s="725"/>
      <c r="AV22" s="724"/>
      <c r="AW22" s="725"/>
      <c r="AX22" s="724">
        <v>220</v>
      </c>
      <c r="AY22" s="725">
        <v>0.3584</v>
      </c>
      <c r="AZ22" s="724"/>
      <c r="BA22" s="725"/>
      <c r="BB22" s="724"/>
      <c r="BC22" s="725"/>
      <c r="BD22" s="724"/>
      <c r="BE22" s="725"/>
      <c r="BF22" s="724"/>
      <c r="BG22" s="725"/>
      <c r="BH22" s="724"/>
      <c r="BI22" s="725"/>
      <c r="BJ22" s="724"/>
      <c r="BK22" s="725"/>
      <c r="BL22" s="724"/>
      <c r="BM22" s="725"/>
      <c r="BN22" s="724"/>
      <c r="BO22" s="725"/>
      <c r="BP22" s="724"/>
      <c r="BQ22" s="725"/>
      <c r="BR22" s="724"/>
      <c r="BS22" s="726"/>
      <c r="BT22" s="724"/>
      <c r="BU22" s="726"/>
      <c r="BV22" s="724"/>
      <c r="BW22" s="726"/>
      <c r="BX22" s="724"/>
      <c r="BY22" s="726"/>
      <c r="BZ22" s="724"/>
      <c r="CA22" s="726"/>
      <c r="CB22" s="726"/>
      <c r="CC22" s="726"/>
      <c r="CD22" s="726">
        <v>0</v>
      </c>
      <c r="CE22" s="726">
        <v>0</v>
      </c>
      <c r="CF22" s="726">
        <v>0</v>
      </c>
      <c r="CG22" s="726">
        <v>0</v>
      </c>
      <c r="CH22" s="726"/>
      <c r="CI22" s="726"/>
      <c r="CJ22" s="726"/>
      <c r="CK22" s="726"/>
      <c r="CL22" s="726"/>
      <c r="CM22" s="726"/>
      <c r="CN22" s="726"/>
      <c r="CO22" s="726"/>
      <c r="CP22" s="726"/>
      <c r="CQ22" s="726"/>
      <c r="CR22" s="726"/>
      <c r="CS22" s="726"/>
      <c r="CT22" s="726"/>
      <c r="CU22" s="726"/>
      <c r="CV22" s="726"/>
      <c r="CW22" s="726"/>
      <c r="CX22" s="726"/>
      <c r="CY22" s="727"/>
      <c r="CZ22" s="714">
        <f t="shared" si="3"/>
        <v>8364.17</v>
      </c>
      <c r="DA22" s="715"/>
    </row>
    <row r="23" spans="1:105" x14ac:dyDescent="0.25">
      <c r="A23" s="711">
        <v>4</v>
      </c>
      <c r="B23" s="712" t="s">
        <v>184</v>
      </c>
      <c r="C23" s="713">
        <v>2020</v>
      </c>
      <c r="D23" s="714">
        <f t="shared" si="2"/>
        <v>0</v>
      </c>
      <c r="E23" s="715">
        <f t="shared" si="2"/>
        <v>58500.29</v>
      </c>
      <c r="F23" s="722">
        <v>300</v>
      </c>
      <c r="G23" s="723">
        <v>0.1792</v>
      </c>
      <c r="H23" s="724">
        <v>1100</v>
      </c>
      <c r="I23" s="723">
        <v>0.112</v>
      </c>
      <c r="J23" s="724"/>
      <c r="K23" s="723"/>
      <c r="L23" s="2">
        <v>3874</v>
      </c>
      <c r="M23" s="2">
        <v>1.4502196695921528</v>
      </c>
      <c r="N23" s="724">
        <v>1960</v>
      </c>
      <c r="O23" s="723">
        <v>4.2791403061224491</v>
      </c>
      <c r="P23" s="724">
        <v>275250</v>
      </c>
      <c r="Q23" s="723">
        <v>8.0213199636693919E-2</v>
      </c>
      <c r="R23" s="724"/>
      <c r="S23" s="723"/>
      <c r="T23" s="724">
        <v>1159</v>
      </c>
      <c r="U23" s="723">
        <v>5.5449842105263158</v>
      </c>
      <c r="V23" s="724">
        <v>764</v>
      </c>
      <c r="W23" s="723">
        <v>2.4098659685863875</v>
      </c>
      <c r="X23" s="724">
        <v>22100</v>
      </c>
      <c r="Y23" s="723">
        <v>4.1357737556561087E-2</v>
      </c>
      <c r="Z23" s="724">
        <v>8760</v>
      </c>
      <c r="AA23" s="723">
        <v>6.6655342465753428E-2</v>
      </c>
      <c r="AB23" s="724">
        <v>5870</v>
      </c>
      <c r="AC23" s="723">
        <v>2.9003918228279389E-2</v>
      </c>
      <c r="AD23" s="724">
        <v>199</v>
      </c>
      <c r="AE23" s="723">
        <v>6.9258819095477389</v>
      </c>
      <c r="AF23" s="724"/>
      <c r="AG23" s="723"/>
      <c r="AH23" s="724">
        <v>440</v>
      </c>
      <c r="AI23" s="723">
        <v>4.9707409090909085</v>
      </c>
      <c r="AJ23" s="724">
        <v>251</v>
      </c>
      <c r="AK23" s="723">
        <v>4.9904063745019922</v>
      </c>
      <c r="AL23" s="724">
        <v>211</v>
      </c>
      <c r="AM23" s="725">
        <v>4.5741649289099522</v>
      </c>
      <c r="AN23" s="724">
        <v>3710</v>
      </c>
      <c r="AO23" s="725">
        <v>2.2499999999999999E-2</v>
      </c>
      <c r="AP23" s="724"/>
      <c r="AQ23" s="725"/>
      <c r="AR23" s="724"/>
      <c r="AS23" s="725"/>
      <c r="AT23" s="724"/>
      <c r="AU23" s="725"/>
      <c r="AV23" s="724"/>
      <c r="AW23" s="725"/>
      <c r="AX23" s="724">
        <v>3070</v>
      </c>
      <c r="AY23" s="725">
        <v>1.986526058631922</v>
      </c>
      <c r="AZ23" s="724"/>
      <c r="BA23" s="725"/>
      <c r="BB23" s="724"/>
      <c r="BC23" s="725"/>
      <c r="BD23" s="724"/>
      <c r="BE23" s="725"/>
      <c r="BF23" s="724"/>
      <c r="BG23" s="725"/>
      <c r="BH23" s="724"/>
      <c r="BI23" s="725"/>
      <c r="BJ23" s="724"/>
      <c r="BK23" s="725"/>
      <c r="BL23" s="724"/>
      <c r="BM23" s="725"/>
      <c r="BN23" s="724"/>
      <c r="BO23" s="725"/>
      <c r="BP23" s="724"/>
      <c r="BQ23" s="725"/>
      <c r="BR23" s="724"/>
      <c r="BS23" s="726"/>
      <c r="BT23" s="724"/>
      <c r="BU23" s="726"/>
      <c r="BV23" s="724"/>
      <c r="BW23" s="726"/>
      <c r="BX23" s="724"/>
      <c r="BY23" s="726"/>
      <c r="BZ23" s="724"/>
      <c r="CA23" s="726"/>
      <c r="CB23" s="726"/>
      <c r="CC23" s="726"/>
      <c r="CD23" s="726">
        <v>8</v>
      </c>
      <c r="CE23" s="726">
        <v>29.209399999999999</v>
      </c>
      <c r="CF23" s="726">
        <v>12</v>
      </c>
      <c r="CG23" s="726">
        <v>8.7119999999999997</v>
      </c>
      <c r="CH23" s="726"/>
      <c r="CI23" s="726"/>
      <c r="CJ23" s="726"/>
      <c r="CK23" s="726"/>
      <c r="CL23" s="726"/>
      <c r="CM23" s="726"/>
      <c r="CN23" s="726"/>
      <c r="CO23" s="726"/>
      <c r="CP23" s="726"/>
      <c r="CQ23" s="726"/>
      <c r="CR23" s="726"/>
      <c r="CS23" s="726"/>
      <c r="CT23" s="726"/>
      <c r="CU23" s="726"/>
      <c r="CV23" s="726"/>
      <c r="CW23" s="726"/>
      <c r="CX23" s="726"/>
      <c r="CY23" s="727"/>
      <c r="CZ23" s="714"/>
      <c r="DA23" s="715">
        <f t="shared" si="4"/>
        <v>58500.29</v>
      </c>
    </row>
    <row r="24" spans="1:105" x14ac:dyDescent="0.25">
      <c r="A24" s="711">
        <v>4</v>
      </c>
      <c r="B24" s="712" t="s">
        <v>185</v>
      </c>
      <c r="C24" s="713">
        <v>2019</v>
      </c>
      <c r="D24" s="714">
        <f t="shared" si="2"/>
        <v>10046.65</v>
      </c>
      <c r="E24" s="715">
        <f t="shared" si="2"/>
        <v>0</v>
      </c>
      <c r="F24" s="722"/>
      <c r="G24" s="723"/>
      <c r="H24" s="724"/>
      <c r="I24" s="723"/>
      <c r="J24" s="724">
        <v>5100</v>
      </c>
      <c r="K24" s="723">
        <v>2.4388235294117645E-2</v>
      </c>
      <c r="L24" s="724"/>
      <c r="M24" s="723"/>
      <c r="N24" s="724"/>
      <c r="O24" s="723"/>
      <c r="P24" s="724">
        <v>101600</v>
      </c>
      <c r="Q24" s="723">
        <v>4.2488188976377954E-2</v>
      </c>
      <c r="R24" s="724">
        <v>15320</v>
      </c>
      <c r="S24" s="723">
        <v>0.20212637075718015</v>
      </c>
      <c r="T24" s="724"/>
      <c r="U24" s="723"/>
      <c r="V24" s="724">
        <v>15568</v>
      </c>
      <c r="W24" s="723">
        <v>9.5942446043165472E-2</v>
      </c>
      <c r="X24" s="724"/>
      <c r="Y24" s="723"/>
      <c r="Z24" s="724"/>
      <c r="AA24" s="723"/>
      <c r="AB24" s="724">
        <v>5700</v>
      </c>
      <c r="AC24" s="723">
        <v>3.6720280701754385E-2</v>
      </c>
      <c r="AD24" s="724"/>
      <c r="AE24" s="723"/>
      <c r="AF24" s="724"/>
      <c r="AG24" s="723"/>
      <c r="AH24" s="724">
        <v>99</v>
      </c>
      <c r="AI24" s="723">
        <v>6.9187575757575761</v>
      </c>
      <c r="AJ24" s="724"/>
      <c r="AK24" s="723"/>
      <c r="AL24" s="724"/>
      <c r="AM24" s="725"/>
      <c r="AN24" s="724"/>
      <c r="AO24" s="725"/>
      <c r="AP24" s="724">
        <v>10000</v>
      </c>
      <c r="AQ24" s="725">
        <v>1.21E-2</v>
      </c>
      <c r="AR24" s="724"/>
      <c r="AS24" s="725"/>
      <c r="AT24" s="724"/>
      <c r="AU24" s="725"/>
      <c r="AV24" s="724"/>
      <c r="AW24" s="725"/>
      <c r="AX24" s="724"/>
      <c r="AY24" s="725"/>
      <c r="AZ24" s="724"/>
      <c r="BA24" s="725"/>
      <c r="BB24" s="724"/>
      <c r="BC24" s="725"/>
      <c r="BD24" s="724"/>
      <c r="BE24" s="725"/>
      <c r="BF24" s="724"/>
      <c r="BG24" s="725"/>
      <c r="BH24" s="724"/>
      <c r="BI24" s="725"/>
      <c r="BJ24" s="724"/>
      <c r="BK24" s="725"/>
      <c r="BL24" s="724"/>
      <c r="BM24" s="725"/>
      <c r="BN24" s="724"/>
      <c r="BO24" s="725"/>
      <c r="BP24" s="724"/>
      <c r="BQ24" s="725"/>
      <c r="BR24" s="724"/>
      <c r="BS24" s="726"/>
      <c r="BT24" s="724"/>
      <c r="BU24" s="726"/>
      <c r="BV24" s="724"/>
      <c r="BW24" s="726"/>
      <c r="BX24" s="724"/>
      <c r="BY24" s="726"/>
      <c r="BZ24" s="724"/>
      <c r="CA24" s="726"/>
      <c r="CB24" s="726"/>
      <c r="CC24" s="726"/>
      <c r="CD24" s="726"/>
      <c r="CE24" s="726"/>
      <c r="CF24" s="726"/>
      <c r="CG24" s="726"/>
      <c r="CH24" s="726"/>
      <c r="CI24" s="726"/>
      <c r="CJ24" s="726"/>
      <c r="CK24" s="726"/>
      <c r="CL24" s="726"/>
      <c r="CM24" s="726"/>
      <c r="CN24" s="726"/>
      <c r="CO24" s="726"/>
      <c r="CP24" s="726"/>
      <c r="CQ24" s="726"/>
      <c r="CR24" s="726"/>
      <c r="CS24" s="726"/>
      <c r="CT24" s="726"/>
      <c r="CU24" s="726"/>
      <c r="CV24" s="726"/>
      <c r="CW24" s="726"/>
      <c r="CX24" s="726"/>
      <c r="CY24" s="727"/>
      <c r="CZ24" s="714">
        <f t="shared" si="3"/>
        <v>10046.65</v>
      </c>
      <c r="DA24" s="715"/>
    </row>
    <row r="25" spans="1:105" x14ac:dyDescent="0.25">
      <c r="A25" s="711">
        <v>4</v>
      </c>
      <c r="B25" s="712" t="s">
        <v>185</v>
      </c>
      <c r="C25" s="713">
        <v>2020</v>
      </c>
      <c r="D25" s="714">
        <f t="shared" si="2"/>
        <v>0</v>
      </c>
      <c r="E25" s="715">
        <f t="shared" si="2"/>
        <v>42109.98</v>
      </c>
      <c r="F25" s="722"/>
      <c r="G25" s="723"/>
      <c r="H25" s="724"/>
      <c r="I25" s="723"/>
      <c r="J25" s="724"/>
      <c r="K25" s="723"/>
      <c r="L25" s="724">
        <v>200</v>
      </c>
      <c r="M25" s="723">
        <v>1.8149999999999999</v>
      </c>
      <c r="N25" s="724">
        <v>620</v>
      </c>
      <c r="O25" s="723">
        <v>5.0749741935483872</v>
      </c>
      <c r="P25" s="724">
        <v>103000</v>
      </c>
      <c r="Q25" s="723">
        <v>0.13487518446601943</v>
      </c>
      <c r="R25" s="724"/>
      <c r="S25" s="723"/>
      <c r="T25" s="724">
        <v>1450</v>
      </c>
      <c r="U25" s="723">
        <v>8.0978206896551708</v>
      </c>
      <c r="V25" s="724">
        <v>3600</v>
      </c>
      <c r="W25" s="723">
        <v>2.9495238888888888</v>
      </c>
      <c r="X25" s="724"/>
      <c r="Y25" s="723"/>
      <c r="Z25" s="724">
        <v>4000</v>
      </c>
      <c r="AA25" s="723">
        <v>0.33880000000000005</v>
      </c>
      <c r="AB25" s="724">
        <v>7200</v>
      </c>
      <c r="AC25" s="723">
        <v>3.8365000000000003E-2</v>
      </c>
      <c r="AD25" s="724">
        <v>160</v>
      </c>
      <c r="AE25" s="723">
        <v>4.4800000000000004</v>
      </c>
      <c r="AF25" s="724"/>
      <c r="AG25" s="723"/>
      <c r="AH25" s="724"/>
      <c r="AI25" s="723"/>
      <c r="AJ25" s="724"/>
      <c r="AK25" s="723"/>
      <c r="AL25" s="724"/>
      <c r="AM25" s="725"/>
      <c r="AN25" s="724"/>
      <c r="AO25" s="725"/>
      <c r="AP25" s="724"/>
      <c r="AQ25" s="725"/>
      <c r="AR25" s="724"/>
      <c r="AS25" s="725"/>
      <c r="AT25" s="724"/>
      <c r="AU25" s="725"/>
      <c r="AV25" s="724"/>
      <c r="AW25" s="725"/>
      <c r="AX25" s="724"/>
      <c r="AY25" s="725"/>
      <c r="AZ25" s="724"/>
      <c r="BA25" s="725"/>
      <c r="BB25" s="724"/>
      <c r="BC25" s="725"/>
      <c r="BD25" s="724"/>
      <c r="BE25" s="725"/>
      <c r="BF25" s="724"/>
      <c r="BG25" s="725"/>
      <c r="BH25" s="724"/>
      <c r="BI25" s="725"/>
      <c r="BJ25" s="724"/>
      <c r="BK25" s="725"/>
      <c r="BL25" s="724"/>
      <c r="BM25" s="725"/>
      <c r="BN25" s="724"/>
      <c r="BO25" s="725"/>
      <c r="BP25" s="724"/>
      <c r="BQ25" s="725"/>
      <c r="BR25" s="724"/>
      <c r="BS25" s="726"/>
      <c r="BT25" s="724"/>
      <c r="BU25" s="726"/>
      <c r="BV25" s="724"/>
      <c r="BW25" s="726"/>
      <c r="BX25" s="724"/>
      <c r="BY25" s="726"/>
      <c r="BZ25" s="724"/>
      <c r="CA25" s="726"/>
      <c r="CB25" s="726"/>
      <c r="CC25" s="726"/>
      <c r="CD25" s="726"/>
      <c r="CE25" s="726"/>
      <c r="CF25" s="726"/>
      <c r="CG25" s="726"/>
      <c r="CH25" s="726"/>
      <c r="CI25" s="726"/>
      <c r="CJ25" s="726"/>
      <c r="CK25" s="726"/>
      <c r="CL25" s="726"/>
      <c r="CM25" s="726"/>
      <c r="CN25" s="726"/>
      <c r="CO25" s="726"/>
      <c r="CP25" s="726"/>
      <c r="CQ25" s="726"/>
      <c r="CR25" s="726"/>
      <c r="CS25" s="726"/>
      <c r="CT25" s="726"/>
      <c r="CU25" s="726"/>
      <c r="CV25" s="726"/>
      <c r="CW25" s="726"/>
      <c r="CX25" s="726"/>
      <c r="CY25" s="727"/>
      <c r="CZ25" s="714"/>
      <c r="DA25" s="715">
        <f t="shared" si="4"/>
        <v>42109.98</v>
      </c>
    </row>
    <row r="26" spans="1:105" x14ac:dyDescent="0.25">
      <c r="A26" s="711">
        <v>4</v>
      </c>
      <c r="B26" s="712" t="s">
        <v>189</v>
      </c>
      <c r="C26" s="713">
        <v>2019</v>
      </c>
      <c r="D26" s="714">
        <f t="shared" si="2"/>
        <v>2670.74</v>
      </c>
      <c r="E26" s="715">
        <f t="shared" si="2"/>
        <v>0</v>
      </c>
      <c r="F26" s="722"/>
      <c r="G26" s="723"/>
      <c r="H26" s="724"/>
      <c r="I26" s="723"/>
      <c r="J26" s="724"/>
      <c r="K26" s="723"/>
      <c r="L26" s="724">
        <v>0</v>
      </c>
      <c r="M26" s="723">
        <v>0</v>
      </c>
      <c r="N26" s="724">
        <v>0</v>
      </c>
      <c r="O26" s="723">
        <v>0</v>
      </c>
      <c r="P26" s="724">
        <v>47350</v>
      </c>
      <c r="Q26" s="723">
        <v>0.03</v>
      </c>
      <c r="R26" s="724"/>
      <c r="S26" s="723"/>
      <c r="T26" s="724">
        <v>0</v>
      </c>
      <c r="U26" s="723">
        <v>0</v>
      </c>
      <c r="V26" s="724">
        <v>675</v>
      </c>
      <c r="W26" s="723">
        <v>1.28</v>
      </c>
      <c r="X26" s="724">
        <v>1000</v>
      </c>
      <c r="Y26" s="723">
        <v>0.05</v>
      </c>
      <c r="Z26" s="724">
        <v>1000</v>
      </c>
      <c r="AA26" s="723">
        <v>0.02</v>
      </c>
      <c r="AB26" s="724">
        <v>2900</v>
      </c>
      <c r="AC26" s="723">
        <v>0.06</v>
      </c>
      <c r="AD26" s="724"/>
      <c r="AE26" s="723"/>
      <c r="AF26" s="724">
        <v>0</v>
      </c>
      <c r="AG26" s="723">
        <v>0</v>
      </c>
      <c r="AH26" s="724">
        <v>16</v>
      </c>
      <c r="AI26" s="723">
        <v>7.84</v>
      </c>
      <c r="AJ26" s="724"/>
      <c r="AK26" s="723"/>
      <c r="AL26" s="724"/>
      <c r="AM26" s="725"/>
      <c r="AN26" s="724"/>
      <c r="AO26" s="725"/>
      <c r="AP26" s="724">
        <v>1000</v>
      </c>
      <c r="AQ26" s="725">
        <v>1.6799999999999999E-2</v>
      </c>
      <c r="AR26" s="724"/>
      <c r="AS26" s="725"/>
      <c r="AT26" s="724"/>
      <c r="AU26" s="725"/>
      <c r="AV26" s="724"/>
      <c r="AW26" s="725"/>
      <c r="AX26" s="724"/>
      <c r="AY26" s="725"/>
      <c r="AZ26" s="724"/>
      <c r="BA26" s="725"/>
      <c r="BB26" s="724"/>
      <c r="BC26" s="725"/>
      <c r="BD26" s="724"/>
      <c r="BE26" s="725"/>
      <c r="BF26" s="724"/>
      <c r="BG26" s="725"/>
      <c r="BH26" s="724"/>
      <c r="BI26" s="725"/>
      <c r="BJ26" s="724"/>
      <c r="BK26" s="725"/>
      <c r="BL26" s="724"/>
      <c r="BM26" s="725"/>
      <c r="BN26" s="724"/>
      <c r="BO26" s="725"/>
      <c r="BP26" s="724"/>
      <c r="BQ26" s="725"/>
      <c r="BR26" s="724"/>
      <c r="BS26" s="726"/>
      <c r="BT26" s="724"/>
      <c r="BU26" s="726"/>
      <c r="BV26" s="724"/>
      <c r="BW26" s="726"/>
      <c r="BX26" s="724"/>
      <c r="BY26" s="726"/>
      <c r="BZ26" s="724"/>
      <c r="CA26" s="726"/>
      <c r="CB26" s="726"/>
      <c r="CC26" s="726"/>
      <c r="CD26" s="726"/>
      <c r="CE26" s="726"/>
      <c r="CF26" s="726"/>
      <c r="CG26" s="726"/>
      <c r="CH26" s="726"/>
      <c r="CI26" s="726"/>
      <c r="CJ26" s="726"/>
      <c r="CK26" s="726"/>
      <c r="CL26" s="726"/>
      <c r="CM26" s="726"/>
      <c r="CN26" s="726"/>
      <c r="CO26" s="726"/>
      <c r="CP26" s="726"/>
      <c r="CQ26" s="726"/>
      <c r="CR26" s="726"/>
      <c r="CS26" s="726"/>
      <c r="CT26" s="726"/>
      <c r="CU26" s="726"/>
      <c r="CV26" s="726"/>
      <c r="CW26" s="726"/>
      <c r="CX26" s="726"/>
      <c r="CY26" s="727"/>
      <c r="CZ26" s="714">
        <f t="shared" si="3"/>
        <v>2670.74</v>
      </c>
      <c r="DA26" s="715"/>
    </row>
    <row r="27" spans="1:105" x14ac:dyDescent="0.25">
      <c r="A27" s="711">
        <v>4</v>
      </c>
      <c r="B27" s="712" t="s">
        <v>189</v>
      </c>
      <c r="C27" s="713">
        <v>2020</v>
      </c>
      <c r="D27" s="714">
        <f t="shared" si="2"/>
        <v>0</v>
      </c>
      <c r="E27" s="715">
        <f t="shared" si="2"/>
        <v>111735.17</v>
      </c>
      <c r="F27" s="722"/>
      <c r="G27" s="723"/>
      <c r="H27" s="724"/>
      <c r="I27" s="723"/>
      <c r="J27" s="724"/>
      <c r="K27" s="723"/>
      <c r="L27" s="724">
        <v>6700</v>
      </c>
      <c r="M27" s="723">
        <v>2.6710447761194032</v>
      </c>
      <c r="N27" s="724">
        <v>3420</v>
      </c>
      <c r="O27" s="723">
        <v>6.2280116959064324</v>
      </c>
      <c r="P27" s="724">
        <v>136000</v>
      </c>
      <c r="Q27" s="723">
        <v>0.12191176470588236</v>
      </c>
      <c r="R27" s="724"/>
      <c r="S27" s="723"/>
      <c r="T27" s="724">
        <v>6349</v>
      </c>
      <c r="U27" s="723">
        <v>6.8999873995904872</v>
      </c>
      <c r="V27" s="724">
        <v>2254</v>
      </c>
      <c r="W27" s="723">
        <v>3.3195652173913044</v>
      </c>
      <c r="X27" s="724">
        <v>22575</v>
      </c>
      <c r="Y27" s="723">
        <v>6.6932447397563682E-2</v>
      </c>
      <c r="Z27" s="724">
        <v>1300</v>
      </c>
      <c r="AA27" s="723">
        <v>0.37565384615384617</v>
      </c>
      <c r="AB27" s="724">
        <v>7200</v>
      </c>
      <c r="AC27" s="723">
        <v>9.5000000000000001E-2</v>
      </c>
      <c r="AD27" s="724"/>
      <c r="AE27" s="723"/>
      <c r="AF27" s="724">
        <v>26</v>
      </c>
      <c r="AG27" s="723">
        <v>7.6800000000000006</v>
      </c>
      <c r="AH27" s="724">
        <v>116</v>
      </c>
      <c r="AI27" s="723">
        <v>12.56744827586207</v>
      </c>
      <c r="AJ27" s="724"/>
      <c r="AK27" s="723"/>
      <c r="AL27" s="724"/>
      <c r="AM27" s="725"/>
      <c r="AN27" s="724"/>
      <c r="AO27" s="725"/>
      <c r="AP27" s="724">
        <v>8000</v>
      </c>
      <c r="AQ27" s="725">
        <v>4.1024999999999999E-2</v>
      </c>
      <c r="AR27" s="724"/>
      <c r="AS27" s="725"/>
      <c r="AT27" s="724"/>
      <c r="AU27" s="725"/>
      <c r="AV27" s="724"/>
      <c r="AW27" s="725"/>
      <c r="AX27" s="724"/>
      <c r="AY27" s="725"/>
      <c r="AZ27" s="724"/>
      <c r="BA27" s="725"/>
      <c r="BB27" s="724"/>
      <c r="BC27" s="725"/>
      <c r="BD27" s="724"/>
      <c r="BE27" s="725"/>
      <c r="BF27" s="724"/>
      <c r="BG27" s="725"/>
      <c r="BH27" s="724"/>
      <c r="BI27" s="725"/>
      <c r="BJ27" s="724"/>
      <c r="BK27" s="725"/>
      <c r="BL27" s="724"/>
      <c r="BM27" s="725"/>
      <c r="BN27" s="724"/>
      <c r="BO27" s="725"/>
      <c r="BP27" s="724"/>
      <c r="BQ27" s="725"/>
      <c r="BR27" s="724"/>
      <c r="BS27" s="726"/>
      <c r="BT27" s="724"/>
      <c r="BU27" s="726"/>
      <c r="BV27" s="724"/>
      <c r="BW27" s="726"/>
      <c r="BX27" s="724"/>
      <c r="BY27" s="726"/>
      <c r="BZ27" s="724"/>
      <c r="CA27" s="726"/>
      <c r="CB27" s="726"/>
      <c r="CC27" s="726"/>
      <c r="CD27" s="726"/>
      <c r="CE27" s="726"/>
      <c r="CF27" s="726"/>
      <c r="CG27" s="726"/>
      <c r="CH27" s="726"/>
      <c r="CI27" s="726"/>
      <c r="CJ27" s="726"/>
      <c r="CK27" s="726"/>
      <c r="CL27" s="726"/>
      <c r="CM27" s="726"/>
      <c r="CN27" s="726"/>
      <c r="CO27" s="726"/>
      <c r="CP27" s="726"/>
      <c r="CQ27" s="726"/>
      <c r="CR27" s="726"/>
      <c r="CS27" s="726"/>
      <c r="CT27" s="726"/>
      <c r="CU27" s="726"/>
      <c r="CV27" s="726"/>
      <c r="CW27" s="726"/>
      <c r="CX27" s="726"/>
      <c r="CY27" s="727"/>
      <c r="CZ27" s="714"/>
      <c r="DA27" s="715">
        <f t="shared" si="4"/>
        <v>111735.17</v>
      </c>
    </row>
    <row r="28" spans="1:105" x14ac:dyDescent="0.25">
      <c r="A28" s="711">
        <v>4</v>
      </c>
      <c r="B28" s="712" t="s">
        <v>238</v>
      </c>
      <c r="C28" s="713">
        <v>2019</v>
      </c>
      <c r="D28" s="714">
        <f t="shared" si="2"/>
        <v>3975.41</v>
      </c>
      <c r="E28" s="715">
        <f t="shared" si="2"/>
        <v>0</v>
      </c>
      <c r="F28" s="722">
        <v>1850</v>
      </c>
      <c r="G28" s="723">
        <v>2.1305000000000001E-2</v>
      </c>
      <c r="H28" s="724"/>
      <c r="I28" s="723"/>
      <c r="J28" s="724"/>
      <c r="K28" s="723"/>
      <c r="L28" s="724"/>
      <c r="M28" s="723"/>
      <c r="N28" s="724"/>
      <c r="O28" s="723"/>
      <c r="P28" s="724">
        <v>84050</v>
      </c>
      <c r="Q28" s="723">
        <v>2.3640999999999999E-2</v>
      </c>
      <c r="R28" s="724">
        <v>1345</v>
      </c>
      <c r="S28" s="723">
        <v>0.30067700000000003</v>
      </c>
      <c r="T28" s="724"/>
      <c r="U28" s="723"/>
      <c r="V28" s="724">
        <v>100</v>
      </c>
      <c r="W28" s="723">
        <v>0.85399999999999998</v>
      </c>
      <c r="X28" s="724">
        <v>400</v>
      </c>
      <c r="Y28" s="723">
        <v>3.3133000000000003E-2</v>
      </c>
      <c r="Z28" s="724"/>
      <c r="AA28" s="723"/>
      <c r="AB28" s="724">
        <v>1400</v>
      </c>
      <c r="AC28" s="723">
        <v>7.7576000000000006E-2</v>
      </c>
      <c r="AD28" s="724"/>
      <c r="AE28" s="723"/>
      <c r="AF28" s="724">
        <v>4</v>
      </c>
      <c r="AG28" s="723">
        <v>2.42</v>
      </c>
      <c r="AH28" s="724">
        <v>102.25</v>
      </c>
      <c r="AI28" s="723">
        <v>7.3689980000000004</v>
      </c>
      <c r="AJ28" s="724">
        <v>42.3</v>
      </c>
      <c r="AK28" s="723">
        <v>6.9396217</v>
      </c>
      <c r="AL28" s="724">
        <v>3664</v>
      </c>
      <c r="AM28" s="725">
        <v>7.2950000000000001E-2</v>
      </c>
      <c r="AN28" s="724">
        <v>30</v>
      </c>
      <c r="AO28" s="725">
        <v>0.44350000000000001</v>
      </c>
      <c r="AP28" s="724"/>
      <c r="AQ28" s="725"/>
      <c r="AR28" s="724"/>
      <c r="AS28" s="725"/>
      <c r="AT28" s="724"/>
      <c r="AU28" s="725"/>
      <c r="AV28" s="724"/>
      <c r="AW28" s="725"/>
      <c r="AX28" s="724"/>
      <c r="AY28" s="725"/>
      <c r="AZ28" s="724"/>
      <c r="BA28" s="725"/>
      <c r="BB28" s="724"/>
      <c r="BC28" s="725"/>
      <c r="BD28" s="724"/>
      <c r="BE28" s="725"/>
      <c r="BF28" s="724"/>
      <c r="BG28" s="725"/>
      <c r="BH28" s="724"/>
      <c r="BI28" s="725"/>
      <c r="BJ28" s="724"/>
      <c r="BK28" s="725"/>
      <c r="BL28" s="724"/>
      <c r="BM28" s="725"/>
      <c r="BN28" s="724"/>
      <c r="BO28" s="725"/>
      <c r="BP28" s="724"/>
      <c r="BQ28" s="725"/>
      <c r="BR28" s="724"/>
      <c r="BS28" s="726"/>
      <c r="BT28" s="724"/>
      <c r="BU28" s="726"/>
      <c r="BV28" s="724"/>
      <c r="BW28" s="726"/>
      <c r="BX28" s="724"/>
      <c r="BY28" s="726"/>
      <c r="BZ28" s="724"/>
      <c r="CA28" s="726"/>
      <c r="CB28" s="726"/>
      <c r="CC28" s="726"/>
      <c r="CD28" s="726"/>
      <c r="CE28" s="726"/>
      <c r="CF28" s="726"/>
      <c r="CG28" s="726"/>
      <c r="CH28" s="726"/>
      <c r="CI28" s="726"/>
      <c r="CJ28" s="726"/>
      <c r="CK28" s="726"/>
      <c r="CL28" s="726"/>
      <c r="CM28" s="726"/>
      <c r="CN28" s="726"/>
      <c r="CO28" s="726"/>
      <c r="CP28" s="726"/>
      <c r="CQ28" s="726"/>
      <c r="CR28" s="726"/>
      <c r="CS28" s="726"/>
      <c r="CT28" s="726"/>
      <c r="CU28" s="726"/>
      <c r="CV28" s="726"/>
      <c r="CW28" s="726"/>
      <c r="CX28" s="726"/>
      <c r="CY28" s="727"/>
      <c r="CZ28" s="714">
        <f t="shared" si="3"/>
        <v>3975.41</v>
      </c>
      <c r="DA28" s="715"/>
    </row>
    <row r="29" spans="1:105" ht="15.75" thickBot="1" x14ac:dyDescent="0.3">
      <c r="A29" s="745">
        <v>4</v>
      </c>
      <c r="B29" s="746" t="s">
        <v>238</v>
      </c>
      <c r="C29" s="747">
        <v>2020</v>
      </c>
      <c r="D29" s="748">
        <f t="shared" si="2"/>
        <v>0</v>
      </c>
      <c r="E29" s="749">
        <f t="shared" si="2"/>
        <v>48238.82</v>
      </c>
      <c r="F29" s="750">
        <v>18150</v>
      </c>
      <c r="G29" s="751">
        <v>0.1098008953168044</v>
      </c>
      <c r="H29" s="752"/>
      <c r="I29" s="751"/>
      <c r="J29" s="752"/>
      <c r="K29" s="751"/>
      <c r="L29" s="752">
        <v>920</v>
      </c>
      <c r="M29" s="751">
        <v>1.1289673913043479</v>
      </c>
      <c r="N29" s="752">
        <v>100</v>
      </c>
      <c r="O29" s="751">
        <v>4.7431999999999999</v>
      </c>
      <c r="P29" s="752">
        <v>115430</v>
      </c>
      <c r="Q29" s="751">
        <v>7.0048096681971761E-2</v>
      </c>
      <c r="R29" s="752">
        <v>1246</v>
      </c>
      <c r="S29" s="751">
        <v>0.51614422150882844</v>
      </c>
      <c r="T29" s="752">
        <v>3735</v>
      </c>
      <c r="U29" s="751">
        <v>4</v>
      </c>
      <c r="V29" s="752">
        <v>7166</v>
      </c>
      <c r="W29" s="751">
        <v>2.1905648897571868</v>
      </c>
      <c r="X29" s="752">
        <v>7200</v>
      </c>
      <c r="Y29" s="751">
        <v>7.2555833333333333E-2</v>
      </c>
      <c r="Z29" s="752">
        <v>20</v>
      </c>
      <c r="AA29" s="751">
        <v>0.28000000000000003</v>
      </c>
      <c r="AB29" s="752">
        <v>1800</v>
      </c>
      <c r="AC29" s="751">
        <v>3.2231111111111113E-2</v>
      </c>
      <c r="AD29" s="752"/>
      <c r="AE29" s="751"/>
      <c r="AF29" s="752">
        <v>29</v>
      </c>
      <c r="AG29" s="751">
        <v>5.1320689655172407</v>
      </c>
      <c r="AH29" s="752">
        <v>307</v>
      </c>
      <c r="AI29" s="751">
        <v>5.6688592833876221</v>
      </c>
      <c r="AJ29" s="752">
        <v>139.69999999999999</v>
      </c>
      <c r="AK29" s="751">
        <v>6.9861865103793859</v>
      </c>
      <c r="AL29" s="752">
        <v>10910</v>
      </c>
      <c r="AM29" s="753">
        <v>8.830970852428964E-2</v>
      </c>
      <c r="AN29" s="752">
        <v>11300</v>
      </c>
      <c r="AO29" s="753">
        <v>3.1843702654867252E-2</v>
      </c>
      <c r="AP29" s="752">
        <v>3300</v>
      </c>
      <c r="AQ29" s="753">
        <v>0.17944303030303027</v>
      </c>
      <c r="AR29" s="752"/>
      <c r="AS29" s="753"/>
      <c r="AT29" s="752"/>
      <c r="AU29" s="753"/>
      <c r="AV29" s="752"/>
      <c r="AW29" s="753"/>
      <c r="AX29" s="752"/>
      <c r="AY29" s="753"/>
      <c r="AZ29" s="752"/>
      <c r="BA29" s="753"/>
      <c r="BB29" s="752"/>
      <c r="BC29" s="753"/>
      <c r="BD29" s="752"/>
      <c r="BE29" s="753"/>
      <c r="BF29" s="752"/>
      <c r="BG29" s="753"/>
      <c r="BH29" s="752"/>
      <c r="BI29" s="753"/>
      <c r="BJ29" s="752"/>
      <c r="BK29" s="753"/>
      <c r="BL29" s="752"/>
      <c r="BM29" s="753"/>
      <c r="BN29" s="752"/>
      <c r="BO29" s="753"/>
      <c r="BP29" s="752"/>
      <c r="BQ29" s="753"/>
      <c r="BR29" s="752"/>
      <c r="BS29" s="754"/>
      <c r="BT29" s="752"/>
      <c r="BU29" s="754"/>
      <c r="BV29" s="752"/>
      <c r="BW29" s="754"/>
      <c r="BX29" s="752"/>
      <c r="BY29" s="754"/>
      <c r="BZ29" s="752"/>
      <c r="CA29" s="754"/>
      <c r="CB29" s="754"/>
      <c r="CC29" s="754"/>
      <c r="CD29" s="754"/>
      <c r="CE29" s="754"/>
      <c r="CF29" s="754"/>
      <c r="CG29" s="754"/>
      <c r="CH29" s="754"/>
      <c r="CI29" s="754"/>
      <c r="CJ29" s="754"/>
      <c r="CK29" s="754"/>
      <c r="CL29" s="754"/>
      <c r="CM29" s="754"/>
      <c r="CN29" s="754"/>
      <c r="CO29" s="754"/>
      <c r="CP29" s="754"/>
      <c r="CQ29" s="754"/>
      <c r="CR29" s="754"/>
      <c r="CS29" s="754"/>
      <c r="CT29" s="754"/>
      <c r="CU29" s="754"/>
      <c r="CV29" s="754"/>
      <c r="CW29" s="754"/>
      <c r="CX29" s="754"/>
      <c r="CY29" s="755"/>
      <c r="CZ29" s="748"/>
      <c r="DA29" s="749">
        <f t="shared" si="4"/>
        <v>48238.82</v>
      </c>
    </row>
    <row r="30" spans="1:105" x14ac:dyDescent="0.25">
      <c r="A30" s="756">
        <v>3</v>
      </c>
      <c r="B30" s="757" t="s">
        <v>239</v>
      </c>
      <c r="C30" s="758">
        <v>2019</v>
      </c>
      <c r="D30" s="759">
        <f t="shared" si="2"/>
        <v>1104.6600000000001</v>
      </c>
      <c r="E30" s="760">
        <f t="shared" si="2"/>
        <v>0</v>
      </c>
      <c r="F30" s="761"/>
      <c r="G30" s="762"/>
      <c r="H30" s="763">
        <v>300</v>
      </c>
      <c r="I30" s="762">
        <v>2.7E-2</v>
      </c>
      <c r="J30" s="763"/>
      <c r="K30" s="762"/>
      <c r="L30" s="763">
        <v>0</v>
      </c>
      <c r="M30" s="762"/>
      <c r="N30" s="763">
        <v>0</v>
      </c>
      <c r="O30" s="762"/>
      <c r="P30" s="763">
        <v>23300</v>
      </c>
      <c r="Q30" s="762">
        <v>2.4500000000000001E-2</v>
      </c>
      <c r="R30" s="763"/>
      <c r="S30" s="762"/>
      <c r="T30" s="763">
        <v>0</v>
      </c>
      <c r="U30" s="762"/>
      <c r="V30" s="763">
        <v>50</v>
      </c>
      <c r="W30" s="762">
        <v>0.33</v>
      </c>
      <c r="X30" s="763">
        <v>100</v>
      </c>
      <c r="Y30" s="762">
        <v>0.02</v>
      </c>
      <c r="Z30" s="763">
        <v>0</v>
      </c>
      <c r="AA30" s="762"/>
      <c r="AB30" s="763">
        <v>300</v>
      </c>
      <c r="AC30" s="762">
        <v>2.7E-2</v>
      </c>
      <c r="AD30" s="763"/>
      <c r="AE30" s="762"/>
      <c r="AF30" s="763">
        <v>0</v>
      </c>
      <c r="AG30" s="762"/>
      <c r="AH30" s="763">
        <v>40</v>
      </c>
      <c r="AI30" s="762">
        <v>6.6</v>
      </c>
      <c r="AJ30" s="763">
        <v>34</v>
      </c>
      <c r="AK30" s="762">
        <v>5.15</v>
      </c>
      <c r="AL30" s="763">
        <v>10</v>
      </c>
      <c r="AM30" s="764">
        <v>2.0009999999999999</v>
      </c>
      <c r="AN30" s="763">
        <v>0</v>
      </c>
      <c r="AO30" s="764"/>
      <c r="AP30" s="763">
        <v>4000</v>
      </c>
      <c r="AQ30" s="764">
        <v>0.01</v>
      </c>
      <c r="AR30" s="763"/>
      <c r="AS30" s="764"/>
      <c r="AT30" s="763"/>
      <c r="AU30" s="764"/>
      <c r="AV30" s="763"/>
      <c r="AW30" s="764"/>
      <c r="AX30" s="763"/>
      <c r="AY30" s="764"/>
      <c r="AZ30" s="763">
        <v>0</v>
      </c>
      <c r="BA30" s="764"/>
      <c r="BB30" s="763"/>
      <c r="BC30" s="764"/>
      <c r="BD30" s="763"/>
      <c r="BE30" s="764"/>
      <c r="BF30" s="763"/>
      <c r="BG30" s="764"/>
      <c r="BH30" s="763"/>
      <c r="BI30" s="764"/>
      <c r="BJ30" s="763"/>
      <c r="BK30" s="764"/>
      <c r="BL30" s="763"/>
      <c r="BM30" s="764"/>
      <c r="BN30" s="763"/>
      <c r="BO30" s="764"/>
      <c r="BP30" s="763"/>
      <c r="BQ30" s="764"/>
      <c r="BR30" s="763"/>
      <c r="BS30" s="765"/>
      <c r="BT30" s="763"/>
      <c r="BU30" s="765"/>
      <c r="BV30" s="763"/>
      <c r="BW30" s="765"/>
      <c r="BX30" s="763"/>
      <c r="BY30" s="765"/>
      <c r="BZ30" s="763"/>
      <c r="CA30" s="765"/>
      <c r="CB30" s="765"/>
      <c r="CC30" s="765"/>
      <c r="CD30" s="765"/>
      <c r="CE30" s="765"/>
      <c r="CF30" s="765"/>
      <c r="CG30" s="765"/>
      <c r="CH30" s="765"/>
      <c r="CI30" s="765"/>
      <c r="CJ30" s="765"/>
      <c r="CK30" s="765"/>
      <c r="CL30" s="765"/>
      <c r="CM30" s="765"/>
      <c r="CN30" s="765"/>
      <c r="CO30" s="765"/>
      <c r="CP30" s="765"/>
      <c r="CQ30" s="765"/>
      <c r="CR30" s="765"/>
      <c r="CS30" s="765"/>
      <c r="CT30" s="765"/>
      <c r="CU30" s="765"/>
      <c r="CV30" s="765"/>
      <c r="CW30" s="765"/>
      <c r="CX30" s="765"/>
      <c r="CY30" s="766"/>
      <c r="CZ30" s="759">
        <f t="shared" si="3"/>
        <v>1104.6600000000001</v>
      </c>
      <c r="DA30" s="760"/>
    </row>
    <row r="31" spans="1:105" x14ac:dyDescent="0.25">
      <c r="A31" s="711">
        <v>3</v>
      </c>
      <c r="B31" s="712" t="s">
        <v>239</v>
      </c>
      <c r="C31" s="713">
        <v>2020</v>
      </c>
      <c r="D31" s="714">
        <f t="shared" si="2"/>
        <v>0</v>
      </c>
      <c r="E31" s="715">
        <f t="shared" si="2"/>
        <v>38887.9</v>
      </c>
      <c r="F31" s="722"/>
      <c r="G31" s="723"/>
      <c r="H31" s="724">
        <v>1450</v>
      </c>
      <c r="I31" s="723">
        <v>0.112</v>
      </c>
      <c r="J31" s="724"/>
      <c r="K31" s="723"/>
      <c r="L31" s="724">
        <v>2950</v>
      </c>
      <c r="M31" s="723">
        <v>3.1076491525423728</v>
      </c>
      <c r="N31" s="724">
        <v>1076</v>
      </c>
      <c r="O31" s="723">
        <v>4.1574158921933089</v>
      </c>
      <c r="P31" s="724">
        <v>81750</v>
      </c>
      <c r="Q31" s="723">
        <v>8.9099908256880744E-2</v>
      </c>
      <c r="R31" s="724"/>
      <c r="S31" s="723"/>
      <c r="T31" s="724">
        <v>1115</v>
      </c>
      <c r="U31" s="723">
        <v>7.6560986547085195</v>
      </c>
      <c r="V31" s="724">
        <v>2606</v>
      </c>
      <c r="W31" s="723">
        <v>1.4782885648503454</v>
      </c>
      <c r="X31" s="724">
        <v>1000</v>
      </c>
      <c r="Y31" s="723">
        <v>4.598E-2</v>
      </c>
      <c r="Z31" s="724">
        <v>2000</v>
      </c>
      <c r="AA31" s="723">
        <v>0.69574999999999998</v>
      </c>
      <c r="AB31" s="724">
        <v>1800</v>
      </c>
      <c r="AC31" s="723">
        <v>0.11399222222222222</v>
      </c>
      <c r="AD31" s="724"/>
      <c r="AE31" s="723"/>
      <c r="AF31" s="724">
        <v>190</v>
      </c>
      <c r="AG31" s="723">
        <v>1.3255210526315788</v>
      </c>
      <c r="AH31" s="724">
        <v>142</v>
      </c>
      <c r="AI31" s="723">
        <v>8.3774109859154944</v>
      </c>
      <c r="AJ31" s="724">
        <v>186</v>
      </c>
      <c r="AK31" s="723">
        <v>6.0304838709677426</v>
      </c>
      <c r="AL31" s="724">
        <v>40</v>
      </c>
      <c r="AM31" s="725">
        <v>7.3986799999999988</v>
      </c>
      <c r="AN31" s="724">
        <v>2000</v>
      </c>
      <c r="AO31" s="725">
        <v>3.0249999999999999E-2</v>
      </c>
      <c r="AP31" s="724">
        <v>8000</v>
      </c>
      <c r="AQ31" s="725">
        <v>2.3599999999999999E-2</v>
      </c>
      <c r="AR31" s="724"/>
      <c r="AS31" s="725"/>
      <c r="AT31" s="724"/>
      <c r="AU31" s="725"/>
      <c r="AV31" s="724"/>
      <c r="AW31" s="725"/>
      <c r="AX31" s="724"/>
      <c r="AY31" s="725"/>
      <c r="AZ31" s="724">
        <v>5</v>
      </c>
      <c r="BA31" s="725">
        <v>132.12799999999999</v>
      </c>
      <c r="BB31" s="724"/>
      <c r="BC31" s="725"/>
      <c r="BD31" s="724"/>
      <c r="BE31" s="725"/>
      <c r="BF31" s="724"/>
      <c r="BG31" s="725"/>
      <c r="BH31" s="724"/>
      <c r="BI31" s="725"/>
      <c r="BJ31" s="724"/>
      <c r="BK31" s="725"/>
      <c r="BL31" s="724"/>
      <c r="BM31" s="725"/>
      <c r="BN31" s="724"/>
      <c r="BO31" s="725"/>
      <c r="BP31" s="724"/>
      <c r="BQ31" s="725"/>
      <c r="BR31" s="724"/>
      <c r="BS31" s="726"/>
      <c r="BT31" s="724"/>
      <c r="BU31" s="726"/>
      <c r="BV31" s="724"/>
      <c r="BW31" s="726"/>
      <c r="BX31" s="724"/>
      <c r="BY31" s="726"/>
      <c r="BZ31" s="724"/>
      <c r="CA31" s="726"/>
      <c r="CB31" s="726"/>
      <c r="CC31" s="726"/>
      <c r="CD31" s="726"/>
      <c r="CE31" s="726"/>
      <c r="CF31" s="726"/>
      <c r="CG31" s="726"/>
      <c r="CH31" s="726"/>
      <c r="CI31" s="726"/>
      <c r="CJ31" s="726"/>
      <c r="CK31" s="726"/>
      <c r="CL31" s="726"/>
      <c r="CM31" s="726"/>
      <c r="CN31" s="726"/>
      <c r="CO31" s="726"/>
      <c r="CP31" s="726"/>
      <c r="CQ31" s="726"/>
      <c r="CR31" s="726"/>
      <c r="CS31" s="726"/>
      <c r="CT31" s="726"/>
      <c r="CU31" s="726"/>
      <c r="CV31" s="726"/>
      <c r="CW31" s="726"/>
      <c r="CX31" s="726"/>
      <c r="CY31" s="727"/>
      <c r="CZ31" s="714"/>
      <c r="DA31" s="715">
        <f t="shared" si="4"/>
        <v>38887.9</v>
      </c>
    </row>
    <row r="32" spans="1:105" x14ac:dyDescent="0.25">
      <c r="A32" s="711">
        <v>3</v>
      </c>
      <c r="B32" s="712" t="s">
        <v>192</v>
      </c>
      <c r="C32" s="713">
        <v>2019</v>
      </c>
      <c r="D32" s="714">
        <f t="shared" si="2"/>
        <v>527.5</v>
      </c>
      <c r="E32" s="715">
        <f t="shared" si="2"/>
        <v>0</v>
      </c>
      <c r="F32" s="722"/>
      <c r="G32" s="723"/>
      <c r="H32" s="724">
        <v>600</v>
      </c>
      <c r="I32" s="723">
        <v>2.58E-2</v>
      </c>
      <c r="J32" s="724"/>
      <c r="K32" s="723"/>
      <c r="L32" s="724">
        <v>0</v>
      </c>
      <c r="M32" s="723">
        <v>0</v>
      </c>
      <c r="N32" s="724"/>
      <c r="O32" s="723"/>
      <c r="P32" s="724"/>
      <c r="Q32" s="723"/>
      <c r="R32" s="724"/>
      <c r="S32" s="723"/>
      <c r="T32" s="724"/>
      <c r="U32" s="723"/>
      <c r="V32" s="724">
        <v>289</v>
      </c>
      <c r="W32" s="723">
        <v>1.3180000000000001</v>
      </c>
      <c r="X32" s="724">
        <v>100</v>
      </c>
      <c r="Y32" s="723">
        <v>6.3799999999999996E-2</v>
      </c>
      <c r="Z32" s="724"/>
      <c r="AA32" s="723"/>
      <c r="AB32" s="724"/>
      <c r="AC32" s="723"/>
      <c r="AD32" s="724">
        <v>0</v>
      </c>
      <c r="AE32" s="723"/>
      <c r="AF32" s="724"/>
      <c r="AG32" s="723"/>
      <c r="AH32" s="724"/>
      <c r="AI32" s="723"/>
      <c r="AJ32" s="724"/>
      <c r="AK32" s="723"/>
      <c r="AL32" s="724"/>
      <c r="AM32" s="725"/>
      <c r="AN32" s="724"/>
      <c r="AO32" s="725"/>
      <c r="AP32" s="724">
        <v>6430</v>
      </c>
      <c r="AQ32" s="725">
        <v>1.9400000000000001E-2</v>
      </c>
      <c r="AR32" s="724"/>
      <c r="AS32" s="725"/>
      <c r="AT32" s="724"/>
      <c r="AU32" s="725"/>
      <c r="AV32" s="724"/>
      <c r="AW32" s="725"/>
      <c r="AX32" s="724"/>
      <c r="AY32" s="725"/>
      <c r="AZ32" s="724"/>
      <c r="BA32" s="725"/>
      <c r="BB32" s="724"/>
      <c r="BC32" s="725"/>
      <c r="BD32" s="724"/>
      <c r="BE32" s="725"/>
      <c r="BF32" s="724"/>
      <c r="BG32" s="725"/>
      <c r="BH32" s="724"/>
      <c r="BI32" s="725"/>
      <c r="BJ32" s="724"/>
      <c r="BK32" s="725"/>
      <c r="BL32" s="724"/>
      <c r="BM32" s="725"/>
      <c r="BN32" s="724"/>
      <c r="BO32" s="725"/>
      <c r="BP32" s="724"/>
      <c r="BQ32" s="725"/>
      <c r="BR32" s="724"/>
      <c r="BS32" s="726"/>
      <c r="BT32" s="724"/>
      <c r="BU32" s="726"/>
      <c r="BV32" s="724"/>
      <c r="BW32" s="726"/>
      <c r="BX32" s="724"/>
      <c r="BY32" s="726"/>
      <c r="BZ32" s="724"/>
      <c r="CA32" s="726"/>
      <c r="CB32" s="726"/>
      <c r="CC32" s="726"/>
      <c r="CD32" s="726"/>
      <c r="CE32" s="726"/>
      <c r="CF32" s="726"/>
      <c r="CG32" s="726"/>
      <c r="CH32" s="726"/>
      <c r="CI32" s="726"/>
      <c r="CJ32" s="726"/>
      <c r="CK32" s="726"/>
      <c r="CL32" s="726"/>
      <c r="CM32" s="726"/>
      <c r="CN32" s="726"/>
      <c r="CO32" s="726"/>
      <c r="CP32" s="726"/>
      <c r="CQ32" s="726"/>
      <c r="CR32" s="726"/>
      <c r="CS32" s="726"/>
      <c r="CT32" s="726"/>
      <c r="CU32" s="726"/>
      <c r="CV32" s="726"/>
      <c r="CW32" s="726"/>
      <c r="CX32" s="726"/>
      <c r="CY32" s="727"/>
      <c r="CZ32" s="714">
        <f t="shared" si="3"/>
        <v>527.5</v>
      </c>
      <c r="DA32" s="715"/>
    </row>
    <row r="33" spans="1:105" x14ac:dyDescent="0.25">
      <c r="A33" s="711">
        <v>3</v>
      </c>
      <c r="B33" s="712" t="s">
        <v>192</v>
      </c>
      <c r="C33" s="713">
        <v>2020</v>
      </c>
      <c r="D33" s="714">
        <f t="shared" si="2"/>
        <v>0</v>
      </c>
      <c r="E33" s="715">
        <f t="shared" si="2"/>
        <v>2845.42</v>
      </c>
      <c r="F33" s="722"/>
      <c r="G33" s="723"/>
      <c r="H33" s="724">
        <v>1000</v>
      </c>
      <c r="I33" s="723">
        <v>0.12</v>
      </c>
      <c r="J33" s="724"/>
      <c r="K33" s="723"/>
      <c r="L33" s="724">
        <v>530</v>
      </c>
      <c r="M33" s="723">
        <v>3.4629411764705882</v>
      </c>
      <c r="N33" s="724"/>
      <c r="O33" s="723"/>
      <c r="P33" s="724"/>
      <c r="Q33" s="723"/>
      <c r="R33" s="724"/>
      <c r="S33" s="723"/>
      <c r="T33" s="724"/>
      <c r="U33" s="723"/>
      <c r="V33" s="724">
        <v>614</v>
      </c>
      <c r="W33" s="723">
        <v>0.70773076923076916</v>
      </c>
      <c r="X33" s="724">
        <v>600</v>
      </c>
      <c r="Y33" s="723">
        <v>5.7000000000000002E-2</v>
      </c>
      <c r="Z33" s="724"/>
      <c r="AA33" s="723"/>
      <c r="AB33" s="724"/>
      <c r="AC33" s="723"/>
      <c r="AD33" s="724">
        <v>99</v>
      </c>
      <c r="AE33" s="723">
        <v>1.7248000000000001</v>
      </c>
      <c r="AF33" s="724"/>
      <c r="AG33" s="723"/>
      <c r="AH33" s="724"/>
      <c r="AI33" s="723"/>
      <c r="AJ33" s="724"/>
      <c r="AK33" s="723"/>
      <c r="AL33" s="724"/>
      <c r="AM33" s="725"/>
      <c r="AN33" s="724"/>
      <c r="AO33" s="725"/>
      <c r="AP33" s="724">
        <v>9680</v>
      </c>
      <c r="AQ33" s="725">
        <v>2.5884444444444443E-2</v>
      </c>
      <c r="AR33" s="724"/>
      <c r="AS33" s="725"/>
      <c r="AT33" s="724"/>
      <c r="AU33" s="725"/>
      <c r="AV33" s="724"/>
      <c r="AW33" s="725"/>
      <c r="AX33" s="724"/>
      <c r="AY33" s="725"/>
      <c r="AZ33" s="724"/>
      <c r="BA33" s="725"/>
      <c r="BB33" s="724"/>
      <c r="BC33" s="725"/>
      <c r="BD33" s="724"/>
      <c r="BE33" s="725"/>
      <c r="BF33" s="724"/>
      <c r="BG33" s="725"/>
      <c r="BH33" s="724"/>
      <c r="BI33" s="725"/>
      <c r="BJ33" s="724"/>
      <c r="BK33" s="725"/>
      <c r="BL33" s="724"/>
      <c r="BM33" s="725"/>
      <c r="BN33" s="724"/>
      <c r="BO33" s="725"/>
      <c r="BP33" s="724"/>
      <c r="BQ33" s="725"/>
      <c r="BR33" s="724"/>
      <c r="BS33" s="726"/>
      <c r="BT33" s="724"/>
      <c r="BU33" s="726"/>
      <c r="BV33" s="724"/>
      <c r="BW33" s="726"/>
      <c r="BX33" s="724"/>
      <c r="BY33" s="726"/>
      <c r="BZ33" s="724"/>
      <c r="CA33" s="726"/>
      <c r="CB33" s="726"/>
      <c r="CC33" s="726"/>
      <c r="CD33" s="726"/>
      <c r="CE33" s="726"/>
      <c r="CF33" s="726"/>
      <c r="CG33" s="726"/>
      <c r="CH33" s="726"/>
      <c r="CI33" s="726"/>
      <c r="CJ33" s="726"/>
      <c r="CK33" s="726"/>
      <c r="CL33" s="726"/>
      <c r="CM33" s="726"/>
      <c r="CN33" s="726"/>
      <c r="CO33" s="726"/>
      <c r="CP33" s="726"/>
      <c r="CQ33" s="726"/>
      <c r="CR33" s="726"/>
      <c r="CS33" s="726"/>
      <c r="CT33" s="726"/>
      <c r="CU33" s="726"/>
      <c r="CV33" s="726"/>
      <c r="CW33" s="726"/>
      <c r="CX33" s="726"/>
      <c r="CY33" s="727"/>
      <c r="CZ33" s="714"/>
      <c r="DA33" s="715">
        <f t="shared" si="4"/>
        <v>2845.42</v>
      </c>
    </row>
    <row r="34" spans="1:105" x14ac:dyDescent="0.25">
      <c r="A34" s="711">
        <v>3</v>
      </c>
      <c r="B34" s="712" t="s">
        <v>240</v>
      </c>
      <c r="C34" s="713">
        <v>2019</v>
      </c>
      <c r="D34" s="714">
        <f t="shared" si="2"/>
        <v>2824.06</v>
      </c>
      <c r="E34" s="715">
        <f t="shared" si="2"/>
        <v>0</v>
      </c>
      <c r="F34" s="722"/>
      <c r="G34" s="723"/>
      <c r="H34" s="724"/>
      <c r="I34" s="723"/>
      <c r="J34" s="724"/>
      <c r="K34" s="723"/>
      <c r="L34" s="724"/>
      <c r="M34" s="723"/>
      <c r="N34" s="724"/>
      <c r="O34" s="723"/>
      <c r="P34" s="724">
        <v>11500</v>
      </c>
      <c r="Q34" s="723">
        <v>0.08</v>
      </c>
      <c r="R34" s="724">
        <v>300</v>
      </c>
      <c r="S34" s="723">
        <v>0.46</v>
      </c>
      <c r="T34" s="724"/>
      <c r="U34" s="723"/>
      <c r="V34" s="724">
        <v>564</v>
      </c>
      <c r="W34" s="723">
        <v>1.19</v>
      </c>
      <c r="X34" s="724">
        <v>10</v>
      </c>
      <c r="Y34" s="723">
        <v>3.76</v>
      </c>
      <c r="Z34" s="724"/>
      <c r="AA34" s="723"/>
      <c r="AB34" s="724">
        <v>150</v>
      </c>
      <c r="AC34" s="723">
        <v>7.0000000000000007E-2</v>
      </c>
      <c r="AD34" s="724"/>
      <c r="AE34" s="723"/>
      <c r="AF34" s="724"/>
      <c r="AG34" s="723"/>
      <c r="AH34" s="724">
        <v>158</v>
      </c>
      <c r="AI34" s="723">
        <v>4.7974050632911389</v>
      </c>
      <c r="AJ34" s="724">
        <v>45</v>
      </c>
      <c r="AK34" s="723">
        <v>6.2846666666666664</v>
      </c>
      <c r="AL34" s="724"/>
      <c r="AM34" s="725"/>
      <c r="AN34" s="724"/>
      <c r="AO34" s="725"/>
      <c r="AP34" s="724"/>
      <c r="AQ34" s="725"/>
      <c r="AR34" s="724"/>
      <c r="AS34" s="725"/>
      <c r="AT34" s="724"/>
      <c r="AU34" s="725"/>
      <c r="AV34" s="724"/>
      <c r="AW34" s="725"/>
      <c r="AX34" s="724"/>
      <c r="AY34" s="725"/>
      <c r="AZ34" s="724"/>
      <c r="BA34" s="725"/>
      <c r="BB34" s="724"/>
      <c r="BC34" s="725"/>
      <c r="BD34" s="724">
        <v>200</v>
      </c>
      <c r="BE34" s="725">
        <v>0.03</v>
      </c>
      <c r="BF34" s="724"/>
      <c r="BG34" s="725"/>
      <c r="BH34" s="724"/>
      <c r="BI34" s="725"/>
      <c r="BJ34" s="724"/>
      <c r="BK34" s="725"/>
      <c r="BL34" s="724"/>
      <c r="BM34" s="725"/>
      <c r="BN34" s="724"/>
      <c r="BO34" s="725"/>
      <c r="BP34" s="724"/>
      <c r="BQ34" s="725"/>
      <c r="BR34" s="724"/>
      <c r="BS34" s="726"/>
      <c r="BT34" s="724"/>
      <c r="BU34" s="726"/>
      <c r="BV34" s="724"/>
      <c r="BW34" s="726"/>
      <c r="BX34" s="724"/>
      <c r="BY34" s="726"/>
      <c r="BZ34" s="724"/>
      <c r="CA34" s="726"/>
      <c r="CB34" s="726"/>
      <c r="CC34" s="726"/>
      <c r="CD34" s="726"/>
      <c r="CE34" s="726"/>
      <c r="CF34" s="726"/>
      <c r="CG34" s="726"/>
      <c r="CH34" s="726"/>
      <c r="CI34" s="726"/>
      <c r="CJ34" s="726"/>
      <c r="CK34" s="726"/>
      <c r="CL34" s="726"/>
      <c r="CM34" s="726"/>
      <c r="CN34" s="726"/>
      <c r="CO34" s="726"/>
      <c r="CP34" s="726"/>
      <c r="CQ34" s="726"/>
      <c r="CR34" s="726"/>
      <c r="CS34" s="726"/>
      <c r="CT34" s="726"/>
      <c r="CU34" s="726"/>
      <c r="CV34" s="726"/>
      <c r="CW34" s="726"/>
      <c r="CX34" s="726"/>
      <c r="CY34" s="727"/>
      <c r="CZ34" s="714">
        <f t="shared" si="3"/>
        <v>2824.06</v>
      </c>
      <c r="DA34" s="715"/>
    </row>
    <row r="35" spans="1:105" x14ac:dyDescent="0.25">
      <c r="A35" s="711">
        <v>3</v>
      </c>
      <c r="B35" s="712" t="s">
        <v>240</v>
      </c>
      <c r="C35" s="713">
        <v>2020</v>
      </c>
      <c r="D35" s="714">
        <f t="shared" si="2"/>
        <v>0</v>
      </c>
      <c r="E35" s="715">
        <f t="shared" si="2"/>
        <v>17080.330000000002</v>
      </c>
      <c r="F35" s="722"/>
      <c r="G35" s="723"/>
      <c r="H35" s="724"/>
      <c r="I35" s="723"/>
      <c r="J35" s="724"/>
      <c r="K35" s="723"/>
      <c r="L35" s="724">
        <v>875</v>
      </c>
      <c r="M35" s="723">
        <v>1.4067994285714285</v>
      </c>
      <c r="N35" s="724">
        <v>510</v>
      </c>
      <c r="O35" s="723">
        <v>6.8015686274509806</v>
      </c>
      <c r="P35" s="724">
        <v>53800</v>
      </c>
      <c r="Q35" s="723">
        <v>0.14957058597441875</v>
      </c>
      <c r="R35" s="724">
        <v>350</v>
      </c>
      <c r="S35" s="723">
        <v>0.71744047619047613</v>
      </c>
      <c r="T35" s="724">
        <v>30</v>
      </c>
      <c r="U35" s="723">
        <v>4</v>
      </c>
      <c r="V35" s="724">
        <v>1125</v>
      </c>
      <c r="W35" s="723">
        <v>2.0765977435897436</v>
      </c>
      <c r="X35" s="724"/>
      <c r="Y35" s="723"/>
      <c r="Z35" s="724">
        <v>300</v>
      </c>
      <c r="AA35" s="723">
        <v>0.18647999999999998</v>
      </c>
      <c r="AB35" s="724">
        <v>1000</v>
      </c>
      <c r="AC35" s="723">
        <v>6.6979999999999998E-2</v>
      </c>
      <c r="AD35" s="724">
        <v>26</v>
      </c>
      <c r="AE35" s="723">
        <v>2.3329230769230769</v>
      </c>
      <c r="AF35" s="724">
        <v>20</v>
      </c>
      <c r="AG35" s="723">
        <v>5.8079999999999998</v>
      </c>
      <c r="AH35" s="724"/>
      <c r="AI35" s="723"/>
      <c r="AJ35" s="724"/>
      <c r="AK35" s="723"/>
      <c r="AL35" s="724"/>
      <c r="AM35" s="725"/>
      <c r="AN35" s="724"/>
      <c r="AO35" s="725"/>
      <c r="AP35" s="724"/>
      <c r="AQ35" s="725"/>
      <c r="AR35" s="724"/>
      <c r="AS35" s="725"/>
      <c r="AT35" s="724"/>
      <c r="AU35" s="725"/>
      <c r="AV35" s="724"/>
      <c r="AW35" s="725"/>
      <c r="AX35" s="724"/>
      <c r="AY35" s="725"/>
      <c r="AZ35" s="724"/>
      <c r="BA35" s="725"/>
      <c r="BB35" s="724">
        <v>100</v>
      </c>
      <c r="BC35" s="725">
        <v>1.169</v>
      </c>
      <c r="BD35" s="724">
        <v>1895</v>
      </c>
      <c r="BE35" s="725">
        <v>0.63839999999999997</v>
      </c>
      <c r="BF35" s="724"/>
      <c r="BG35" s="725"/>
      <c r="BH35" s="724"/>
      <c r="BI35" s="725"/>
      <c r="BJ35" s="724"/>
      <c r="BK35" s="725"/>
      <c r="BL35" s="724"/>
      <c r="BM35" s="725"/>
      <c r="BN35" s="724"/>
      <c r="BO35" s="725"/>
      <c r="BP35" s="724"/>
      <c r="BQ35" s="725"/>
      <c r="BR35" s="724"/>
      <c r="BS35" s="726"/>
      <c r="BT35" s="724"/>
      <c r="BU35" s="726"/>
      <c r="BV35" s="724"/>
      <c r="BW35" s="726"/>
      <c r="BX35" s="724"/>
      <c r="BY35" s="726"/>
      <c r="BZ35" s="724"/>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7"/>
      <c r="CZ35" s="714"/>
      <c r="DA35" s="715">
        <f t="shared" si="4"/>
        <v>17080.330000000002</v>
      </c>
    </row>
    <row r="36" spans="1:105" x14ac:dyDescent="0.25">
      <c r="A36" s="711">
        <v>3</v>
      </c>
      <c r="B36" s="712" t="s">
        <v>195</v>
      </c>
      <c r="C36" s="713">
        <v>2019</v>
      </c>
      <c r="D36" s="714">
        <f t="shared" si="2"/>
        <v>2846.02</v>
      </c>
      <c r="E36" s="715">
        <f t="shared" si="2"/>
        <v>0</v>
      </c>
      <c r="F36" s="722"/>
      <c r="G36" s="723"/>
      <c r="H36" s="724">
        <v>950</v>
      </c>
      <c r="I36" s="723">
        <v>1.9E-2</v>
      </c>
      <c r="J36" s="724">
        <v>0</v>
      </c>
      <c r="K36" s="723">
        <v>0</v>
      </c>
      <c r="L36" s="724">
        <v>0</v>
      </c>
      <c r="M36" s="723">
        <v>0</v>
      </c>
      <c r="N36" s="724">
        <v>0</v>
      </c>
      <c r="O36" s="723">
        <v>0</v>
      </c>
      <c r="P36" s="724">
        <v>44900</v>
      </c>
      <c r="Q36" s="723">
        <v>2.53E-2</v>
      </c>
      <c r="R36" s="724">
        <v>2650</v>
      </c>
      <c r="S36" s="723">
        <v>0.54800000000000004</v>
      </c>
      <c r="T36" s="724">
        <v>0</v>
      </c>
      <c r="U36" s="723">
        <v>0</v>
      </c>
      <c r="V36" s="724">
        <v>20</v>
      </c>
      <c r="W36" s="723">
        <v>0.21</v>
      </c>
      <c r="X36" s="724">
        <v>0</v>
      </c>
      <c r="Y36" s="723">
        <v>0</v>
      </c>
      <c r="Z36" s="724">
        <v>0</v>
      </c>
      <c r="AA36" s="723">
        <v>0</v>
      </c>
      <c r="AB36" s="724">
        <v>1000</v>
      </c>
      <c r="AC36" s="723">
        <v>0.02</v>
      </c>
      <c r="AD36" s="724">
        <v>0</v>
      </c>
      <c r="AE36" s="723"/>
      <c r="AF36" s="724">
        <v>0</v>
      </c>
      <c r="AG36" s="723"/>
      <c r="AH36" s="724">
        <v>28</v>
      </c>
      <c r="AI36" s="723">
        <v>3.3</v>
      </c>
      <c r="AJ36" s="724">
        <v>20</v>
      </c>
      <c r="AK36" s="723">
        <v>3.46</v>
      </c>
      <c r="AL36" s="724">
        <v>0</v>
      </c>
      <c r="AM36" s="725">
        <v>0</v>
      </c>
      <c r="AN36" s="724">
        <v>0</v>
      </c>
      <c r="AO36" s="725">
        <v>0</v>
      </c>
      <c r="AP36" s="724">
        <v>5400</v>
      </c>
      <c r="AQ36" s="725">
        <v>0.01</v>
      </c>
      <c r="AR36" s="724"/>
      <c r="AS36" s="725"/>
      <c r="AT36" s="724"/>
      <c r="AU36" s="725"/>
      <c r="AV36" s="724"/>
      <c r="AW36" s="725"/>
      <c r="AX36" s="724"/>
      <c r="AY36" s="725"/>
      <c r="AZ36" s="724"/>
      <c r="BA36" s="725"/>
      <c r="BB36" s="724"/>
      <c r="BC36" s="725"/>
      <c r="BD36" s="724"/>
      <c r="BE36" s="725"/>
      <c r="BF36" s="724"/>
      <c r="BG36" s="725"/>
      <c r="BH36" s="724"/>
      <c r="BI36" s="725"/>
      <c r="BJ36" s="724"/>
      <c r="BK36" s="725"/>
      <c r="BL36" s="724"/>
      <c r="BM36" s="725"/>
      <c r="BN36" s="724"/>
      <c r="BO36" s="725"/>
      <c r="BP36" s="724"/>
      <c r="BQ36" s="725"/>
      <c r="BR36" s="724"/>
      <c r="BS36" s="726"/>
      <c r="BT36" s="724"/>
      <c r="BU36" s="726"/>
      <c r="BV36" s="724"/>
      <c r="BW36" s="726"/>
      <c r="BX36" s="724"/>
      <c r="BY36" s="726"/>
      <c r="BZ36" s="724"/>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7"/>
      <c r="CZ36" s="714">
        <f t="shared" si="3"/>
        <v>2846.02</v>
      </c>
      <c r="DA36" s="715"/>
    </row>
    <row r="37" spans="1:105" x14ac:dyDescent="0.25">
      <c r="A37" s="711">
        <v>3</v>
      </c>
      <c r="B37" s="712" t="s">
        <v>195</v>
      </c>
      <c r="C37" s="713">
        <v>2020</v>
      </c>
      <c r="D37" s="714">
        <f t="shared" si="2"/>
        <v>0</v>
      </c>
      <c r="E37" s="715">
        <f t="shared" si="2"/>
        <v>23415.29</v>
      </c>
      <c r="F37" s="722"/>
      <c r="G37" s="723"/>
      <c r="H37" s="724">
        <v>3800</v>
      </c>
      <c r="I37" s="723">
        <v>0.24347368421052629</v>
      </c>
      <c r="J37" s="724"/>
      <c r="K37" s="723"/>
      <c r="L37" s="724">
        <v>2500</v>
      </c>
      <c r="M37" s="723">
        <v>3.4058000000000002</v>
      </c>
      <c r="N37" s="724">
        <v>690</v>
      </c>
      <c r="O37" s="723">
        <v>5.2030000000000003</v>
      </c>
      <c r="P37" s="724">
        <v>48350</v>
      </c>
      <c r="Q37" s="723">
        <v>0.11698345398138572</v>
      </c>
      <c r="R37" s="724">
        <v>1600</v>
      </c>
      <c r="S37" s="723">
        <v>0.56699999999999995</v>
      </c>
      <c r="T37" s="724">
        <v>14</v>
      </c>
      <c r="U37" s="723">
        <v>16.920000000000002</v>
      </c>
      <c r="V37" s="724">
        <v>1090</v>
      </c>
      <c r="W37" s="723">
        <v>1.45</v>
      </c>
      <c r="X37" s="724">
        <v>100</v>
      </c>
      <c r="Y37" s="723">
        <v>0.14000000000000001</v>
      </c>
      <c r="Z37" s="724">
        <v>100</v>
      </c>
      <c r="AA37" s="723">
        <v>0.33900000000000008</v>
      </c>
      <c r="AB37" s="724">
        <v>1400</v>
      </c>
      <c r="AC37" s="723">
        <v>0.04</v>
      </c>
      <c r="AD37" s="724">
        <v>12</v>
      </c>
      <c r="AE37" s="723">
        <v>6.05</v>
      </c>
      <c r="AF37" s="724">
        <v>20</v>
      </c>
      <c r="AG37" s="723">
        <v>3.63</v>
      </c>
      <c r="AH37" s="724">
        <v>150</v>
      </c>
      <c r="AI37" s="723">
        <v>8.8516666666666666</v>
      </c>
      <c r="AJ37" s="724">
        <v>49</v>
      </c>
      <c r="AK37" s="723">
        <v>4.0967346938775515</v>
      </c>
      <c r="AL37" s="724">
        <v>1920</v>
      </c>
      <c r="AM37" s="725">
        <v>0.05</v>
      </c>
      <c r="AN37" s="724"/>
      <c r="AO37" s="725"/>
      <c r="AP37" s="724">
        <v>4100</v>
      </c>
      <c r="AQ37" s="725">
        <v>3.2000000000000001E-2</v>
      </c>
      <c r="AR37" s="724"/>
      <c r="AS37" s="725"/>
      <c r="AT37" s="724"/>
      <c r="AU37" s="725"/>
      <c r="AV37" s="724"/>
      <c r="AW37" s="725"/>
      <c r="AX37" s="724"/>
      <c r="AY37" s="725"/>
      <c r="AZ37" s="724"/>
      <c r="BA37" s="725"/>
      <c r="BB37" s="724"/>
      <c r="BC37" s="725"/>
      <c r="BD37" s="724"/>
      <c r="BE37" s="725"/>
      <c r="BF37" s="724"/>
      <c r="BG37" s="725"/>
      <c r="BH37" s="724"/>
      <c r="BI37" s="725"/>
      <c r="BJ37" s="724"/>
      <c r="BK37" s="725"/>
      <c r="BL37" s="724"/>
      <c r="BM37" s="725"/>
      <c r="BN37" s="724"/>
      <c r="BO37" s="725"/>
      <c r="BP37" s="724"/>
      <c r="BQ37" s="725"/>
      <c r="BR37" s="724"/>
      <c r="BS37" s="726"/>
      <c r="BT37" s="724"/>
      <c r="BU37" s="726"/>
      <c r="BV37" s="724"/>
      <c r="BW37" s="726"/>
      <c r="BX37" s="724"/>
      <c r="BY37" s="726"/>
      <c r="BZ37" s="724"/>
      <c r="CA37" s="726"/>
      <c r="CB37" s="726"/>
      <c r="CC37" s="726"/>
      <c r="CD37" s="726"/>
      <c r="CE37" s="726"/>
      <c r="CF37" s="726"/>
      <c r="CG37" s="726"/>
      <c r="CH37" s="726"/>
      <c r="CI37" s="726"/>
      <c r="CJ37" s="726"/>
      <c r="CK37" s="726"/>
      <c r="CL37" s="726"/>
      <c r="CM37" s="726"/>
      <c r="CN37" s="726"/>
      <c r="CO37" s="726"/>
      <c r="CP37" s="726"/>
      <c r="CQ37" s="726"/>
      <c r="CR37" s="726"/>
      <c r="CS37" s="726"/>
      <c r="CT37" s="726"/>
      <c r="CU37" s="726"/>
      <c r="CV37" s="726"/>
      <c r="CW37" s="726"/>
      <c r="CX37" s="726"/>
      <c r="CY37" s="727"/>
      <c r="CZ37" s="714"/>
      <c r="DA37" s="715">
        <f t="shared" si="4"/>
        <v>23415.29</v>
      </c>
    </row>
    <row r="38" spans="1:105" x14ac:dyDescent="0.25">
      <c r="A38" s="711">
        <v>3</v>
      </c>
      <c r="B38" s="712" t="s">
        <v>241</v>
      </c>
      <c r="C38" s="713">
        <v>2019</v>
      </c>
      <c r="D38" s="714">
        <f t="shared" si="2"/>
        <v>1979.42</v>
      </c>
      <c r="E38" s="715">
        <f t="shared" si="2"/>
        <v>0</v>
      </c>
      <c r="F38" s="722"/>
      <c r="G38" s="723"/>
      <c r="H38" s="724">
        <v>150</v>
      </c>
      <c r="I38" s="723">
        <v>0.04</v>
      </c>
      <c r="J38" s="724"/>
      <c r="K38" s="723"/>
      <c r="L38" s="724"/>
      <c r="M38" s="723"/>
      <c r="N38" s="724"/>
      <c r="O38" s="723"/>
      <c r="P38" s="724">
        <v>30500</v>
      </c>
      <c r="Q38" s="723">
        <v>0.03</v>
      </c>
      <c r="R38" s="724">
        <v>455</v>
      </c>
      <c r="S38" s="723">
        <v>0.37</v>
      </c>
      <c r="T38" s="724"/>
      <c r="U38" s="723"/>
      <c r="V38" s="724">
        <v>246</v>
      </c>
      <c r="W38" s="723">
        <v>2.19</v>
      </c>
      <c r="X38" s="724">
        <v>200</v>
      </c>
      <c r="Y38" s="723">
        <v>0.08</v>
      </c>
      <c r="Z38" s="724"/>
      <c r="AA38" s="723"/>
      <c r="AB38" s="724">
        <v>550</v>
      </c>
      <c r="AC38" s="723">
        <v>0.1</v>
      </c>
      <c r="AD38" s="724"/>
      <c r="AE38" s="723"/>
      <c r="AF38" s="724"/>
      <c r="AG38" s="723"/>
      <c r="AH38" s="724">
        <v>23.5</v>
      </c>
      <c r="AI38" s="723">
        <v>7.02</v>
      </c>
      <c r="AJ38" s="724">
        <v>16</v>
      </c>
      <c r="AK38" s="723">
        <v>7.21</v>
      </c>
      <c r="AL38" s="724"/>
      <c r="AM38" s="725"/>
      <c r="AN38" s="724"/>
      <c r="AO38" s="725"/>
      <c r="AP38" s="724"/>
      <c r="AQ38" s="725"/>
      <c r="AR38" s="724"/>
      <c r="AS38" s="725"/>
      <c r="AT38" s="724"/>
      <c r="AU38" s="725"/>
      <c r="AV38" s="724"/>
      <c r="AW38" s="725"/>
      <c r="AX38" s="724"/>
      <c r="AY38" s="725"/>
      <c r="AZ38" s="724"/>
      <c r="BA38" s="725"/>
      <c r="BB38" s="724"/>
      <c r="BC38" s="725"/>
      <c r="BD38" s="724"/>
      <c r="BE38" s="725"/>
      <c r="BF38" s="724"/>
      <c r="BG38" s="725"/>
      <c r="BH38" s="724"/>
      <c r="BI38" s="725"/>
      <c r="BJ38" s="724"/>
      <c r="BK38" s="725"/>
      <c r="BL38" s="724"/>
      <c r="BM38" s="725"/>
      <c r="BN38" s="724"/>
      <c r="BO38" s="725"/>
      <c r="BP38" s="724"/>
      <c r="BQ38" s="725"/>
      <c r="BR38" s="724"/>
      <c r="BS38" s="726"/>
      <c r="BT38" s="724"/>
      <c r="BU38" s="726"/>
      <c r="BV38" s="724"/>
      <c r="BW38" s="726"/>
      <c r="BX38" s="724"/>
      <c r="BY38" s="726"/>
      <c r="BZ38" s="724"/>
      <c r="CA38" s="726"/>
      <c r="CB38" s="726"/>
      <c r="CC38" s="726"/>
      <c r="CD38" s="726"/>
      <c r="CE38" s="726"/>
      <c r="CF38" s="726"/>
      <c r="CG38" s="726"/>
      <c r="CH38" s="726"/>
      <c r="CI38" s="726"/>
      <c r="CJ38" s="726"/>
      <c r="CK38" s="726"/>
      <c r="CL38" s="726"/>
      <c r="CM38" s="726"/>
      <c r="CN38" s="726"/>
      <c r="CO38" s="726"/>
      <c r="CP38" s="726"/>
      <c r="CQ38" s="726"/>
      <c r="CR38" s="726"/>
      <c r="CS38" s="726"/>
      <c r="CT38" s="726"/>
      <c r="CU38" s="726"/>
      <c r="CV38" s="726"/>
      <c r="CW38" s="726"/>
      <c r="CX38" s="726"/>
      <c r="CY38" s="727"/>
      <c r="CZ38" s="714">
        <f t="shared" si="3"/>
        <v>1979.42</v>
      </c>
      <c r="DA38" s="715"/>
    </row>
    <row r="39" spans="1:105" x14ac:dyDescent="0.25">
      <c r="A39" s="711">
        <v>3</v>
      </c>
      <c r="B39" s="712" t="s">
        <v>241</v>
      </c>
      <c r="C39" s="713">
        <v>2020</v>
      </c>
      <c r="D39" s="714">
        <f t="shared" si="2"/>
        <v>0</v>
      </c>
      <c r="E39" s="715">
        <f t="shared" si="2"/>
        <v>10580.04</v>
      </c>
      <c r="F39" s="722"/>
      <c r="G39" s="723"/>
      <c r="H39" s="724">
        <v>6150</v>
      </c>
      <c r="I39" s="723">
        <v>0.12073170731707317</v>
      </c>
      <c r="J39" s="724"/>
      <c r="K39" s="723"/>
      <c r="L39" s="724">
        <v>747</v>
      </c>
      <c r="M39" s="723">
        <v>1.3112048192771084</v>
      </c>
      <c r="N39" s="724"/>
      <c r="O39" s="723"/>
      <c r="P39" s="724">
        <v>36350</v>
      </c>
      <c r="Q39" s="723">
        <v>8.852819807427785E-2</v>
      </c>
      <c r="R39" s="724">
        <v>564</v>
      </c>
      <c r="S39" s="723">
        <v>0.35097517730496453</v>
      </c>
      <c r="T39" s="724">
        <v>66</v>
      </c>
      <c r="U39" s="723">
        <v>9.9275757575757577</v>
      </c>
      <c r="V39" s="724">
        <v>2176</v>
      </c>
      <c r="W39" s="723">
        <v>1.6070220588235296</v>
      </c>
      <c r="X39" s="724">
        <v>701</v>
      </c>
      <c r="Y39" s="723">
        <v>5.5748930099857347E-2</v>
      </c>
      <c r="Z39" s="724">
        <v>80</v>
      </c>
      <c r="AA39" s="723">
        <v>0.34</v>
      </c>
      <c r="AB39" s="724">
        <v>1570</v>
      </c>
      <c r="AC39" s="723">
        <v>9.439490445859873E-2</v>
      </c>
      <c r="AD39" s="724">
        <v>10</v>
      </c>
      <c r="AE39" s="723">
        <v>9.01</v>
      </c>
      <c r="AF39" s="724"/>
      <c r="AG39" s="723"/>
      <c r="AH39" s="724">
        <v>67.5</v>
      </c>
      <c r="AI39" s="723">
        <v>11.800148148148148</v>
      </c>
      <c r="AJ39" s="724">
        <v>25</v>
      </c>
      <c r="AK39" s="723">
        <v>7.5569999999999995</v>
      </c>
      <c r="AL39" s="724"/>
      <c r="AM39" s="725"/>
      <c r="AN39" s="724"/>
      <c r="AO39" s="725"/>
      <c r="AP39" s="724"/>
      <c r="AQ39" s="725"/>
      <c r="AR39" s="724"/>
      <c r="AS39" s="725"/>
      <c r="AT39" s="724"/>
      <c r="AU39" s="725"/>
      <c r="AV39" s="724"/>
      <c r="AW39" s="725"/>
      <c r="AX39" s="724"/>
      <c r="AY39" s="725"/>
      <c r="AZ39" s="724"/>
      <c r="BA39" s="725"/>
      <c r="BB39" s="724"/>
      <c r="BC39" s="725"/>
      <c r="BD39" s="724"/>
      <c r="BE39" s="725"/>
      <c r="BF39" s="724"/>
      <c r="BG39" s="725"/>
      <c r="BH39" s="724"/>
      <c r="BI39" s="725"/>
      <c r="BJ39" s="724"/>
      <c r="BK39" s="725"/>
      <c r="BL39" s="724"/>
      <c r="BM39" s="725"/>
      <c r="BN39" s="724"/>
      <c r="BO39" s="725"/>
      <c r="BP39" s="724"/>
      <c r="BQ39" s="725"/>
      <c r="BR39" s="724"/>
      <c r="BS39" s="726"/>
      <c r="BT39" s="724"/>
      <c r="BU39" s="726"/>
      <c r="BV39" s="724"/>
      <c r="BW39" s="726"/>
      <c r="BX39" s="724"/>
      <c r="BY39" s="726"/>
      <c r="BZ39" s="724"/>
      <c r="CA39" s="726"/>
      <c r="CB39" s="726"/>
      <c r="CC39" s="726"/>
      <c r="CD39" s="726"/>
      <c r="CE39" s="726"/>
      <c r="CF39" s="726"/>
      <c r="CG39" s="726"/>
      <c r="CH39" s="726"/>
      <c r="CI39" s="726"/>
      <c r="CJ39" s="726"/>
      <c r="CK39" s="726"/>
      <c r="CL39" s="726"/>
      <c r="CM39" s="726"/>
      <c r="CN39" s="726"/>
      <c r="CO39" s="726"/>
      <c r="CP39" s="726"/>
      <c r="CQ39" s="726"/>
      <c r="CR39" s="726"/>
      <c r="CS39" s="726"/>
      <c r="CT39" s="726"/>
      <c r="CU39" s="726"/>
      <c r="CV39" s="726"/>
      <c r="CW39" s="726"/>
      <c r="CX39" s="726"/>
      <c r="CY39" s="727"/>
      <c r="CZ39" s="714"/>
      <c r="DA39" s="715">
        <f t="shared" si="4"/>
        <v>10580.04</v>
      </c>
    </row>
    <row r="40" spans="1:105" x14ac:dyDescent="0.25">
      <c r="A40" s="711">
        <v>3</v>
      </c>
      <c r="B40" s="712" t="s">
        <v>188</v>
      </c>
      <c r="C40" s="713">
        <v>2019</v>
      </c>
      <c r="D40" s="714">
        <f t="shared" si="2"/>
        <v>4075.57</v>
      </c>
      <c r="E40" s="715">
        <f t="shared" si="2"/>
        <v>0</v>
      </c>
      <c r="F40" s="722"/>
      <c r="G40" s="723"/>
      <c r="H40" s="724"/>
      <c r="I40" s="723"/>
      <c r="J40" s="724"/>
      <c r="K40" s="723"/>
      <c r="L40" s="724"/>
      <c r="M40" s="723"/>
      <c r="N40" s="724">
        <v>0</v>
      </c>
      <c r="O40" s="723">
        <v>0</v>
      </c>
      <c r="P40" s="724">
        <v>24100</v>
      </c>
      <c r="Q40" s="723">
        <v>3.3390041493775932E-2</v>
      </c>
      <c r="R40" s="724">
        <v>200</v>
      </c>
      <c r="S40" s="723">
        <v>0.34215000000000001</v>
      </c>
      <c r="T40" s="724">
        <v>0</v>
      </c>
      <c r="U40" s="723">
        <v>0</v>
      </c>
      <c r="V40" s="724">
        <v>0</v>
      </c>
      <c r="W40" s="723">
        <v>0</v>
      </c>
      <c r="X40" s="724">
        <v>100</v>
      </c>
      <c r="Y40" s="723">
        <v>4.2999999999999997E-2</v>
      </c>
      <c r="Z40" s="724"/>
      <c r="AA40" s="723"/>
      <c r="AB40" s="724">
        <v>900</v>
      </c>
      <c r="AC40" s="723">
        <v>1.8333333333333333E-2</v>
      </c>
      <c r="AD40" s="724">
        <v>0</v>
      </c>
      <c r="AE40" s="723">
        <v>0</v>
      </c>
      <c r="AF40" s="724"/>
      <c r="AG40" s="723"/>
      <c r="AH40" s="724">
        <v>45.67</v>
      </c>
      <c r="AI40" s="723">
        <v>5.4751477994306983</v>
      </c>
      <c r="AJ40" s="724">
        <v>30.6</v>
      </c>
      <c r="AK40" s="723">
        <v>9.2379084967320253</v>
      </c>
      <c r="AL40" s="724">
        <v>50600</v>
      </c>
      <c r="AM40" s="725">
        <v>5.111818181818182E-2</v>
      </c>
      <c r="AN40" s="724"/>
      <c r="AO40" s="725"/>
      <c r="AP40" s="724">
        <v>5100</v>
      </c>
      <c r="AQ40" s="725">
        <v>1.222156862745098E-2</v>
      </c>
      <c r="AR40" s="724"/>
      <c r="AS40" s="725"/>
      <c r="AT40" s="724"/>
      <c r="AU40" s="725"/>
      <c r="AV40" s="724"/>
      <c r="AW40" s="725"/>
      <c r="AX40" s="724"/>
      <c r="AY40" s="725"/>
      <c r="AZ40" s="724"/>
      <c r="BA40" s="725"/>
      <c r="BB40" s="724"/>
      <c r="BC40" s="725"/>
      <c r="BD40" s="724"/>
      <c r="BE40" s="725"/>
      <c r="BF40" s="724"/>
      <c r="BG40" s="725"/>
      <c r="BH40" s="724"/>
      <c r="BI40" s="725"/>
      <c r="BJ40" s="724"/>
      <c r="BK40" s="725"/>
      <c r="BL40" s="724"/>
      <c r="BM40" s="725"/>
      <c r="BN40" s="724"/>
      <c r="BO40" s="725"/>
      <c r="BP40" s="724"/>
      <c r="BQ40" s="725"/>
      <c r="BR40" s="724"/>
      <c r="BS40" s="726"/>
      <c r="BT40" s="724"/>
      <c r="BU40" s="726"/>
      <c r="BV40" s="724"/>
      <c r="BW40" s="726"/>
      <c r="BX40" s="724"/>
      <c r="BY40" s="726"/>
      <c r="BZ40" s="724"/>
      <c r="CA40" s="726"/>
      <c r="CB40" s="726"/>
      <c r="CC40" s="726"/>
      <c r="CD40" s="726"/>
      <c r="CE40" s="726"/>
      <c r="CF40" s="726"/>
      <c r="CG40" s="726"/>
      <c r="CH40" s="726"/>
      <c r="CI40" s="726"/>
      <c r="CJ40" s="726"/>
      <c r="CK40" s="726"/>
      <c r="CL40" s="726"/>
      <c r="CM40" s="726"/>
      <c r="CN40" s="726"/>
      <c r="CO40" s="726"/>
      <c r="CP40" s="726"/>
      <c r="CQ40" s="726"/>
      <c r="CR40" s="726"/>
      <c r="CS40" s="726"/>
      <c r="CT40" s="726"/>
      <c r="CU40" s="726"/>
      <c r="CV40" s="726"/>
      <c r="CW40" s="726"/>
      <c r="CX40" s="726"/>
      <c r="CY40" s="727"/>
      <c r="CZ40" s="714">
        <f t="shared" si="3"/>
        <v>4075.57</v>
      </c>
      <c r="DA40" s="715"/>
    </row>
    <row r="41" spans="1:105" x14ac:dyDescent="0.25">
      <c r="A41" s="711">
        <v>3</v>
      </c>
      <c r="B41" s="712" t="s">
        <v>188</v>
      </c>
      <c r="C41" s="713">
        <v>2020</v>
      </c>
      <c r="D41" s="714">
        <f t="shared" si="2"/>
        <v>0</v>
      </c>
      <c r="E41" s="715">
        <f t="shared" si="2"/>
        <v>12065.15</v>
      </c>
      <c r="F41" s="722"/>
      <c r="G41" s="723"/>
      <c r="H41" s="724"/>
      <c r="I41" s="723"/>
      <c r="J41" s="724"/>
      <c r="K41" s="723"/>
      <c r="L41" s="724"/>
      <c r="M41" s="723"/>
      <c r="N41" s="724">
        <v>340</v>
      </c>
      <c r="O41" s="723">
        <v>8.4</v>
      </c>
      <c r="P41" s="724">
        <v>53100</v>
      </c>
      <c r="Q41" s="723">
        <v>4.146531073446328E-2</v>
      </c>
      <c r="R41" s="724">
        <v>550</v>
      </c>
      <c r="S41" s="723">
        <v>0.44073327272727275</v>
      </c>
      <c r="T41" s="724">
        <v>140</v>
      </c>
      <c r="U41" s="723">
        <v>1.052</v>
      </c>
      <c r="V41" s="724">
        <v>280</v>
      </c>
      <c r="W41" s="723">
        <v>3.0371000000000001</v>
      </c>
      <c r="X41" s="724">
        <v>1300</v>
      </c>
      <c r="Y41" s="723">
        <v>7.5870000000000007E-2</v>
      </c>
      <c r="Z41" s="724"/>
      <c r="AA41" s="723"/>
      <c r="AB41" s="724">
        <v>1600</v>
      </c>
      <c r="AC41" s="723">
        <v>1.9481249999999999E-2</v>
      </c>
      <c r="AD41" s="724">
        <v>41</v>
      </c>
      <c r="AE41" s="723">
        <v>2.3344878048780489</v>
      </c>
      <c r="AF41" s="724"/>
      <c r="AG41" s="723"/>
      <c r="AH41" s="724">
        <v>164.84100000000001</v>
      </c>
      <c r="AI41" s="723">
        <v>5.3329786764215212</v>
      </c>
      <c r="AJ41" s="724">
        <v>34.800000000000004</v>
      </c>
      <c r="AK41" s="723">
        <v>10.518346551724136</v>
      </c>
      <c r="AL41" s="724">
        <v>80190</v>
      </c>
      <c r="AM41" s="725">
        <v>5.1574395809951365E-2</v>
      </c>
      <c r="AN41" s="724"/>
      <c r="AO41" s="725"/>
      <c r="AP41" s="724">
        <v>8400</v>
      </c>
      <c r="AQ41" s="725">
        <v>1.9151999999999999E-2</v>
      </c>
      <c r="AR41" s="724"/>
      <c r="AS41" s="725"/>
      <c r="AT41" s="724"/>
      <c r="AU41" s="725"/>
      <c r="AV41" s="724"/>
      <c r="AW41" s="725"/>
      <c r="AX41" s="724"/>
      <c r="AY41" s="725"/>
      <c r="AZ41" s="724"/>
      <c r="BA41" s="725"/>
      <c r="BB41" s="724"/>
      <c r="BC41" s="725"/>
      <c r="BD41" s="724"/>
      <c r="BE41" s="725"/>
      <c r="BF41" s="724"/>
      <c r="BG41" s="725"/>
      <c r="BH41" s="724"/>
      <c r="BI41" s="725"/>
      <c r="BJ41" s="724"/>
      <c r="BK41" s="725"/>
      <c r="BL41" s="724"/>
      <c r="BM41" s="725"/>
      <c r="BN41" s="724"/>
      <c r="BO41" s="725"/>
      <c r="BP41" s="724"/>
      <c r="BQ41" s="725"/>
      <c r="BR41" s="724"/>
      <c r="BS41" s="726"/>
      <c r="BT41" s="724"/>
      <c r="BU41" s="726"/>
      <c r="BV41" s="724"/>
      <c r="BW41" s="726"/>
      <c r="BX41" s="724"/>
      <c r="BY41" s="726"/>
      <c r="BZ41" s="724"/>
      <c r="CA41" s="726"/>
      <c r="CB41" s="726"/>
      <c r="CC41" s="726"/>
      <c r="CD41" s="726"/>
      <c r="CE41" s="726"/>
      <c r="CF41" s="726"/>
      <c r="CG41" s="726"/>
      <c r="CH41" s="726"/>
      <c r="CI41" s="726"/>
      <c r="CJ41" s="726"/>
      <c r="CK41" s="726"/>
      <c r="CL41" s="726"/>
      <c r="CM41" s="726"/>
      <c r="CN41" s="726"/>
      <c r="CO41" s="726"/>
      <c r="CP41" s="726"/>
      <c r="CQ41" s="726"/>
      <c r="CR41" s="726"/>
      <c r="CS41" s="726"/>
      <c r="CT41" s="726"/>
      <c r="CU41" s="726"/>
      <c r="CV41" s="726"/>
      <c r="CW41" s="726"/>
      <c r="CX41" s="726"/>
      <c r="CY41" s="727"/>
      <c r="CZ41" s="714"/>
      <c r="DA41" s="715">
        <f t="shared" si="4"/>
        <v>12065.15</v>
      </c>
    </row>
    <row r="42" spans="1:105" x14ac:dyDescent="0.25">
      <c r="A42" s="711">
        <v>3</v>
      </c>
      <c r="B42" s="712" t="s">
        <v>242</v>
      </c>
      <c r="C42" s="713">
        <v>2019</v>
      </c>
      <c r="D42" s="714">
        <f t="shared" si="2"/>
        <v>2754.93</v>
      </c>
      <c r="E42" s="715">
        <f t="shared" si="2"/>
        <v>0</v>
      </c>
      <c r="F42" s="722"/>
      <c r="G42" s="723"/>
      <c r="H42" s="724"/>
      <c r="I42" s="723"/>
      <c r="J42" s="724"/>
      <c r="K42" s="723"/>
      <c r="L42" s="724"/>
      <c r="M42" s="723"/>
      <c r="N42" s="724"/>
      <c r="O42" s="723"/>
      <c r="P42" s="724">
        <v>62000</v>
      </c>
      <c r="Q42" s="723">
        <v>2.1064516129032259E-2</v>
      </c>
      <c r="R42" s="724"/>
      <c r="S42" s="723"/>
      <c r="T42" s="724"/>
      <c r="U42" s="723"/>
      <c r="V42" s="724"/>
      <c r="W42" s="723"/>
      <c r="X42" s="724"/>
      <c r="Y42" s="723"/>
      <c r="Z42" s="724"/>
      <c r="AA42" s="723"/>
      <c r="AB42" s="724"/>
      <c r="AC42" s="723"/>
      <c r="AD42" s="724"/>
      <c r="AE42" s="723"/>
      <c r="AF42" s="724"/>
      <c r="AG42" s="723"/>
      <c r="AH42" s="724">
        <v>92</v>
      </c>
      <c r="AI42" s="723">
        <v>5.8573913043478258</v>
      </c>
      <c r="AJ42" s="724">
        <v>35</v>
      </c>
      <c r="AK42" s="723">
        <v>3.544285714285714</v>
      </c>
      <c r="AL42" s="724">
        <v>102</v>
      </c>
      <c r="AM42" s="725">
        <v>7.7058823529411766</v>
      </c>
      <c r="AN42" s="724"/>
      <c r="AO42" s="725"/>
      <c r="AP42" s="724"/>
      <c r="AQ42" s="725"/>
      <c r="AR42" s="724"/>
      <c r="AS42" s="725"/>
      <c r="AT42" s="724"/>
      <c r="AU42" s="725"/>
      <c r="AV42" s="724"/>
      <c r="AW42" s="725"/>
      <c r="AX42" s="724"/>
      <c r="AY42" s="725"/>
      <c r="AZ42" s="724"/>
      <c r="BA42" s="725"/>
      <c r="BB42" s="724"/>
      <c r="BC42" s="725"/>
      <c r="BD42" s="724"/>
      <c r="BE42" s="725"/>
      <c r="BF42" s="724"/>
      <c r="BG42" s="725"/>
      <c r="BH42" s="724"/>
      <c r="BI42" s="725"/>
      <c r="BJ42" s="724"/>
      <c r="BK42" s="725"/>
      <c r="BL42" s="724"/>
      <c r="BM42" s="725"/>
      <c r="BN42" s="724"/>
      <c r="BO42" s="725"/>
      <c r="BP42" s="724"/>
      <c r="BQ42" s="725"/>
      <c r="BR42" s="724"/>
      <c r="BS42" s="726"/>
      <c r="BT42" s="724"/>
      <c r="BU42" s="726"/>
      <c r="BV42" s="724"/>
      <c r="BW42" s="726"/>
      <c r="BX42" s="724"/>
      <c r="BY42" s="726"/>
      <c r="BZ42" s="724"/>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7"/>
      <c r="CZ42" s="714">
        <f t="shared" si="3"/>
        <v>2754.93</v>
      </c>
      <c r="DA42" s="715"/>
    </row>
    <row r="43" spans="1:105" x14ac:dyDescent="0.25">
      <c r="A43" s="711">
        <v>3</v>
      </c>
      <c r="B43" s="712" t="s">
        <v>242</v>
      </c>
      <c r="C43" s="713">
        <v>2020</v>
      </c>
      <c r="D43" s="714">
        <f t="shared" si="2"/>
        <v>0</v>
      </c>
      <c r="E43" s="715">
        <f t="shared" si="2"/>
        <v>13641.41</v>
      </c>
      <c r="F43" s="722"/>
      <c r="G43" s="723"/>
      <c r="H43" s="724"/>
      <c r="I43" s="723"/>
      <c r="J43" s="724"/>
      <c r="K43" s="723"/>
      <c r="L43" s="724"/>
      <c r="M43" s="723"/>
      <c r="N43" s="724"/>
      <c r="O43" s="723"/>
      <c r="P43" s="724">
        <v>10000</v>
      </c>
      <c r="Q43" s="723">
        <v>0.10730000000000001</v>
      </c>
      <c r="R43" s="724"/>
      <c r="S43" s="723"/>
      <c r="T43" s="724">
        <v>690</v>
      </c>
      <c r="U43" s="723">
        <v>8.1050000000000004</v>
      </c>
      <c r="V43" s="724">
        <v>500</v>
      </c>
      <c r="W43" s="723">
        <v>1.57</v>
      </c>
      <c r="X43" s="724"/>
      <c r="Y43" s="723"/>
      <c r="Z43" s="724"/>
      <c r="AA43" s="723"/>
      <c r="AB43" s="724"/>
      <c r="AC43" s="723"/>
      <c r="AD43" s="724"/>
      <c r="AE43" s="723"/>
      <c r="AF43" s="724"/>
      <c r="AG43" s="723"/>
      <c r="AH43" s="724">
        <v>227</v>
      </c>
      <c r="AI43" s="723">
        <v>18.532647577092511</v>
      </c>
      <c r="AJ43" s="724">
        <v>35</v>
      </c>
      <c r="AK43" s="723">
        <v>4.9948571428571427</v>
      </c>
      <c r="AL43" s="724">
        <v>168</v>
      </c>
      <c r="AM43" s="725">
        <v>7.7514285714285718</v>
      </c>
      <c r="AN43" s="724">
        <v>5000</v>
      </c>
      <c r="AO43" s="725">
        <v>0.101398</v>
      </c>
      <c r="AP43" s="724"/>
      <c r="AQ43" s="725"/>
      <c r="AR43" s="724"/>
      <c r="AS43" s="725"/>
      <c r="AT43" s="724"/>
      <c r="AU43" s="725"/>
      <c r="AV43" s="724"/>
      <c r="AW43" s="725"/>
      <c r="AX43" s="724"/>
      <c r="AY43" s="725"/>
      <c r="AZ43" s="724"/>
      <c r="BA43" s="725"/>
      <c r="BB43" s="724"/>
      <c r="BC43" s="725"/>
      <c r="BD43" s="724"/>
      <c r="BE43" s="725"/>
      <c r="BF43" s="724"/>
      <c r="BG43" s="725"/>
      <c r="BH43" s="724"/>
      <c r="BI43" s="725"/>
      <c r="BJ43" s="724"/>
      <c r="BK43" s="725"/>
      <c r="BL43" s="724"/>
      <c r="BM43" s="725"/>
      <c r="BN43" s="724"/>
      <c r="BO43" s="725"/>
      <c r="BP43" s="724"/>
      <c r="BQ43" s="725"/>
      <c r="BR43" s="724"/>
      <c r="BS43" s="726"/>
      <c r="BT43" s="724"/>
      <c r="BU43" s="726"/>
      <c r="BV43" s="724"/>
      <c r="BW43" s="726"/>
      <c r="BX43" s="724"/>
      <c r="BY43" s="726"/>
      <c r="BZ43" s="724"/>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7"/>
      <c r="CZ43" s="714"/>
      <c r="DA43" s="715">
        <f t="shared" si="4"/>
        <v>13641.41</v>
      </c>
    </row>
    <row r="44" spans="1:105" ht="15.75" thickBot="1" x14ac:dyDescent="0.3">
      <c r="A44" s="728">
        <v>2</v>
      </c>
      <c r="B44" s="729" t="s">
        <v>187</v>
      </c>
      <c r="C44" s="730">
        <v>2019</v>
      </c>
      <c r="D44" s="731">
        <f t="shared" si="2"/>
        <v>1725.19</v>
      </c>
      <c r="E44" s="732">
        <f t="shared" si="2"/>
        <v>0</v>
      </c>
      <c r="F44" s="733"/>
      <c r="G44" s="734"/>
      <c r="H44" s="735">
        <v>300</v>
      </c>
      <c r="I44" s="734">
        <v>3.5700000000000003E-2</v>
      </c>
      <c r="J44" s="735">
        <v>0</v>
      </c>
      <c r="K44" s="734">
        <v>0</v>
      </c>
      <c r="L44" s="735"/>
      <c r="M44" s="734"/>
      <c r="N44" s="735"/>
      <c r="O44" s="734"/>
      <c r="P44" s="735">
        <v>23500</v>
      </c>
      <c r="Q44" s="734">
        <v>3.8699999999999998E-2</v>
      </c>
      <c r="R44" s="735">
        <v>300</v>
      </c>
      <c r="S44" s="734">
        <v>0.54879999999999995</v>
      </c>
      <c r="T44" s="735"/>
      <c r="U44" s="734"/>
      <c r="V44" s="735">
        <v>0</v>
      </c>
      <c r="W44" s="734">
        <v>0</v>
      </c>
      <c r="X44" s="735">
        <v>100</v>
      </c>
      <c r="Y44" s="734">
        <v>8.9200000000000002E-2</v>
      </c>
      <c r="Z44" s="735"/>
      <c r="AA44" s="734"/>
      <c r="AB44" s="735">
        <v>750</v>
      </c>
      <c r="AC44" s="734">
        <v>0.1273</v>
      </c>
      <c r="AD44" s="735">
        <v>0</v>
      </c>
      <c r="AE44" s="734">
        <v>0</v>
      </c>
      <c r="AF44" s="735"/>
      <c r="AG44" s="734"/>
      <c r="AH44" s="735">
        <v>35</v>
      </c>
      <c r="AI44" s="734">
        <v>6.4512</v>
      </c>
      <c r="AJ44" s="735">
        <v>20</v>
      </c>
      <c r="AK44" s="734">
        <v>15.076599999999999</v>
      </c>
      <c r="AL44" s="735"/>
      <c r="AM44" s="736"/>
      <c r="AN44" s="735"/>
      <c r="AO44" s="736"/>
      <c r="AP44" s="735"/>
      <c r="AQ44" s="736"/>
      <c r="AR44" s="735"/>
      <c r="AS44" s="736"/>
      <c r="AT44" s="735"/>
      <c r="AU44" s="736"/>
      <c r="AV44" s="735"/>
      <c r="AW44" s="736"/>
      <c r="AX44" s="735">
        <v>20</v>
      </c>
      <c r="AY44" s="736">
        <v>0.4335</v>
      </c>
      <c r="AZ44" s="735"/>
      <c r="BA44" s="736"/>
      <c r="BB44" s="735"/>
      <c r="BC44" s="736"/>
      <c r="BD44" s="735"/>
      <c r="BE44" s="736"/>
      <c r="BF44" s="735"/>
      <c r="BG44" s="736"/>
      <c r="BH44" s="735"/>
      <c r="BI44" s="736"/>
      <c r="BJ44" s="735"/>
      <c r="BK44" s="736"/>
      <c r="BL44" s="735"/>
      <c r="BM44" s="736"/>
      <c r="BN44" s="735"/>
      <c r="BO44" s="736"/>
      <c r="BP44" s="735"/>
      <c r="BQ44" s="736"/>
      <c r="BR44" s="735"/>
      <c r="BS44" s="737"/>
      <c r="BT44" s="735"/>
      <c r="BU44" s="737"/>
      <c r="BV44" s="735"/>
      <c r="BW44" s="737"/>
      <c r="BX44" s="735"/>
      <c r="BY44" s="737"/>
      <c r="BZ44" s="735"/>
      <c r="CA44" s="737"/>
      <c r="CB44" s="737"/>
      <c r="CC44" s="737"/>
      <c r="CD44" s="737"/>
      <c r="CE44" s="737"/>
      <c r="CF44" s="737"/>
      <c r="CG44" s="737"/>
      <c r="CH44" s="737"/>
      <c r="CI44" s="737"/>
      <c r="CJ44" s="737"/>
      <c r="CK44" s="737"/>
      <c r="CL44" s="737"/>
      <c r="CM44" s="737"/>
      <c r="CN44" s="737"/>
      <c r="CO44" s="737"/>
      <c r="CP44" s="737"/>
      <c r="CQ44" s="737"/>
      <c r="CR44" s="737"/>
      <c r="CS44" s="737"/>
      <c r="CT44" s="737"/>
      <c r="CU44" s="737"/>
      <c r="CV44" s="737"/>
      <c r="CW44" s="737"/>
      <c r="CX44" s="737"/>
      <c r="CY44" s="738"/>
      <c r="CZ44" s="731">
        <f t="shared" si="3"/>
        <v>1725.19</v>
      </c>
      <c r="DA44" s="732"/>
    </row>
    <row r="45" spans="1:105" x14ac:dyDescent="0.25">
      <c r="A45" s="700">
        <v>2</v>
      </c>
      <c r="B45" s="701" t="s">
        <v>187</v>
      </c>
      <c r="C45" s="702">
        <v>2020</v>
      </c>
      <c r="D45" s="703">
        <f t="shared" si="2"/>
        <v>0</v>
      </c>
      <c r="E45" s="704">
        <f t="shared" si="2"/>
        <v>6779.18</v>
      </c>
      <c r="F45" s="739"/>
      <c r="G45" s="740"/>
      <c r="H45" s="741">
        <v>2050</v>
      </c>
      <c r="I45" s="740">
        <v>0.16608780487804878</v>
      </c>
      <c r="J45" s="741">
        <v>2000</v>
      </c>
      <c r="K45" s="740">
        <v>7.2700000000000001E-2</v>
      </c>
      <c r="L45" s="741"/>
      <c r="M45" s="740"/>
      <c r="N45" s="741"/>
      <c r="O45" s="740"/>
      <c r="P45" s="741">
        <v>35000</v>
      </c>
      <c r="Q45" s="740">
        <v>9.7537142857142864E-2</v>
      </c>
      <c r="R45" s="741">
        <v>200</v>
      </c>
      <c r="S45" s="740">
        <v>0.56779999999999997</v>
      </c>
      <c r="T45" s="741"/>
      <c r="U45" s="740"/>
      <c r="V45" s="741">
        <v>36</v>
      </c>
      <c r="W45" s="740">
        <v>3.08</v>
      </c>
      <c r="X45" s="741">
        <v>1650</v>
      </c>
      <c r="Y45" s="740">
        <v>9.2069696969696982E-2</v>
      </c>
      <c r="Z45" s="741"/>
      <c r="AA45" s="740"/>
      <c r="AB45" s="741">
        <v>1350</v>
      </c>
      <c r="AC45" s="740">
        <v>0.11220000000000002</v>
      </c>
      <c r="AD45" s="741">
        <v>20</v>
      </c>
      <c r="AE45" s="740">
        <v>14.52</v>
      </c>
      <c r="AF45" s="741"/>
      <c r="AG45" s="740"/>
      <c r="AH45" s="741">
        <v>65</v>
      </c>
      <c r="AI45" s="740">
        <v>6.4512</v>
      </c>
      <c r="AJ45" s="741">
        <v>39</v>
      </c>
      <c r="AK45" s="740">
        <v>15.076599999999999</v>
      </c>
      <c r="AL45" s="741"/>
      <c r="AM45" s="742"/>
      <c r="AN45" s="741"/>
      <c r="AO45" s="742"/>
      <c r="AP45" s="741"/>
      <c r="AQ45" s="742"/>
      <c r="AR45" s="741"/>
      <c r="AS45" s="742"/>
      <c r="AT45" s="741"/>
      <c r="AU45" s="742"/>
      <c r="AV45" s="741"/>
      <c r="AW45" s="742"/>
      <c r="AX45" s="741">
        <v>660</v>
      </c>
      <c r="AY45" s="742">
        <v>1.5969030303030305</v>
      </c>
      <c r="AZ45" s="741"/>
      <c r="BA45" s="742"/>
      <c r="BB45" s="741"/>
      <c r="BC45" s="742"/>
      <c r="BD45" s="741"/>
      <c r="BE45" s="742"/>
      <c r="BF45" s="741"/>
      <c r="BG45" s="742"/>
      <c r="BH45" s="741"/>
      <c r="BI45" s="742"/>
      <c r="BJ45" s="741"/>
      <c r="BK45" s="742"/>
      <c r="BL45" s="741"/>
      <c r="BM45" s="742"/>
      <c r="BN45" s="741"/>
      <c r="BO45" s="742"/>
      <c r="BP45" s="741"/>
      <c r="BQ45" s="742"/>
      <c r="BR45" s="741"/>
      <c r="BS45" s="743"/>
      <c r="BT45" s="741"/>
      <c r="BU45" s="743"/>
      <c r="BV45" s="741"/>
      <c r="BW45" s="743"/>
      <c r="BX45" s="741"/>
      <c r="BY45" s="743"/>
      <c r="BZ45" s="741"/>
      <c r="CA45" s="743"/>
      <c r="CB45" s="743"/>
      <c r="CC45" s="743"/>
      <c r="CD45" s="743"/>
      <c r="CE45" s="743"/>
      <c r="CF45" s="743"/>
      <c r="CG45" s="743"/>
      <c r="CH45" s="743"/>
      <c r="CI45" s="743"/>
      <c r="CJ45" s="743"/>
      <c r="CK45" s="743"/>
      <c r="CL45" s="743"/>
      <c r="CM45" s="743"/>
      <c r="CN45" s="743"/>
      <c r="CO45" s="743"/>
      <c r="CP45" s="743"/>
      <c r="CQ45" s="743"/>
      <c r="CR45" s="743"/>
      <c r="CS45" s="743"/>
      <c r="CT45" s="743"/>
      <c r="CU45" s="743"/>
      <c r="CV45" s="743"/>
      <c r="CW45" s="743"/>
      <c r="CX45" s="743"/>
      <c r="CY45" s="744"/>
      <c r="CZ45" s="703"/>
      <c r="DA45" s="704">
        <f t="shared" si="4"/>
        <v>6779.18</v>
      </c>
    </row>
    <row r="46" spans="1:105" x14ac:dyDescent="0.25">
      <c r="A46" s="711">
        <v>2</v>
      </c>
      <c r="B46" s="712" t="s">
        <v>243</v>
      </c>
      <c r="C46" s="713">
        <v>2019</v>
      </c>
      <c r="D46" s="714">
        <f t="shared" si="2"/>
        <v>777.76</v>
      </c>
      <c r="E46" s="715">
        <f t="shared" si="2"/>
        <v>0</v>
      </c>
      <c r="F46" s="722">
        <v>300</v>
      </c>
      <c r="G46" s="723">
        <v>1.7100000000000001E-2</v>
      </c>
      <c r="H46" s="724"/>
      <c r="I46" s="723"/>
      <c r="J46" s="724"/>
      <c r="K46" s="723"/>
      <c r="L46" s="724"/>
      <c r="M46" s="723"/>
      <c r="N46" s="724">
        <v>0</v>
      </c>
      <c r="O46" s="723">
        <v>0</v>
      </c>
      <c r="P46" s="724">
        <v>11500</v>
      </c>
      <c r="Q46" s="723">
        <v>2.6599999999999999E-2</v>
      </c>
      <c r="R46" s="724">
        <v>150</v>
      </c>
      <c r="S46" s="723">
        <v>0.55549999999999999</v>
      </c>
      <c r="T46" s="724">
        <v>0</v>
      </c>
      <c r="U46" s="723">
        <v>0</v>
      </c>
      <c r="V46" s="724">
        <v>20</v>
      </c>
      <c r="W46" s="723">
        <v>0.51749999999999996</v>
      </c>
      <c r="X46" s="724"/>
      <c r="Y46" s="723"/>
      <c r="Z46" s="724"/>
      <c r="AA46" s="723"/>
      <c r="AB46" s="724">
        <v>100</v>
      </c>
      <c r="AC46" s="723">
        <v>0.19040000000000001</v>
      </c>
      <c r="AD46" s="724"/>
      <c r="AE46" s="723"/>
      <c r="AF46" s="724"/>
      <c r="AG46" s="723"/>
      <c r="AH46" s="724">
        <v>25</v>
      </c>
      <c r="AI46" s="723">
        <v>6.8544</v>
      </c>
      <c r="AJ46" s="724">
        <v>11.5</v>
      </c>
      <c r="AK46" s="723">
        <v>9.1287000000000003</v>
      </c>
      <c r="AL46" s="724"/>
      <c r="AM46" s="725"/>
      <c r="AN46" s="724"/>
      <c r="AO46" s="725"/>
      <c r="AP46" s="724"/>
      <c r="AQ46" s="725"/>
      <c r="AR46" s="724">
        <v>900</v>
      </c>
      <c r="AS46" s="725">
        <v>8.6300000000000002E-2</v>
      </c>
      <c r="AT46" s="724">
        <v>0</v>
      </c>
      <c r="AU46" s="725">
        <v>0</v>
      </c>
      <c r="AV46" s="724"/>
      <c r="AW46" s="725"/>
      <c r="AX46" s="724"/>
      <c r="AY46" s="725"/>
      <c r="AZ46" s="724"/>
      <c r="BA46" s="725"/>
      <c r="BB46" s="724"/>
      <c r="BC46" s="725"/>
      <c r="BD46" s="724"/>
      <c r="BE46" s="725"/>
      <c r="BF46" s="724"/>
      <c r="BG46" s="725"/>
      <c r="BH46" s="724"/>
      <c r="BI46" s="725"/>
      <c r="BJ46" s="724"/>
      <c r="BK46" s="725"/>
      <c r="BL46" s="724"/>
      <c r="BM46" s="725"/>
      <c r="BN46" s="724"/>
      <c r="BO46" s="725"/>
      <c r="BP46" s="724"/>
      <c r="BQ46" s="725"/>
      <c r="BR46" s="724"/>
      <c r="BS46" s="726"/>
      <c r="BT46" s="724"/>
      <c r="BU46" s="726"/>
      <c r="BV46" s="724"/>
      <c r="BW46" s="726"/>
      <c r="BX46" s="724"/>
      <c r="BY46" s="726"/>
      <c r="BZ46" s="724"/>
      <c r="CA46" s="726"/>
      <c r="CB46" s="726"/>
      <c r="CC46" s="726"/>
      <c r="CD46" s="726"/>
      <c r="CE46" s="726"/>
      <c r="CF46" s="726"/>
      <c r="CG46" s="726"/>
      <c r="CH46" s="726"/>
      <c r="CI46" s="726"/>
      <c r="CJ46" s="726"/>
      <c r="CK46" s="726"/>
      <c r="CL46" s="726"/>
      <c r="CM46" s="726"/>
      <c r="CN46" s="726"/>
      <c r="CO46" s="726"/>
      <c r="CP46" s="726"/>
      <c r="CQ46" s="726"/>
      <c r="CR46" s="726"/>
      <c r="CS46" s="726"/>
      <c r="CT46" s="726"/>
      <c r="CU46" s="726"/>
      <c r="CV46" s="726"/>
      <c r="CW46" s="726"/>
      <c r="CX46" s="726"/>
      <c r="CY46" s="727"/>
      <c r="CZ46" s="714">
        <f t="shared" si="3"/>
        <v>777.76</v>
      </c>
      <c r="DA46" s="715"/>
    </row>
    <row r="47" spans="1:105" x14ac:dyDescent="0.25">
      <c r="A47" s="711">
        <v>2</v>
      </c>
      <c r="B47" s="712" t="s">
        <v>243</v>
      </c>
      <c r="C47" s="713">
        <v>2020</v>
      </c>
      <c r="D47" s="714">
        <f t="shared" si="2"/>
        <v>0</v>
      </c>
      <c r="E47" s="715">
        <f t="shared" si="2"/>
        <v>5441.23</v>
      </c>
      <c r="F47" s="722">
        <v>100</v>
      </c>
      <c r="G47" s="723">
        <v>0.16800000000000001</v>
      </c>
      <c r="H47" s="724"/>
      <c r="I47" s="723"/>
      <c r="J47" s="724"/>
      <c r="K47" s="723"/>
      <c r="L47" s="724"/>
      <c r="M47" s="723"/>
      <c r="N47" s="724">
        <v>20</v>
      </c>
      <c r="O47" s="723">
        <v>5.6870000000000003</v>
      </c>
      <c r="P47" s="724">
        <v>16700</v>
      </c>
      <c r="Q47" s="723">
        <v>0.12990898203592816</v>
      </c>
      <c r="R47" s="724">
        <v>100</v>
      </c>
      <c r="S47" s="723">
        <v>0.45189999999999997</v>
      </c>
      <c r="T47" s="724">
        <v>400</v>
      </c>
      <c r="U47" s="723">
        <v>2.42</v>
      </c>
      <c r="V47" s="724">
        <v>560</v>
      </c>
      <c r="W47" s="723">
        <v>1.8231999999999999</v>
      </c>
      <c r="X47" s="724"/>
      <c r="Y47" s="723"/>
      <c r="Z47" s="724"/>
      <c r="AA47" s="723"/>
      <c r="AB47" s="724">
        <v>500</v>
      </c>
      <c r="AC47" s="723">
        <v>0.116384</v>
      </c>
      <c r="AD47" s="724"/>
      <c r="AE47" s="723"/>
      <c r="AF47" s="724"/>
      <c r="AG47" s="723"/>
      <c r="AH47" s="724">
        <v>60</v>
      </c>
      <c r="AI47" s="723">
        <v>7.1026666666666669</v>
      </c>
      <c r="AJ47" s="724">
        <v>37</v>
      </c>
      <c r="AK47" s="723">
        <v>7.6756513513513509</v>
      </c>
      <c r="AL47" s="724"/>
      <c r="AM47" s="725"/>
      <c r="AN47" s="724"/>
      <c r="AO47" s="725"/>
      <c r="AP47" s="724"/>
      <c r="AQ47" s="725"/>
      <c r="AR47" s="724">
        <v>1800</v>
      </c>
      <c r="AS47" s="725">
        <v>0.10285</v>
      </c>
      <c r="AT47" s="724">
        <v>5</v>
      </c>
      <c r="AU47" s="725">
        <v>30.71</v>
      </c>
      <c r="AV47" s="724"/>
      <c r="AW47" s="725"/>
      <c r="AX47" s="724"/>
      <c r="AY47" s="725"/>
      <c r="AZ47" s="724"/>
      <c r="BA47" s="725"/>
      <c r="BB47" s="724"/>
      <c r="BC47" s="725"/>
      <c r="BD47" s="724"/>
      <c r="BE47" s="725"/>
      <c r="BF47" s="724"/>
      <c r="BG47" s="725"/>
      <c r="BH47" s="724"/>
      <c r="BI47" s="725"/>
      <c r="BJ47" s="724"/>
      <c r="BK47" s="725"/>
      <c r="BL47" s="724"/>
      <c r="BM47" s="725"/>
      <c r="BN47" s="724"/>
      <c r="BO47" s="725"/>
      <c r="BP47" s="724"/>
      <c r="BQ47" s="725"/>
      <c r="BR47" s="724"/>
      <c r="BS47" s="726"/>
      <c r="BT47" s="724"/>
      <c r="BU47" s="726"/>
      <c r="BV47" s="724"/>
      <c r="BW47" s="726"/>
      <c r="BX47" s="724"/>
      <c r="BY47" s="726"/>
      <c r="BZ47" s="724"/>
      <c r="CA47" s="726"/>
      <c r="CB47" s="726"/>
      <c r="CC47" s="726"/>
      <c r="CD47" s="726"/>
      <c r="CE47" s="726"/>
      <c r="CF47" s="726"/>
      <c r="CG47" s="726"/>
      <c r="CH47" s="726"/>
      <c r="CI47" s="726"/>
      <c r="CJ47" s="726"/>
      <c r="CK47" s="726"/>
      <c r="CL47" s="726"/>
      <c r="CM47" s="726"/>
      <c r="CN47" s="726"/>
      <c r="CO47" s="726"/>
      <c r="CP47" s="726"/>
      <c r="CQ47" s="726"/>
      <c r="CR47" s="726"/>
      <c r="CS47" s="726"/>
      <c r="CT47" s="726"/>
      <c r="CU47" s="726"/>
      <c r="CV47" s="726"/>
      <c r="CW47" s="726"/>
      <c r="CX47" s="726"/>
      <c r="CY47" s="727"/>
      <c r="CZ47" s="714"/>
      <c r="DA47" s="715">
        <f t="shared" si="4"/>
        <v>5441.23</v>
      </c>
    </row>
    <row r="48" spans="1:105" x14ac:dyDescent="0.25">
      <c r="A48" s="711">
        <v>2</v>
      </c>
      <c r="B48" s="712" t="s">
        <v>244</v>
      </c>
      <c r="C48" s="713">
        <v>2019</v>
      </c>
      <c r="D48" s="714">
        <f t="shared" si="2"/>
        <v>522.86</v>
      </c>
      <c r="E48" s="715">
        <f t="shared" si="2"/>
        <v>0</v>
      </c>
      <c r="F48" s="722"/>
      <c r="G48" s="723"/>
      <c r="H48" s="724">
        <v>0</v>
      </c>
      <c r="I48" s="723">
        <v>0</v>
      </c>
      <c r="J48" s="724"/>
      <c r="K48" s="723"/>
      <c r="L48" s="724"/>
      <c r="M48" s="723"/>
      <c r="N48" s="724">
        <v>0</v>
      </c>
      <c r="O48" s="723">
        <v>0</v>
      </c>
      <c r="P48" s="724">
        <v>10300</v>
      </c>
      <c r="Q48" s="723">
        <v>3.3533678431372553E-2</v>
      </c>
      <c r="R48" s="724"/>
      <c r="S48" s="723"/>
      <c r="T48" s="724">
        <v>0</v>
      </c>
      <c r="U48" s="723">
        <v>0</v>
      </c>
      <c r="V48" s="724">
        <v>50</v>
      </c>
      <c r="W48" s="723">
        <v>0.26823999999999998</v>
      </c>
      <c r="X48" s="724">
        <v>400</v>
      </c>
      <c r="Y48" s="723">
        <v>3.4757249999999996E-2</v>
      </c>
      <c r="Z48" s="724"/>
      <c r="AA48" s="723"/>
      <c r="AB48" s="724">
        <v>150</v>
      </c>
      <c r="AC48" s="723">
        <v>4.6741333333333329E-2</v>
      </c>
      <c r="AD48" s="724">
        <v>0</v>
      </c>
      <c r="AE48" s="723">
        <v>0</v>
      </c>
      <c r="AF48" s="724"/>
      <c r="AG48" s="723"/>
      <c r="AH48" s="724">
        <v>10</v>
      </c>
      <c r="AI48" s="723">
        <v>3.3936000000000002</v>
      </c>
      <c r="AJ48" s="724">
        <v>22.85</v>
      </c>
      <c r="AK48" s="723">
        <v>3.7497820568927787</v>
      </c>
      <c r="AL48" s="724">
        <v>200</v>
      </c>
      <c r="AM48" s="725">
        <v>0.1176</v>
      </c>
      <c r="AN48" s="724"/>
      <c r="AO48" s="725"/>
      <c r="AP48" s="724"/>
      <c r="AQ48" s="725"/>
      <c r="AR48" s="724"/>
      <c r="AS48" s="725"/>
      <c r="AT48" s="724"/>
      <c r="AU48" s="725"/>
      <c r="AV48" s="724"/>
      <c r="AW48" s="725"/>
      <c r="AX48" s="724"/>
      <c r="AY48" s="725"/>
      <c r="AZ48" s="724"/>
      <c r="BA48" s="725"/>
      <c r="BB48" s="724"/>
      <c r="BC48" s="725"/>
      <c r="BD48" s="724"/>
      <c r="BE48" s="725"/>
      <c r="BF48" s="724"/>
      <c r="BG48" s="725"/>
      <c r="BH48" s="724"/>
      <c r="BI48" s="725"/>
      <c r="BJ48" s="724"/>
      <c r="BK48" s="725"/>
      <c r="BL48" s="724"/>
      <c r="BM48" s="725"/>
      <c r="BN48" s="724"/>
      <c r="BO48" s="725"/>
      <c r="BP48" s="724"/>
      <c r="BQ48" s="725"/>
      <c r="BR48" s="724"/>
      <c r="BS48" s="726"/>
      <c r="BT48" s="724"/>
      <c r="BU48" s="726"/>
      <c r="BV48" s="724"/>
      <c r="BW48" s="726"/>
      <c r="BX48" s="724"/>
      <c r="BY48" s="726"/>
      <c r="BZ48" s="724"/>
      <c r="CA48" s="726"/>
      <c r="CB48" s="726"/>
      <c r="CC48" s="726"/>
      <c r="CD48" s="726"/>
      <c r="CE48" s="726"/>
      <c r="CF48" s="726"/>
      <c r="CG48" s="726"/>
      <c r="CH48" s="726"/>
      <c r="CI48" s="726"/>
      <c r="CJ48" s="726"/>
      <c r="CK48" s="726"/>
      <c r="CL48" s="726"/>
      <c r="CM48" s="726"/>
      <c r="CN48" s="726"/>
      <c r="CO48" s="726"/>
      <c r="CP48" s="726"/>
      <c r="CQ48" s="726"/>
      <c r="CR48" s="726"/>
      <c r="CS48" s="726"/>
      <c r="CT48" s="726"/>
      <c r="CU48" s="726"/>
      <c r="CV48" s="726"/>
      <c r="CW48" s="726"/>
      <c r="CX48" s="726"/>
      <c r="CY48" s="727"/>
      <c r="CZ48" s="714">
        <f t="shared" si="3"/>
        <v>522.86</v>
      </c>
      <c r="DA48" s="715"/>
    </row>
    <row r="49" spans="1:105" x14ac:dyDescent="0.25">
      <c r="A49" s="711">
        <v>2</v>
      </c>
      <c r="B49" s="712" t="s">
        <v>244</v>
      </c>
      <c r="C49" s="713">
        <v>2020</v>
      </c>
      <c r="D49" s="714">
        <f t="shared" si="2"/>
        <v>0</v>
      </c>
      <c r="E49" s="715">
        <f t="shared" si="2"/>
        <v>4386.1400000000003</v>
      </c>
      <c r="F49" s="722"/>
      <c r="G49" s="723"/>
      <c r="H49" s="724">
        <v>300</v>
      </c>
      <c r="I49" s="723">
        <v>7.0223999999999995E-2</v>
      </c>
      <c r="J49" s="724"/>
      <c r="K49" s="723"/>
      <c r="L49" s="724"/>
      <c r="M49" s="723"/>
      <c r="N49" s="724">
        <v>23</v>
      </c>
      <c r="O49" s="723">
        <v>9.2278260869565223</v>
      </c>
      <c r="P49" s="724">
        <v>14200</v>
      </c>
      <c r="Q49" s="723">
        <v>0.11280721126760566</v>
      </c>
      <c r="R49" s="724"/>
      <c r="S49" s="723"/>
      <c r="T49" s="724">
        <v>26</v>
      </c>
      <c r="U49" s="723">
        <v>3.0790384615384618</v>
      </c>
      <c r="V49" s="724">
        <v>709</v>
      </c>
      <c r="W49" s="723">
        <v>2.4938719322990126</v>
      </c>
      <c r="X49" s="724">
        <v>200</v>
      </c>
      <c r="Y49" s="723">
        <v>8.5000000000000006E-2</v>
      </c>
      <c r="Z49" s="724"/>
      <c r="AA49" s="723"/>
      <c r="AB49" s="724">
        <v>750</v>
      </c>
      <c r="AC49" s="723">
        <v>2.9269333333333335E-2</v>
      </c>
      <c r="AD49" s="724">
        <v>23</v>
      </c>
      <c r="AE49" s="723">
        <v>6.05</v>
      </c>
      <c r="AF49" s="724"/>
      <c r="AG49" s="723"/>
      <c r="AH49" s="724">
        <v>34.6</v>
      </c>
      <c r="AI49" s="723">
        <v>4.4699999999999989</v>
      </c>
      <c r="AJ49" s="724">
        <v>51</v>
      </c>
      <c r="AK49" s="723">
        <v>5.0199976470588235</v>
      </c>
      <c r="AL49" s="724">
        <v>2900</v>
      </c>
      <c r="AM49" s="725">
        <v>3.9300689655172416E-2</v>
      </c>
      <c r="AN49" s="724"/>
      <c r="AO49" s="725"/>
      <c r="AP49" s="724"/>
      <c r="AQ49" s="725"/>
      <c r="AR49" s="724"/>
      <c r="AS49" s="725"/>
      <c r="AT49" s="724"/>
      <c r="AU49" s="725"/>
      <c r="AV49" s="724"/>
      <c r="AW49" s="725"/>
      <c r="AX49" s="724"/>
      <c r="AY49" s="725"/>
      <c r="AZ49" s="724"/>
      <c r="BA49" s="725"/>
      <c r="BB49" s="724"/>
      <c r="BC49" s="725"/>
      <c r="BD49" s="724"/>
      <c r="BE49" s="725"/>
      <c r="BF49" s="724"/>
      <c r="BG49" s="725"/>
      <c r="BH49" s="724"/>
      <c r="BI49" s="725"/>
      <c r="BJ49" s="724"/>
      <c r="BK49" s="725"/>
      <c r="BL49" s="724"/>
      <c r="BM49" s="725"/>
      <c r="BN49" s="724"/>
      <c r="BO49" s="725"/>
      <c r="BP49" s="724"/>
      <c r="BQ49" s="725"/>
      <c r="BR49" s="724"/>
      <c r="BS49" s="726"/>
      <c r="BT49" s="724"/>
      <c r="BU49" s="726"/>
      <c r="BV49" s="724"/>
      <c r="BW49" s="726"/>
      <c r="BX49" s="724"/>
      <c r="BY49" s="726"/>
      <c r="BZ49" s="724"/>
      <c r="CA49" s="726"/>
      <c r="CB49" s="726"/>
      <c r="CC49" s="726"/>
      <c r="CD49" s="726"/>
      <c r="CE49" s="726"/>
      <c r="CF49" s="726"/>
      <c r="CG49" s="726"/>
      <c r="CH49" s="726"/>
      <c r="CI49" s="726"/>
      <c r="CJ49" s="726"/>
      <c r="CK49" s="726"/>
      <c r="CL49" s="726"/>
      <c r="CM49" s="726"/>
      <c r="CN49" s="726"/>
      <c r="CO49" s="726"/>
      <c r="CP49" s="726"/>
      <c r="CQ49" s="726"/>
      <c r="CR49" s="726"/>
      <c r="CS49" s="726"/>
      <c r="CT49" s="726"/>
      <c r="CU49" s="726"/>
      <c r="CV49" s="726"/>
      <c r="CW49" s="726"/>
      <c r="CX49" s="726"/>
      <c r="CY49" s="727"/>
      <c r="CZ49" s="714"/>
      <c r="DA49" s="715">
        <f t="shared" si="4"/>
        <v>4386.1400000000003</v>
      </c>
    </row>
    <row r="50" spans="1:105" x14ac:dyDescent="0.25">
      <c r="A50" s="711">
        <v>2</v>
      </c>
      <c r="B50" s="712" t="s">
        <v>198</v>
      </c>
      <c r="C50" s="713">
        <v>2019</v>
      </c>
      <c r="D50" s="714">
        <f t="shared" si="2"/>
        <v>1813.38</v>
      </c>
      <c r="E50" s="715">
        <f t="shared" si="2"/>
        <v>0</v>
      </c>
      <c r="F50" s="722">
        <v>0</v>
      </c>
      <c r="G50" s="723">
        <v>0</v>
      </c>
      <c r="H50" s="724">
        <v>111</v>
      </c>
      <c r="I50" s="723">
        <v>0.03</v>
      </c>
      <c r="J50" s="724">
        <v>0</v>
      </c>
      <c r="K50" s="723">
        <v>0</v>
      </c>
      <c r="L50" s="724">
        <v>0</v>
      </c>
      <c r="M50" s="723">
        <v>0</v>
      </c>
      <c r="N50" s="724">
        <v>1</v>
      </c>
      <c r="O50" s="723">
        <v>1.43</v>
      </c>
      <c r="P50" s="724">
        <v>25238</v>
      </c>
      <c r="Q50" s="723">
        <v>0.04</v>
      </c>
      <c r="R50" s="724">
        <v>269</v>
      </c>
      <c r="S50" s="723">
        <v>0.25</v>
      </c>
      <c r="T50" s="724">
        <v>0</v>
      </c>
      <c r="U50" s="723">
        <v>0</v>
      </c>
      <c r="V50" s="724">
        <v>147</v>
      </c>
      <c r="W50" s="723">
        <v>1.27</v>
      </c>
      <c r="X50" s="724">
        <v>110</v>
      </c>
      <c r="Y50" s="723">
        <v>0.05</v>
      </c>
      <c r="Z50" s="724">
        <v>0</v>
      </c>
      <c r="AA50" s="723">
        <v>0</v>
      </c>
      <c r="AB50" s="724">
        <v>278</v>
      </c>
      <c r="AC50" s="723">
        <v>0.16</v>
      </c>
      <c r="AD50" s="724">
        <v>0</v>
      </c>
      <c r="AE50" s="723">
        <v>0</v>
      </c>
      <c r="AF50" s="724">
        <v>0</v>
      </c>
      <c r="AG50" s="723">
        <v>0</v>
      </c>
      <c r="AH50" s="767">
        <v>45</v>
      </c>
      <c r="AI50" s="723">
        <v>3.46</v>
      </c>
      <c r="AJ50" s="767">
        <v>36</v>
      </c>
      <c r="AK50" s="723">
        <v>6.7</v>
      </c>
      <c r="AL50" s="724">
        <v>750</v>
      </c>
      <c r="AM50" s="725">
        <v>4.3999999999999997E-2</v>
      </c>
      <c r="AN50" s="724">
        <v>0</v>
      </c>
      <c r="AO50" s="725">
        <v>0</v>
      </c>
      <c r="AP50" s="724">
        <v>3264</v>
      </c>
      <c r="AQ50" s="725">
        <v>0.02</v>
      </c>
      <c r="AR50" s="724"/>
      <c r="AS50" s="725"/>
      <c r="AT50" s="724"/>
      <c r="AU50" s="725"/>
      <c r="AV50" s="724"/>
      <c r="AW50" s="725"/>
      <c r="AX50" s="724"/>
      <c r="AY50" s="725"/>
      <c r="AZ50" s="724"/>
      <c r="BA50" s="725"/>
      <c r="BB50" s="724"/>
      <c r="BC50" s="725"/>
      <c r="BD50" s="724"/>
      <c r="BE50" s="725"/>
      <c r="BF50" s="724"/>
      <c r="BG50" s="725"/>
      <c r="BH50" s="724"/>
      <c r="BI50" s="725"/>
      <c r="BJ50" s="724"/>
      <c r="BK50" s="725"/>
      <c r="BL50" s="724"/>
      <c r="BM50" s="725"/>
      <c r="BN50" s="724"/>
      <c r="BO50" s="725"/>
      <c r="BP50" s="724"/>
      <c r="BQ50" s="725"/>
      <c r="BR50" s="724"/>
      <c r="BS50" s="726"/>
      <c r="BT50" s="724"/>
      <c r="BU50" s="726"/>
      <c r="BV50" s="724"/>
      <c r="BW50" s="726"/>
      <c r="BX50" s="724"/>
      <c r="BY50" s="726"/>
      <c r="BZ50" s="724"/>
      <c r="CA50" s="726"/>
      <c r="CB50" s="726"/>
      <c r="CC50" s="726"/>
      <c r="CD50" s="726"/>
      <c r="CE50" s="726"/>
      <c r="CF50" s="726"/>
      <c r="CG50" s="726"/>
      <c r="CH50" s="726"/>
      <c r="CI50" s="726"/>
      <c r="CJ50" s="726"/>
      <c r="CK50" s="726"/>
      <c r="CL50" s="726"/>
      <c r="CM50" s="726"/>
      <c r="CN50" s="726"/>
      <c r="CO50" s="726"/>
      <c r="CP50" s="726"/>
      <c r="CQ50" s="726"/>
      <c r="CR50" s="726"/>
      <c r="CS50" s="726"/>
      <c r="CT50" s="726"/>
      <c r="CU50" s="726"/>
      <c r="CV50" s="726"/>
      <c r="CW50" s="726"/>
      <c r="CX50" s="726"/>
      <c r="CY50" s="727"/>
      <c r="CZ50" s="714">
        <f t="shared" si="3"/>
        <v>1813.38</v>
      </c>
      <c r="DA50" s="715"/>
    </row>
    <row r="51" spans="1:105" ht="15.75" thickBot="1" x14ac:dyDescent="0.3">
      <c r="A51" s="745">
        <v>2</v>
      </c>
      <c r="B51" s="746" t="s">
        <v>198</v>
      </c>
      <c r="C51" s="747">
        <v>2020</v>
      </c>
      <c r="D51" s="748">
        <f t="shared" si="2"/>
        <v>0</v>
      </c>
      <c r="E51" s="749">
        <f t="shared" si="2"/>
        <v>12376.48</v>
      </c>
      <c r="F51" s="750">
        <v>760</v>
      </c>
      <c r="G51" s="751">
        <v>0.19276315789473683</v>
      </c>
      <c r="H51" s="752">
        <v>1156</v>
      </c>
      <c r="I51" s="751">
        <v>0.14472318339100346</v>
      </c>
      <c r="J51" s="752"/>
      <c r="K51" s="751"/>
      <c r="L51" s="752">
        <v>1100</v>
      </c>
      <c r="M51" s="751">
        <v>1.5290909090909091</v>
      </c>
      <c r="N51" s="752">
        <v>21</v>
      </c>
      <c r="O51" s="751">
        <v>5.2077142857142853</v>
      </c>
      <c r="P51" s="752">
        <v>28472</v>
      </c>
      <c r="Q51" s="751">
        <v>0.12102978364709188</v>
      </c>
      <c r="R51" s="752">
        <v>719</v>
      </c>
      <c r="S51" s="751">
        <v>0.25919332406119611</v>
      </c>
      <c r="T51" s="752">
        <v>54</v>
      </c>
      <c r="U51" s="751">
        <v>28.552666666666667</v>
      </c>
      <c r="V51" s="752">
        <v>1687</v>
      </c>
      <c r="W51" s="751">
        <v>2.2017131001778303</v>
      </c>
      <c r="X51" s="752">
        <v>639</v>
      </c>
      <c r="Y51" s="751">
        <v>8.1098591549295773E-2</v>
      </c>
      <c r="Z51" s="752">
        <v>20</v>
      </c>
      <c r="AA51" s="751">
        <v>0.56000000000000005</v>
      </c>
      <c r="AB51" s="752">
        <v>1025</v>
      </c>
      <c r="AC51" s="751">
        <v>0.18853658536585366</v>
      </c>
      <c r="AD51" s="752">
        <v>15</v>
      </c>
      <c r="AE51" s="751">
        <v>1.94</v>
      </c>
      <c r="AF51" s="752">
        <v>16</v>
      </c>
      <c r="AG51" s="751">
        <v>4.4474999999999998</v>
      </c>
      <c r="AH51" s="768">
        <v>131</v>
      </c>
      <c r="AI51" s="751">
        <v>3.46</v>
      </c>
      <c r="AJ51" s="768">
        <v>75</v>
      </c>
      <c r="AK51" s="751">
        <v>5.8433333333333328</v>
      </c>
      <c r="AL51" s="752">
        <v>2190</v>
      </c>
      <c r="AM51" s="753">
        <v>4.3999999999999997E-2</v>
      </c>
      <c r="AN51" s="752">
        <v>60</v>
      </c>
      <c r="AO51" s="753">
        <v>0.02</v>
      </c>
      <c r="AP51" s="752">
        <v>621</v>
      </c>
      <c r="AQ51" s="753">
        <v>0.06</v>
      </c>
      <c r="AR51" s="752"/>
      <c r="AS51" s="753"/>
      <c r="AT51" s="752"/>
      <c r="AU51" s="753"/>
      <c r="AV51" s="752"/>
      <c r="AW51" s="753"/>
      <c r="AX51" s="752"/>
      <c r="AY51" s="753"/>
      <c r="AZ51" s="752"/>
      <c r="BA51" s="753"/>
      <c r="BB51" s="752"/>
      <c r="BC51" s="753"/>
      <c r="BD51" s="752"/>
      <c r="BE51" s="753"/>
      <c r="BF51" s="752"/>
      <c r="BG51" s="753"/>
      <c r="BH51" s="752"/>
      <c r="BI51" s="753"/>
      <c r="BJ51" s="752"/>
      <c r="BK51" s="753"/>
      <c r="BL51" s="752"/>
      <c r="BM51" s="753"/>
      <c r="BN51" s="752"/>
      <c r="BO51" s="753"/>
      <c r="BP51" s="752"/>
      <c r="BQ51" s="753"/>
      <c r="BR51" s="752"/>
      <c r="BS51" s="754"/>
      <c r="BT51" s="752"/>
      <c r="BU51" s="754"/>
      <c r="BV51" s="752"/>
      <c r="BW51" s="754"/>
      <c r="BX51" s="752"/>
      <c r="BY51" s="754"/>
      <c r="BZ51" s="752"/>
      <c r="CA51" s="754"/>
      <c r="CB51" s="754"/>
      <c r="CC51" s="754"/>
      <c r="CD51" s="754"/>
      <c r="CE51" s="754"/>
      <c r="CF51" s="754"/>
      <c r="CG51" s="754"/>
      <c r="CH51" s="754"/>
      <c r="CI51" s="754"/>
      <c r="CJ51" s="754"/>
      <c r="CK51" s="754"/>
      <c r="CL51" s="754"/>
      <c r="CM51" s="754"/>
      <c r="CN51" s="754"/>
      <c r="CO51" s="754"/>
      <c r="CP51" s="754"/>
      <c r="CQ51" s="754"/>
      <c r="CR51" s="754"/>
      <c r="CS51" s="754"/>
      <c r="CT51" s="754"/>
      <c r="CU51" s="754"/>
      <c r="CV51" s="754"/>
      <c r="CW51" s="754"/>
      <c r="CX51" s="754"/>
      <c r="CY51" s="755"/>
      <c r="CZ51" s="748"/>
      <c r="DA51" s="749">
        <f t="shared" si="4"/>
        <v>12376.48</v>
      </c>
    </row>
    <row r="52" spans="1:105" x14ac:dyDescent="0.25">
      <c r="A52" s="756">
        <v>1</v>
      </c>
      <c r="B52" s="757" t="s">
        <v>245</v>
      </c>
      <c r="C52" s="758">
        <v>2019</v>
      </c>
      <c r="D52" s="759">
        <f t="shared" si="2"/>
        <v>800.8</v>
      </c>
      <c r="E52" s="760">
        <f t="shared" si="2"/>
        <v>0</v>
      </c>
      <c r="F52" s="761">
        <v>0</v>
      </c>
      <c r="G52" s="762">
        <v>0</v>
      </c>
      <c r="H52" s="763">
        <v>0</v>
      </c>
      <c r="I52" s="762">
        <v>0</v>
      </c>
      <c r="J52" s="763">
        <v>50</v>
      </c>
      <c r="K52" s="762">
        <v>0.02</v>
      </c>
      <c r="L52" s="763">
        <v>0</v>
      </c>
      <c r="M52" s="762">
        <v>0</v>
      </c>
      <c r="N52" s="763">
        <v>0</v>
      </c>
      <c r="O52" s="762">
        <v>0</v>
      </c>
      <c r="P52" s="763">
        <v>9350</v>
      </c>
      <c r="Q52" s="762">
        <v>0.04</v>
      </c>
      <c r="R52" s="763">
        <v>0</v>
      </c>
      <c r="S52" s="762">
        <v>0</v>
      </c>
      <c r="T52" s="763">
        <v>0</v>
      </c>
      <c r="U52" s="762">
        <v>0</v>
      </c>
      <c r="V52" s="763">
        <v>0</v>
      </c>
      <c r="W52" s="762">
        <v>0</v>
      </c>
      <c r="X52" s="763">
        <v>100</v>
      </c>
      <c r="Y52" s="762">
        <v>0.04</v>
      </c>
      <c r="Z52" s="763">
        <v>0</v>
      </c>
      <c r="AA52" s="762">
        <v>0</v>
      </c>
      <c r="AB52" s="763">
        <v>0</v>
      </c>
      <c r="AC52" s="762">
        <v>0</v>
      </c>
      <c r="AD52" s="763">
        <v>0</v>
      </c>
      <c r="AE52" s="762">
        <v>0</v>
      </c>
      <c r="AF52" s="763">
        <v>0</v>
      </c>
      <c r="AG52" s="762">
        <v>0</v>
      </c>
      <c r="AH52" s="763">
        <v>75</v>
      </c>
      <c r="AI52" s="762">
        <v>4.24</v>
      </c>
      <c r="AJ52" s="763">
        <v>20</v>
      </c>
      <c r="AK52" s="762">
        <v>4.57</v>
      </c>
      <c r="AL52" s="763">
        <v>0</v>
      </c>
      <c r="AM52" s="764">
        <v>0</v>
      </c>
      <c r="AN52" s="763">
        <v>0</v>
      </c>
      <c r="AO52" s="764">
        <v>0</v>
      </c>
      <c r="AP52" s="763">
        <v>900</v>
      </c>
      <c r="AQ52" s="764">
        <v>0.01</v>
      </c>
      <c r="AR52" s="763"/>
      <c r="AS52" s="764"/>
      <c r="AT52" s="763"/>
      <c r="AU52" s="764"/>
      <c r="AV52" s="763">
        <v>10</v>
      </c>
      <c r="AW52" s="764">
        <v>0.34</v>
      </c>
      <c r="AX52" s="763"/>
      <c r="AY52" s="764"/>
      <c r="AZ52" s="763"/>
      <c r="BA52" s="764"/>
      <c r="BB52" s="763"/>
      <c r="BC52" s="764"/>
      <c r="BD52" s="763"/>
      <c r="BE52" s="764"/>
      <c r="BF52" s="763"/>
      <c r="BG52" s="764"/>
      <c r="BH52" s="763"/>
      <c r="BI52" s="764"/>
      <c r="BJ52" s="763"/>
      <c r="BK52" s="764"/>
      <c r="BL52" s="763"/>
      <c r="BM52" s="764"/>
      <c r="BN52" s="763"/>
      <c r="BO52" s="764"/>
      <c r="BP52" s="763"/>
      <c r="BQ52" s="764"/>
      <c r="BR52" s="763"/>
      <c r="BS52" s="765"/>
      <c r="BT52" s="763"/>
      <c r="BU52" s="765"/>
      <c r="BV52" s="763"/>
      <c r="BW52" s="765"/>
      <c r="BX52" s="763"/>
      <c r="BY52" s="765"/>
      <c r="BZ52" s="763"/>
      <c r="CA52" s="765"/>
      <c r="CB52" s="765"/>
      <c r="CC52" s="765"/>
      <c r="CD52" s="765"/>
      <c r="CE52" s="765"/>
      <c r="CF52" s="765"/>
      <c r="CG52" s="765"/>
      <c r="CH52" s="765"/>
      <c r="CI52" s="765"/>
      <c r="CJ52" s="765"/>
      <c r="CK52" s="765"/>
      <c r="CL52" s="765"/>
      <c r="CM52" s="765"/>
      <c r="CN52" s="765"/>
      <c r="CO52" s="765"/>
      <c r="CP52" s="765"/>
      <c r="CQ52" s="765"/>
      <c r="CR52" s="765"/>
      <c r="CS52" s="765"/>
      <c r="CT52" s="765"/>
      <c r="CU52" s="765"/>
      <c r="CV52" s="765"/>
      <c r="CW52" s="765"/>
      <c r="CX52" s="765"/>
      <c r="CY52" s="766"/>
      <c r="CZ52" s="759">
        <f t="shared" si="3"/>
        <v>800.8</v>
      </c>
      <c r="DA52" s="760"/>
    </row>
    <row r="53" spans="1:105" x14ac:dyDescent="0.25">
      <c r="A53" s="711">
        <v>1</v>
      </c>
      <c r="B53" s="712" t="s">
        <v>245</v>
      </c>
      <c r="C53" s="713">
        <v>2020</v>
      </c>
      <c r="D53" s="714">
        <f t="shared" si="2"/>
        <v>0</v>
      </c>
      <c r="E53" s="715">
        <f t="shared" si="2"/>
        <v>20115.77</v>
      </c>
      <c r="F53" s="722">
        <v>3250</v>
      </c>
      <c r="G53" s="723">
        <v>0.16</v>
      </c>
      <c r="H53" s="724">
        <v>450</v>
      </c>
      <c r="I53" s="723">
        <v>0.22</v>
      </c>
      <c r="J53" s="724"/>
      <c r="K53" s="723"/>
      <c r="L53" s="724">
        <v>1968</v>
      </c>
      <c r="M53" s="723">
        <v>1.54</v>
      </c>
      <c r="N53" s="724">
        <v>210</v>
      </c>
      <c r="O53" s="723">
        <v>4.71</v>
      </c>
      <c r="P53" s="724">
        <v>23650</v>
      </c>
      <c r="Q53" s="723">
        <v>0.1</v>
      </c>
      <c r="R53" s="724">
        <v>855</v>
      </c>
      <c r="S53" s="723">
        <v>1.21</v>
      </c>
      <c r="T53" s="724">
        <v>803</v>
      </c>
      <c r="U53" s="723">
        <v>8.24</v>
      </c>
      <c r="V53" s="724">
        <v>700</v>
      </c>
      <c r="W53" s="723">
        <v>1.5</v>
      </c>
      <c r="X53" s="724">
        <v>850</v>
      </c>
      <c r="Y53" s="723">
        <v>0.06</v>
      </c>
      <c r="Z53" s="724">
        <v>580</v>
      </c>
      <c r="AA53" s="723">
        <v>0.44</v>
      </c>
      <c r="AB53" s="724"/>
      <c r="AC53" s="723"/>
      <c r="AD53" s="724">
        <v>11</v>
      </c>
      <c r="AE53" s="723">
        <v>8.41</v>
      </c>
      <c r="AF53" s="724">
        <v>17</v>
      </c>
      <c r="AG53" s="723">
        <v>23.99</v>
      </c>
      <c r="AH53" s="724">
        <v>150</v>
      </c>
      <c r="AI53" s="723">
        <v>4.79</v>
      </c>
      <c r="AJ53" s="724">
        <v>80</v>
      </c>
      <c r="AK53" s="723">
        <v>4.57</v>
      </c>
      <c r="AL53" s="724">
        <v>9000</v>
      </c>
      <c r="AM53" s="725">
        <v>0.06</v>
      </c>
      <c r="AN53" s="724"/>
      <c r="AO53" s="725"/>
      <c r="AP53" s="724">
        <v>1900</v>
      </c>
      <c r="AQ53" s="725">
        <v>0.03</v>
      </c>
      <c r="AR53" s="724"/>
      <c r="AS53" s="725"/>
      <c r="AT53" s="724"/>
      <c r="AU53" s="725"/>
      <c r="AV53" s="724">
        <v>952</v>
      </c>
      <c r="AW53" s="725">
        <v>2.02</v>
      </c>
      <c r="AX53" s="724"/>
      <c r="AY53" s="725"/>
      <c r="AZ53" s="724"/>
      <c r="BA53" s="725"/>
      <c r="BB53" s="724"/>
      <c r="BC53" s="725"/>
      <c r="BD53" s="724"/>
      <c r="BE53" s="725"/>
      <c r="BF53" s="724"/>
      <c r="BG53" s="725"/>
      <c r="BH53" s="724"/>
      <c r="BI53" s="725"/>
      <c r="BJ53" s="724"/>
      <c r="BK53" s="725"/>
      <c r="BL53" s="724"/>
      <c r="BM53" s="725"/>
      <c r="BN53" s="724"/>
      <c r="BO53" s="725"/>
      <c r="BP53" s="724"/>
      <c r="BQ53" s="725"/>
      <c r="BR53" s="724"/>
      <c r="BS53" s="726"/>
      <c r="BT53" s="724"/>
      <c r="BU53" s="726"/>
      <c r="BV53" s="724"/>
      <c r="BW53" s="726"/>
      <c r="BX53" s="724"/>
      <c r="BY53" s="726"/>
      <c r="BZ53" s="724"/>
      <c r="CA53" s="726"/>
      <c r="CB53" s="726"/>
      <c r="CC53" s="726"/>
      <c r="CD53" s="726"/>
      <c r="CE53" s="726"/>
      <c r="CF53" s="726"/>
      <c r="CG53" s="726"/>
      <c r="CH53" s="726"/>
      <c r="CI53" s="726"/>
      <c r="CJ53" s="726"/>
      <c r="CK53" s="726"/>
      <c r="CL53" s="726"/>
      <c r="CM53" s="726"/>
      <c r="CN53" s="726"/>
      <c r="CO53" s="726"/>
      <c r="CP53" s="726"/>
      <c r="CQ53" s="726"/>
      <c r="CR53" s="726"/>
      <c r="CS53" s="726"/>
      <c r="CT53" s="726"/>
      <c r="CU53" s="726"/>
      <c r="CV53" s="726"/>
      <c r="CW53" s="726"/>
      <c r="CX53" s="726"/>
      <c r="CY53" s="727"/>
      <c r="CZ53" s="714"/>
      <c r="DA53" s="715">
        <f t="shared" si="4"/>
        <v>20115.77</v>
      </c>
    </row>
    <row r="54" spans="1:105" x14ac:dyDescent="0.25">
      <c r="A54" s="711">
        <v>1</v>
      </c>
      <c r="B54" s="712" t="s">
        <v>246</v>
      </c>
      <c r="C54" s="713">
        <v>2019</v>
      </c>
      <c r="D54" s="714">
        <f t="shared" si="2"/>
        <v>642.23</v>
      </c>
      <c r="E54" s="715">
        <f t="shared" si="2"/>
        <v>0</v>
      </c>
      <c r="F54" s="722"/>
      <c r="G54" s="723"/>
      <c r="H54" s="724"/>
      <c r="I54" s="725"/>
      <c r="J54" s="724"/>
      <c r="K54" s="723"/>
      <c r="L54" s="724">
        <v>0</v>
      </c>
      <c r="M54" s="723"/>
      <c r="N54" s="724">
        <v>0</v>
      </c>
      <c r="O54" s="723"/>
      <c r="P54" s="724">
        <v>7250</v>
      </c>
      <c r="Q54" s="723" t="s">
        <v>2232</v>
      </c>
      <c r="R54" s="724">
        <v>0</v>
      </c>
      <c r="S54" s="723"/>
      <c r="T54" s="724">
        <v>0</v>
      </c>
      <c r="U54" s="723"/>
      <c r="V54" s="724">
        <v>64</v>
      </c>
      <c r="W54" s="723" t="s">
        <v>2233</v>
      </c>
      <c r="X54" s="724">
        <v>100</v>
      </c>
      <c r="Y54" s="723" t="s">
        <v>2234</v>
      </c>
      <c r="Z54" s="724">
        <v>0</v>
      </c>
      <c r="AA54" s="723"/>
      <c r="AB54" s="724">
        <v>0</v>
      </c>
      <c r="AC54" s="723"/>
      <c r="AD54" s="724">
        <v>0</v>
      </c>
      <c r="AE54" s="723"/>
      <c r="AF54" s="724">
        <v>0</v>
      </c>
      <c r="AG54" s="723"/>
      <c r="AH54" s="724">
        <v>6</v>
      </c>
      <c r="AI54" s="723" t="s">
        <v>2235</v>
      </c>
      <c r="AJ54" s="724">
        <v>5</v>
      </c>
      <c r="AK54" s="723" t="s">
        <v>2236</v>
      </c>
      <c r="AL54" s="724">
        <v>150</v>
      </c>
      <c r="AM54" s="725" t="s">
        <v>2237</v>
      </c>
      <c r="AN54" s="724">
        <v>0</v>
      </c>
      <c r="AO54" s="725"/>
      <c r="AP54" s="724">
        <v>4300</v>
      </c>
      <c r="AQ54" s="725" t="s">
        <v>2238</v>
      </c>
      <c r="AR54" s="724"/>
      <c r="AS54" s="725"/>
      <c r="AT54" s="724"/>
      <c r="AU54" s="725"/>
      <c r="AV54" s="724">
        <v>0</v>
      </c>
      <c r="AW54" s="725"/>
      <c r="AX54" s="724"/>
      <c r="AY54" s="725"/>
      <c r="AZ54" s="724"/>
      <c r="BA54" s="725"/>
      <c r="BB54" s="724"/>
      <c r="BC54" s="725"/>
      <c r="BD54" s="724"/>
      <c r="BE54" s="725"/>
      <c r="BF54" s="724"/>
      <c r="BG54" s="725"/>
      <c r="BH54" s="724"/>
      <c r="BI54" s="725"/>
      <c r="BJ54" s="724"/>
      <c r="BK54" s="725"/>
      <c r="BL54" s="724"/>
      <c r="BM54" s="725"/>
      <c r="BN54" s="724"/>
      <c r="BO54" s="725"/>
      <c r="BP54" s="724"/>
      <c r="BQ54" s="725"/>
      <c r="BR54" s="724"/>
      <c r="BS54" s="726"/>
      <c r="BT54" s="724"/>
      <c r="BU54" s="726"/>
      <c r="BV54" s="724"/>
      <c r="BW54" s="726"/>
      <c r="BX54" s="724"/>
      <c r="BY54" s="726"/>
      <c r="BZ54" s="724"/>
      <c r="CA54" s="726"/>
      <c r="CB54" s="726"/>
      <c r="CC54" s="726"/>
      <c r="CD54" s="726"/>
      <c r="CE54" s="726"/>
      <c r="CF54" s="726"/>
      <c r="CG54" s="726"/>
      <c r="CH54" s="726"/>
      <c r="CI54" s="726"/>
      <c r="CJ54" s="726"/>
      <c r="CK54" s="726"/>
      <c r="CL54" s="726"/>
      <c r="CM54" s="726"/>
      <c r="CN54" s="726"/>
      <c r="CO54" s="726"/>
      <c r="CP54" s="726"/>
      <c r="CQ54" s="726"/>
      <c r="CR54" s="726"/>
      <c r="CS54" s="726"/>
      <c r="CT54" s="726"/>
      <c r="CU54" s="726"/>
      <c r="CV54" s="726"/>
      <c r="CW54" s="726"/>
      <c r="CX54" s="726"/>
      <c r="CY54" s="727"/>
      <c r="CZ54" s="714">
        <f t="shared" si="3"/>
        <v>642.23</v>
      </c>
      <c r="DA54" s="715"/>
    </row>
    <row r="55" spans="1:105" x14ac:dyDescent="0.25">
      <c r="A55" s="711">
        <v>1</v>
      </c>
      <c r="B55" s="712" t="s">
        <v>246</v>
      </c>
      <c r="C55" s="713">
        <v>2020</v>
      </c>
      <c r="D55" s="714">
        <f t="shared" si="2"/>
        <v>0</v>
      </c>
      <c r="E55" s="715">
        <f t="shared" si="2"/>
        <v>7969.05</v>
      </c>
      <c r="F55" s="722"/>
      <c r="G55" s="723"/>
      <c r="H55" s="724"/>
      <c r="I55" s="725"/>
      <c r="J55" s="724"/>
      <c r="K55" s="723"/>
      <c r="L55" s="724">
        <v>690</v>
      </c>
      <c r="M55" s="723">
        <v>1.404904347826087</v>
      </c>
      <c r="N55" s="724">
        <v>120</v>
      </c>
      <c r="O55" s="723">
        <v>2.9040000000000004</v>
      </c>
      <c r="P55" s="724">
        <v>9400</v>
      </c>
      <c r="Q55" s="723">
        <v>7.7232340425531912E-2</v>
      </c>
      <c r="R55" s="724">
        <v>100</v>
      </c>
      <c r="S55" s="723">
        <v>0.33600000000000002</v>
      </c>
      <c r="T55" s="724">
        <v>280</v>
      </c>
      <c r="U55" s="723">
        <v>13.015996428571428</v>
      </c>
      <c r="V55" s="724">
        <v>80</v>
      </c>
      <c r="W55" s="723">
        <v>4.35215</v>
      </c>
      <c r="X55" s="724">
        <v>600</v>
      </c>
      <c r="Y55" s="723">
        <v>0.36616666666666664</v>
      </c>
      <c r="Z55" s="724">
        <v>255</v>
      </c>
      <c r="AA55" s="723">
        <v>2.105</v>
      </c>
      <c r="AB55" s="724">
        <v>500</v>
      </c>
      <c r="AC55" s="723">
        <v>2.1999999999999999E-2</v>
      </c>
      <c r="AD55" s="724">
        <v>10</v>
      </c>
      <c r="AE55" s="723">
        <v>3.3600000000000003</v>
      </c>
      <c r="AF55" s="724">
        <v>5</v>
      </c>
      <c r="AG55" s="723">
        <v>3.7509999999999999</v>
      </c>
      <c r="AH55" s="724">
        <v>85</v>
      </c>
      <c r="AI55" s="723">
        <v>4.0893411764705885</v>
      </c>
      <c r="AJ55" s="724">
        <v>9</v>
      </c>
      <c r="AK55" s="723">
        <v>6.6973000000000003</v>
      </c>
      <c r="AL55" s="724">
        <v>1300</v>
      </c>
      <c r="AM55" s="725">
        <v>6.3815384615384607E-2</v>
      </c>
      <c r="AN55" s="724">
        <v>200</v>
      </c>
      <c r="AO55" s="725">
        <v>5.04E-2</v>
      </c>
      <c r="AP55" s="724">
        <v>1300</v>
      </c>
      <c r="AQ55" s="725">
        <v>5.1692307692307697E-2</v>
      </c>
      <c r="AR55" s="724"/>
      <c r="AS55" s="725"/>
      <c r="AT55" s="724"/>
      <c r="AU55" s="725"/>
      <c r="AV55" s="724">
        <v>250</v>
      </c>
      <c r="AW55" s="725">
        <v>2.044044</v>
      </c>
      <c r="AX55" s="724"/>
      <c r="AY55" s="725"/>
      <c r="AZ55" s="724"/>
      <c r="BA55" s="725"/>
      <c r="BB55" s="724"/>
      <c r="BC55" s="725"/>
      <c r="BD55" s="724"/>
      <c r="BE55" s="725"/>
      <c r="BF55" s="724"/>
      <c r="BG55" s="725"/>
      <c r="BH55" s="724"/>
      <c r="BI55" s="725"/>
      <c r="BJ55" s="724"/>
      <c r="BK55" s="725"/>
      <c r="BL55" s="724"/>
      <c r="BM55" s="725"/>
      <c r="BN55" s="724"/>
      <c r="BO55" s="725"/>
      <c r="BP55" s="724"/>
      <c r="BQ55" s="725"/>
      <c r="BR55" s="724"/>
      <c r="BS55" s="726"/>
      <c r="BT55" s="724"/>
      <c r="BU55" s="726"/>
      <c r="BV55" s="724"/>
      <c r="BW55" s="726"/>
      <c r="BX55" s="724"/>
      <c r="BY55" s="726"/>
      <c r="BZ55" s="724"/>
      <c r="CA55" s="726"/>
      <c r="CB55" s="726"/>
      <c r="CC55" s="726"/>
      <c r="CD55" s="726"/>
      <c r="CE55" s="726"/>
      <c r="CF55" s="726"/>
      <c r="CG55" s="726"/>
      <c r="CH55" s="726"/>
      <c r="CI55" s="726"/>
      <c r="CJ55" s="726"/>
      <c r="CK55" s="726"/>
      <c r="CL55" s="726"/>
      <c r="CM55" s="726"/>
      <c r="CN55" s="726"/>
      <c r="CO55" s="726"/>
      <c r="CP55" s="726"/>
      <c r="CQ55" s="726"/>
      <c r="CR55" s="726"/>
      <c r="CS55" s="726"/>
      <c r="CT55" s="726"/>
      <c r="CU55" s="726"/>
      <c r="CV55" s="726"/>
      <c r="CW55" s="726"/>
      <c r="CX55" s="726"/>
      <c r="CY55" s="727"/>
      <c r="CZ55" s="714"/>
      <c r="DA55" s="715">
        <f t="shared" si="4"/>
        <v>7969.05</v>
      </c>
    </row>
    <row r="56" spans="1:105" x14ac:dyDescent="0.25">
      <c r="A56" s="711">
        <v>1</v>
      </c>
      <c r="B56" s="712" t="s">
        <v>212</v>
      </c>
      <c r="C56" s="713">
        <v>2019</v>
      </c>
      <c r="D56" s="714">
        <f t="shared" si="2"/>
        <v>1288.04</v>
      </c>
      <c r="E56" s="715">
        <f t="shared" si="2"/>
        <v>0</v>
      </c>
      <c r="F56" s="722"/>
      <c r="G56" s="723"/>
      <c r="H56" s="724"/>
      <c r="I56" s="723"/>
      <c r="J56" s="724"/>
      <c r="K56" s="723"/>
      <c r="L56" s="724"/>
      <c r="M56" s="723"/>
      <c r="N56" s="724"/>
      <c r="O56" s="723"/>
      <c r="P56" s="724">
        <v>15000</v>
      </c>
      <c r="Q56" s="723">
        <v>6.3200000000000006E-2</v>
      </c>
      <c r="R56" s="724">
        <v>200</v>
      </c>
      <c r="S56" s="723">
        <v>0.16</v>
      </c>
      <c r="T56" s="724"/>
      <c r="U56" s="723"/>
      <c r="V56" s="724"/>
      <c r="W56" s="723"/>
      <c r="X56" s="724"/>
      <c r="Y56" s="723"/>
      <c r="Z56" s="724"/>
      <c r="AA56" s="723"/>
      <c r="AB56" s="724"/>
      <c r="AC56" s="723"/>
      <c r="AD56" s="724"/>
      <c r="AE56" s="723"/>
      <c r="AF56" s="724"/>
      <c r="AG56" s="723"/>
      <c r="AH56" s="724"/>
      <c r="AI56" s="723"/>
      <c r="AJ56" s="724">
        <v>12</v>
      </c>
      <c r="AK56" s="723">
        <v>5.19</v>
      </c>
      <c r="AL56" s="724">
        <v>3840</v>
      </c>
      <c r="AM56" s="725">
        <v>6.4000000000000001E-2</v>
      </c>
      <c r="AN56" s="724"/>
      <c r="AO56" s="725"/>
      <c r="AP56" s="724"/>
      <c r="AQ56" s="725"/>
      <c r="AR56" s="724"/>
      <c r="AS56" s="725"/>
      <c r="AT56" s="724"/>
      <c r="AU56" s="725"/>
      <c r="AV56" s="724"/>
      <c r="AW56" s="725"/>
      <c r="AX56" s="724"/>
      <c r="AY56" s="725"/>
      <c r="AZ56" s="724"/>
      <c r="BA56" s="725"/>
      <c r="BB56" s="724"/>
      <c r="BC56" s="725"/>
      <c r="BD56" s="724"/>
      <c r="BE56" s="725"/>
      <c r="BF56" s="724"/>
      <c r="BG56" s="725"/>
      <c r="BH56" s="724"/>
      <c r="BI56" s="725"/>
      <c r="BJ56" s="724"/>
      <c r="BK56" s="725"/>
      <c r="BL56" s="724"/>
      <c r="BM56" s="725"/>
      <c r="BN56" s="724"/>
      <c r="BO56" s="725"/>
      <c r="BP56" s="724"/>
      <c r="BQ56" s="725"/>
      <c r="BR56" s="724"/>
      <c r="BS56" s="726"/>
      <c r="BT56" s="724"/>
      <c r="BU56" s="726"/>
      <c r="BV56" s="724"/>
      <c r="BW56" s="726"/>
      <c r="BX56" s="724"/>
      <c r="BY56" s="726"/>
      <c r="BZ56" s="724"/>
      <c r="CA56" s="726"/>
      <c r="CB56" s="726"/>
      <c r="CC56" s="726"/>
      <c r="CD56" s="726"/>
      <c r="CE56" s="726"/>
      <c r="CF56" s="726"/>
      <c r="CG56" s="726"/>
      <c r="CH56" s="726"/>
      <c r="CI56" s="726"/>
      <c r="CJ56" s="726"/>
      <c r="CK56" s="726"/>
      <c r="CL56" s="726"/>
      <c r="CM56" s="726"/>
      <c r="CN56" s="726"/>
      <c r="CO56" s="726"/>
      <c r="CP56" s="726"/>
      <c r="CQ56" s="726"/>
      <c r="CR56" s="726"/>
      <c r="CS56" s="726"/>
      <c r="CT56" s="726"/>
      <c r="CU56" s="726"/>
      <c r="CV56" s="726"/>
      <c r="CW56" s="726"/>
      <c r="CX56" s="726"/>
      <c r="CY56" s="727"/>
      <c r="CZ56" s="714">
        <f t="shared" si="3"/>
        <v>1288.04</v>
      </c>
      <c r="DA56" s="715"/>
    </row>
    <row r="57" spans="1:105" x14ac:dyDescent="0.25">
      <c r="A57" s="711">
        <v>1</v>
      </c>
      <c r="B57" s="712" t="s">
        <v>212</v>
      </c>
      <c r="C57" s="713">
        <v>2020</v>
      </c>
      <c r="D57" s="714">
        <f t="shared" si="2"/>
        <v>0</v>
      </c>
      <c r="E57" s="715">
        <f t="shared" si="2"/>
        <v>23272.63</v>
      </c>
      <c r="F57" s="722"/>
      <c r="G57" s="723"/>
      <c r="H57" s="724"/>
      <c r="I57" s="723"/>
      <c r="J57" s="724"/>
      <c r="K57" s="723"/>
      <c r="L57" s="724"/>
      <c r="M57" s="723"/>
      <c r="N57" s="724">
        <v>550</v>
      </c>
      <c r="O57" s="723">
        <v>6.970545454545455</v>
      </c>
      <c r="P57" s="724">
        <v>34700</v>
      </c>
      <c r="Q57" s="723">
        <v>0.12467694524495677</v>
      </c>
      <c r="R57" s="724">
        <v>70</v>
      </c>
      <c r="S57" s="723">
        <v>0.28799999999999998</v>
      </c>
      <c r="T57" s="724">
        <v>800</v>
      </c>
      <c r="U57" s="723">
        <v>10.801187500000001</v>
      </c>
      <c r="V57" s="724">
        <v>240</v>
      </c>
      <c r="W57" s="723">
        <v>2.4805000000000001</v>
      </c>
      <c r="X57" s="724">
        <v>800</v>
      </c>
      <c r="Y57" s="723">
        <v>6.9137499999999991E-2</v>
      </c>
      <c r="Z57" s="724">
        <v>2000</v>
      </c>
      <c r="AA57" s="723">
        <v>0.63839999999999997</v>
      </c>
      <c r="AB57" s="724">
        <v>450</v>
      </c>
      <c r="AC57" s="723">
        <v>9.8133333333333336E-2</v>
      </c>
      <c r="AD57" s="724"/>
      <c r="AE57" s="723"/>
      <c r="AF57" s="724"/>
      <c r="AG57" s="723"/>
      <c r="AH57" s="724"/>
      <c r="AI57" s="723"/>
      <c r="AJ57" s="724">
        <v>12</v>
      </c>
      <c r="AK57" s="723">
        <v>10.5512</v>
      </c>
      <c r="AL57" s="724">
        <v>6000</v>
      </c>
      <c r="AM57" s="725">
        <v>7.8399999999999997E-2</v>
      </c>
      <c r="AN57" s="724">
        <v>2220</v>
      </c>
      <c r="AO57" s="725">
        <v>0.10688288288288289</v>
      </c>
      <c r="AP57" s="724">
        <v>2000</v>
      </c>
      <c r="AQ57" s="725">
        <v>3.6299999999999999E-2</v>
      </c>
      <c r="AR57" s="724"/>
      <c r="AS57" s="725"/>
      <c r="AT57" s="724"/>
      <c r="AU57" s="725"/>
      <c r="AV57" s="724">
        <v>1600</v>
      </c>
      <c r="AW57" s="725">
        <v>1.9495000000000002</v>
      </c>
      <c r="AX57" s="724"/>
      <c r="AY57" s="725"/>
      <c r="AZ57" s="724"/>
      <c r="BA57" s="725"/>
      <c r="BB57" s="724"/>
      <c r="BC57" s="725"/>
      <c r="BD57" s="724"/>
      <c r="BE57" s="725"/>
      <c r="BF57" s="724"/>
      <c r="BG57" s="725"/>
      <c r="BH57" s="724"/>
      <c r="BI57" s="725"/>
      <c r="BJ57" s="724"/>
      <c r="BK57" s="725"/>
      <c r="BL57" s="724">
        <v>10</v>
      </c>
      <c r="BM57" s="725">
        <v>45.375</v>
      </c>
      <c r="BN57" s="724"/>
      <c r="BO57" s="725"/>
      <c r="BP57" s="724"/>
      <c r="BQ57" s="725"/>
      <c r="BR57" s="724"/>
      <c r="BS57" s="726"/>
      <c r="BT57" s="724"/>
      <c r="BU57" s="726"/>
      <c r="BV57" s="724"/>
      <c r="BW57" s="726"/>
      <c r="BX57" s="724"/>
      <c r="BY57" s="726"/>
      <c r="BZ57" s="724"/>
      <c r="CA57" s="726"/>
      <c r="CB57" s="726"/>
      <c r="CC57" s="726"/>
      <c r="CD57" s="726"/>
      <c r="CE57" s="726"/>
      <c r="CF57" s="726"/>
      <c r="CG57" s="726"/>
      <c r="CH57" s="726"/>
      <c r="CI57" s="726"/>
      <c r="CJ57" s="726"/>
      <c r="CK57" s="726"/>
      <c r="CL57" s="726"/>
      <c r="CM57" s="726"/>
      <c r="CN57" s="726"/>
      <c r="CO57" s="726"/>
      <c r="CP57" s="726"/>
      <c r="CQ57" s="726"/>
      <c r="CR57" s="726"/>
      <c r="CS57" s="726"/>
      <c r="CT57" s="726"/>
      <c r="CU57" s="726"/>
      <c r="CV57" s="726"/>
      <c r="CW57" s="726"/>
      <c r="CX57" s="726"/>
      <c r="CY57" s="727"/>
      <c r="CZ57" s="714"/>
      <c r="DA57" s="715">
        <f t="shared" si="4"/>
        <v>23272.63</v>
      </c>
    </row>
    <row r="58" spans="1:105" x14ac:dyDescent="0.25">
      <c r="A58" s="711">
        <v>1</v>
      </c>
      <c r="B58" s="712" t="s">
        <v>247</v>
      </c>
      <c r="C58" s="713">
        <v>2019</v>
      </c>
      <c r="D58" s="714">
        <f t="shared" si="2"/>
        <v>666.9</v>
      </c>
      <c r="E58" s="715">
        <f t="shared" si="2"/>
        <v>0</v>
      </c>
      <c r="F58" s="722"/>
      <c r="G58" s="723"/>
      <c r="H58" s="724"/>
      <c r="I58" s="723"/>
      <c r="J58" s="724"/>
      <c r="K58" s="723"/>
      <c r="L58" s="724"/>
      <c r="M58" s="723"/>
      <c r="N58" s="724"/>
      <c r="O58" s="723"/>
      <c r="P58" s="724"/>
      <c r="Q58" s="723"/>
      <c r="R58" s="724">
        <v>300</v>
      </c>
      <c r="S58" s="723">
        <v>0.28999999999999998</v>
      </c>
      <c r="T58" s="724"/>
      <c r="U58" s="723"/>
      <c r="V58" s="724"/>
      <c r="W58" s="723"/>
      <c r="X58" s="724"/>
      <c r="Y58" s="723"/>
      <c r="Z58" s="724"/>
      <c r="AA58" s="723"/>
      <c r="AB58" s="724"/>
      <c r="AC58" s="723"/>
      <c r="AD58" s="724"/>
      <c r="AE58" s="723"/>
      <c r="AF58" s="724"/>
      <c r="AG58" s="723"/>
      <c r="AH58" s="724">
        <v>10</v>
      </c>
      <c r="AI58" s="723">
        <v>7.58</v>
      </c>
      <c r="AJ58" s="724">
        <v>20</v>
      </c>
      <c r="AK58" s="723">
        <v>7.88</v>
      </c>
      <c r="AL58" s="724">
        <v>50</v>
      </c>
      <c r="AM58" s="725">
        <v>6.93</v>
      </c>
      <c r="AN58" s="724"/>
      <c r="AO58" s="725"/>
      <c r="AP58" s="724"/>
      <c r="AQ58" s="725"/>
      <c r="AR58" s="724"/>
      <c r="AS58" s="725"/>
      <c r="AT58" s="724"/>
      <c r="AU58" s="725"/>
      <c r="AV58" s="724"/>
      <c r="AW58" s="725"/>
      <c r="AX58" s="724"/>
      <c r="AY58" s="725"/>
      <c r="AZ58" s="724"/>
      <c r="BA58" s="725"/>
      <c r="BB58" s="724"/>
      <c r="BC58" s="725"/>
      <c r="BD58" s="724"/>
      <c r="BE58" s="725"/>
      <c r="BF58" s="724"/>
      <c r="BG58" s="725"/>
      <c r="BH58" s="724"/>
      <c r="BI58" s="725"/>
      <c r="BJ58" s="724"/>
      <c r="BK58" s="725"/>
      <c r="BL58" s="724"/>
      <c r="BM58" s="725"/>
      <c r="BN58" s="724"/>
      <c r="BO58" s="725"/>
      <c r="BP58" s="724"/>
      <c r="BQ58" s="725"/>
      <c r="BR58" s="724"/>
      <c r="BS58" s="726"/>
      <c r="BT58" s="724"/>
      <c r="BU58" s="726"/>
      <c r="BV58" s="724"/>
      <c r="BW58" s="726"/>
      <c r="BX58" s="724"/>
      <c r="BY58" s="726"/>
      <c r="BZ58" s="724"/>
      <c r="CA58" s="726"/>
      <c r="CB58" s="726"/>
      <c r="CC58" s="726"/>
      <c r="CD58" s="726"/>
      <c r="CE58" s="726"/>
      <c r="CF58" s="726"/>
      <c r="CG58" s="726"/>
      <c r="CH58" s="726"/>
      <c r="CI58" s="726"/>
      <c r="CJ58" s="726"/>
      <c r="CK58" s="726"/>
      <c r="CL58" s="726"/>
      <c r="CM58" s="726"/>
      <c r="CN58" s="726"/>
      <c r="CO58" s="726"/>
      <c r="CP58" s="726"/>
      <c r="CQ58" s="726"/>
      <c r="CR58" s="726"/>
      <c r="CS58" s="726"/>
      <c r="CT58" s="726"/>
      <c r="CU58" s="726"/>
      <c r="CV58" s="726"/>
      <c r="CW58" s="726"/>
      <c r="CX58" s="726"/>
      <c r="CY58" s="727"/>
      <c r="CZ58" s="714">
        <f t="shared" si="3"/>
        <v>666.9</v>
      </c>
      <c r="DA58" s="715"/>
    </row>
    <row r="59" spans="1:105" x14ac:dyDescent="0.25">
      <c r="A59" s="711">
        <v>1</v>
      </c>
      <c r="B59" s="712" t="s">
        <v>247</v>
      </c>
      <c r="C59" s="713">
        <v>2020</v>
      </c>
      <c r="D59" s="714">
        <f t="shared" si="2"/>
        <v>0</v>
      </c>
      <c r="E59" s="715">
        <f t="shared" si="2"/>
        <v>2897.62</v>
      </c>
      <c r="F59" s="722"/>
      <c r="G59" s="723"/>
      <c r="H59" s="724"/>
      <c r="I59" s="723"/>
      <c r="J59" s="724"/>
      <c r="K59" s="723"/>
      <c r="L59" s="724"/>
      <c r="M59" s="723"/>
      <c r="N59" s="724"/>
      <c r="O59" s="723"/>
      <c r="P59" s="724"/>
      <c r="Q59" s="723"/>
      <c r="R59" s="724"/>
      <c r="S59" s="723"/>
      <c r="T59" s="724">
        <v>100</v>
      </c>
      <c r="U59" s="723">
        <v>9.84</v>
      </c>
      <c r="V59" s="724">
        <v>900</v>
      </c>
      <c r="W59" s="723">
        <v>2.0166666666666666</v>
      </c>
      <c r="X59" s="724"/>
      <c r="Y59" s="723"/>
      <c r="Z59" s="724"/>
      <c r="AA59" s="723"/>
      <c r="AB59" s="724">
        <v>500</v>
      </c>
      <c r="AC59" s="723">
        <v>8.1079999999999999E-2</v>
      </c>
      <c r="AD59" s="724"/>
      <c r="AE59" s="723"/>
      <c r="AF59" s="724"/>
      <c r="AG59" s="723"/>
      <c r="AH59" s="724"/>
      <c r="AI59" s="723"/>
      <c r="AJ59" s="724"/>
      <c r="AK59" s="723"/>
      <c r="AL59" s="724"/>
      <c r="AM59" s="725"/>
      <c r="AN59" s="724"/>
      <c r="AO59" s="725"/>
      <c r="AP59" s="724">
        <v>480</v>
      </c>
      <c r="AQ59" s="725">
        <v>0.121</v>
      </c>
      <c r="AR59" s="724"/>
      <c r="AS59" s="725"/>
      <c r="AT59" s="724"/>
      <c r="AU59" s="725"/>
      <c r="AV59" s="724"/>
      <c r="AW59" s="725"/>
      <c r="AX59" s="724"/>
      <c r="AY59" s="725"/>
      <c r="AZ59" s="724"/>
      <c r="BA59" s="725"/>
      <c r="BB59" s="724"/>
      <c r="BC59" s="725"/>
      <c r="BD59" s="724"/>
      <c r="BE59" s="725"/>
      <c r="BF59" s="724"/>
      <c r="BG59" s="725"/>
      <c r="BH59" s="724"/>
      <c r="BI59" s="725"/>
      <c r="BJ59" s="724"/>
      <c r="BK59" s="725"/>
      <c r="BL59" s="724"/>
      <c r="BM59" s="725"/>
      <c r="BN59" s="724"/>
      <c r="BO59" s="725"/>
      <c r="BP59" s="724"/>
      <c r="BQ59" s="725"/>
      <c r="BR59" s="724"/>
      <c r="BS59" s="726"/>
      <c r="BT59" s="724"/>
      <c r="BU59" s="726"/>
      <c r="BV59" s="724"/>
      <c r="BW59" s="726"/>
      <c r="BX59" s="724"/>
      <c r="BY59" s="726"/>
      <c r="BZ59" s="724"/>
      <c r="CA59" s="726"/>
      <c r="CB59" s="726"/>
      <c r="CC59" s="726"/>
      <c r="CD59" s="726"/>
      <c r="CE59" s="726"/>
      <c r="CF59" s="726"/>
      <c r="CG59" s="726"/>
      <c r="CH59" s="726"/>
      <c r="CI59" s="726"/>
      <c r="CJ59" s="726"/>
      <c r="CK59" s="726"/>
      <c r="CL59" s="726"/>
      <c r="CM59" s="726"/>
      <c r="CN59" s="726"/>
      <c r="CO59" s="726"/>
      <c r="CP59" s="726"/>
      <c r="CQ59" s="726"/>
      <c r="CR59" s="726"/>
      <c r="CS59" s="726"/>
      <c r="CT59" s="726"/>
      <c r="CU59" s="726"/>
      <c r="CV59" s="726"/>
      <c r="CW59" s="726"/>
      <c r="CX59" s="726"/>
      <c r="CY59" s="727"/>
      <c r="CZ59" s="714"/>
      <c r="DA59" s="715">
        <f t="shared" si="4"/>
        <v>2897.62</v>
      </c>
    </row>
    <row r="60" spans="1:105" x14ac:dyDescent="0.25">
      <c r="A60" s="711">
        <v>1</v>
      </c>
      <c r="B60" s="712" t="s">
        <v>248</v>
      </c>
      <c r="C60" s="713">
        <v>2019</v>
      </c>
      <c r="D60" s="714">
        <f t="shared" si="2"/>
        <v>0</v>
      </c>
      <c r="E60" s="715">
        <f t="shared" si="2"/>
        <v>0</v>
      </c>
      <c r="F60" s="722"/>
      <c r="G60" s="723"/>
      <c r="H60" s="724"/>
      <c r="I60" s="723"/>
      <c r="J60" s="724"/>
      <c r="K60" s="723"/>
      <c r="L60" s="724"/>
      <c r="M60" s="723"/>
      <c r="N60" s="724"/>
      <c r="O60" s="723"/>
      <c r="P60" s="724"/>
      <c r="Q60" s="723"/>
      <c r="R60" s="724"/>
      <c r="S60" s="723"/>
      <c r="T60" s="724"/>
      <c r="U60" s="723"/>
      <c r="V60" s="724"/>
      <c r="W60" s="723"/>
      <c r="X60" s="724"/>
      <c r="Y60" s="723"/>
      <c r="Z60" s="724"/>
      <c r="AA60" s="723"/>
      <c r="AB60" s="724"/>
      <c r="AC60" s="723"/>
      <c r="AD60" s="724"/>
      <c r="AE60" s="723"/>
      <c r="AF60" s="724"/>
      <c r="AG60" s="723"/>
      <c r="AH60" s="724"/>
      <c r="AI60" s="723"/>
      <c r="AJ60" s="724"/>
      <c r="AK60" s="723"/>
      <c r="AL60" s="724"/>
      <c r="AM60" s="725"/>
      <c r="AN60" s="724"/>
      <c r="AO60" s="725"/>
      <c r="AP60" s="724"/>
      <c r="AQ60" s="725"/>
      <c r="AR60" s="724"/>
      <c r="AS60" s="725"/>
      <c r="AT60" s="724"/>
      <c r="AU60" s="725"/>
      <c r="AV60" s="724"/>
      <c r="AW60" s="725"/>
      <c r="AX60" s="724"/>
      <c r="AY60" s="725"/>
      <c r="AZ60" s="724"/>
      <c r="BA60" s="725"/>
      <c r="BB60" s="724"/>
      <c r="BC60" s="725"/>
      <c r="BD60" s="724"/>
      <c r="BE60" s="725"/>
      <c r="BF60" s="724"/>
      <c r="BG60" s="725"/>
      <c r="BH60" s="724"/>
      <c r="BI60" s="725"/>
      <c r="BJ60" s="724"/>
      <c r="BK60" s="725"/>
      <c r="BL60" s="724"/>
      <c r="BM60" s="725"/>
      <c r="BN60" s="724"/>
      <c r="BO60" s="725"/>
      <c r="BP60" s="724"/>
      <c r="BQ60" s="725"/>
      <c r="BR60" s="724"/>
      <c r="BS60" s="726"/>
      <c r="BT60" s="724"/>
      <c r="BU60" s="726"/>
      <c r="BV60" s="724"/>
      <c r="BW60" s="726"/>
      <c r="BX60" s="724"/>
      <c r="BY60" s="726"/>
      <c r="BZ60" s="724"/>
      <c r="CA60" s="726"/>
      <c r="CB60" s="726"/>
      <c r="CC60" s="726"/>
      <c r="CD60" s="726"/>
      <c r="CE60" s="726"/>
      <c r="CF60" s="726"/>
      <c r="CG60" s="726"/>
      <c r="CH60" s="726"/>
      <c r="CI60" s="726"/>
      <c r="CJ60" s="726"/>
      <c r="CK60" s="726"/>
      <c r="CL60" s="726"/>
      <c r="CM60" s="726"/>
      <c r="CN60" s="726"/>
      <c r="CO60" s="726"/>
      <c r="CP60" s="726"/>
      <c r="CQ60" s="726"/>
      <c r="CR60" s="726"/>
      <c r="CS60" s="726"/>
      <c r="CT60" s="726"/>
      <c r="CU60" s="726"/>
      <c r="CV60" s="726"/>
      <c r="CW60" s="726"/>
      <c r="CX60" s="726"/>
      <c r="CY60" s="727"/>
      <c r="CZ60" s="714">
        <f t="shared" si="3"/>
        <v>0</v>
      </c>
      <c r="DA60" s="715"/>
    </row>
    <row r="61" spans="1:105" ht="15.75" thickBot="1" x14ac:dyDescent="0.3">
      <c r="A61" s="728">
        <v>1</v>
      </c>
      <c r="B61" s="729" t="s">
        <v>248</v>
      </c>
      <c r="C61" s="730">
        <v>2020</v>
      </c>
      <c r="D61" s="731">
        <f t="shared" si="2"/>
        <v>0</v>
      </c>
      <c r="E61" s="732">
        <f t="shared" si="2"/>
        <v>0</v>
      </c>
      <c r="F61" s="733"/>
      <c r="G61" s="734"/>
      <c r="H61" s="735"/>
      <c r="I61" s="734"/>
      <c r="J61" s="735"/>
      <c r="K61" s="734"/>
      <c r="L61" s="735"/>
      <c r="M61" s="734"/>
      <c r="N61" s="735"/>
      <c r="O61" s="734"/>
      <c r="P61" s="735"/>
      <c r="Q61" s="734"/>
      <c r="R61" s="735"/>
      <c r="S61" s="734"/>
      <c r="T61" s="735"/>
      <c r="U61" s="734"/>
      <c r="V61" s="735"/>
      <c r="W61" s="734"/>
      <c r="X61" s="735"/>
      <c r="Y61" s="734"/>
      <c r="Z61" s="735"/>
      <c r="AA61" s="734"/>
      <c r="AB61" s="735"/>
      <c r="AC61" s="734"/>
      <c r="AD61" s="735"/>
      <c r="AE61" s="734"/>
      <c r="AF61" s="735"/>
      <c r="AG61" s="734"/>
      <c r="AH61" s="735"/>
      <c r="AI61" s="734"/>
      <c r="AJ61" s="735"/>
      <c r="AK61" s="734"/>
      <c r="AL61" s="735"/>
      <c r="AM61" s="736"/>
      <c r="AN61" s="735"/>
      <c r="AO61" s="736"/>
      <c r="AP61" s="735"/>
      <c r="AQ61" s="736"/>
      <c r="AR61" s="735"/>
      <c r="AS61" s="736"/>
      <c r="AT61" s="735"/>
      <c r="AU61" s="736"/>
      <c r="AV61" s="735"/>
      <c r="AW61" s="736"/>
      <c r="AX61" s="735"/>
      <c r="AY61" s="736"/>
      <c r="AZ61" s="735"/>
      <c r="BA61" s="736"/>
      <c r="BB61" s="735"/>
      <c r="BC61" s="736"/>
      <c r="BD61" s="735"/>
      <c r="BE61" s="736"/>
      <c r="BF61" s="735"/>
      <c r="BG61" s="736"/>
      <c r="BH61" s="735"/>
      <c r="BI61" s="736"/>
      <c r="BJ61" s="735"/>
      <c r="BK61" s="736"/>
      <c r="BL61" s="735"/>
      <c r="BM61" s="736"/>
      <c r="BN61" s="735"/>
      <c r="BO61" s="736"/>
      <c r="BP61" s="735"/>
      <c r="BQ61" s="736"/>
      <c r="BR61" s="735"/>
      <c r="BS61" s="737"/>
      <c r="BT61" s="735"/>
      <c r="BU61" s="737"/>
      <c r="BV61" s="735"/>
      <c r="BW61" s="737"/>
      <c r="BX61" s="735"/>
      <c r="BY61" s="737"/>
      <c r="BZ61" s="735"/>
      <c r="CA61" s="737"/>
      <c r="CB61" s="737"/>
      <c r="CC61" s="737"/>
      <c r="CD61" s="737"/>
      <c r="CE61" s="737"/>
      <c r="CF61" s="737"/>
      <c r="CG61" s="737"/>
      <c r="CH61" s="737"/>
      <c r="CI61" s="737"/>
      <c r="CJ61" s="737"/>
      <c r="CK61" s="737"/>
      <c r="CL61" s="737"/>
      <c r="CM61" s="737"/>
      <c r="CN61" s="737"/>
      <c r="CO61" s="737"/>
      <c r="CP61" s="737"/>
      <c r="CQ61" s="737"/>
      <c r="CR61" s="737"/>
      <c r="CS61" s="737"/>
      <c r="CT61" s="737"/>
      <c r="CU61" s="737"/>
      <c r="CV61" s="737"/>
      <c r="CW61" s="737"/>
      <c r="CX61" s="737"/>
      <c r="CY61" s="738"/>
      <c r="CZ61" s="731"/>
      <c r="DA61" s="732">
        <f t="shared" si="4"/>
        <v>0</v>
      </c>
    </row>
    <row r="62" spans="1:105" x14ac:dyDescent="0.25">
      <c r="A62" s="769" t="s">
        <v>249</v>
      </c>
      <c r="B62" s="701" t="s">
        <v>250</v>
      </c>
      <c r="C62" s="702">
        <v>2019</v>
      </c>
      <c r="D62" s="703">
        <f t="shared" si="2"/>
        <v>900</v>
      </c>
      <c r="E62" s="704">
        <f t="shared" si="2"/>
        <v>0</v>
      </c>
      <c r="F62" s="739">
        <v>0</v>
      </c>
      <c r="G62" s="740">
        <v>0</v>
      </c>
      <c r="H62" s="741"/>
      <c r="I62" s="740"/>
      <c r="J62" s="741"/>
      <c r="K62" s="740"/>
      <c r="L62" s="741">
        <v>0</v>
      </c>
      <c r="M62" s="740">
        <v>0</v>
      </c>
      <c r="N62" s="741">
        <v>0</v>
      </c>
      <c r="O62" s="740">
        <v>0</v>
      </c>
      <c r="P62" s="741">
        <v>30000</v>
      </c>
      <c r="Q62" s="740">
        <v>0.03</v>
      </c>
      <c r="R62" s="741"/>
      <c r="S62" s="740"/>
      <c r="T62" s="741"/>
      <c r="U62" s="740"/>
      <c r="V62" s="741"/>
      <c r="W62" s="740"/>
      <c r="X62" s="741"/>
      <c r="Y62" s="740"/>
      <c r="Z62" s="741"/>
      <c r="AA62" s="740"/>
      <c r="AB62" s="741"/>
      <c r="AC62" s="740"/>
      <c r="AD62" s="741"/>
      <c r="AE62" s="740"/>
      <c r="AF62" s="741">
        <v>0</v>
      </c>
      <c r="AG62" s="740">
        <v>0</v>
      </c>
      <c r="AH62" s="741">
        <v>0</v>
      </c>
      <c r="AI62" s="740">
        <v>0</v>
      </c>
      <c r="AJ62" s="741">
        <v>0</v>
      </c>
      <c r="AK62" s="740">
        <v>0</v>
      </c>
      <c r="AL62" s="741"/>
      <c r="AM62" s="742"/>
      <c r="AN62" s="741"/>
      <c r="AO62" s="742"/>
      <c r="AP62" s="741"/>
      <c r="AQ62" s="742"/>
      <c r="AR62" s="741"/>
      <c r="AS62" s="742"/>
      <c r="AT62" s="741"/>
      <c r="AU62" s="742"/>
      <c r="AV62" s="741"/>
      <c r="AW62" s="742"/>
      <c r="AX62" s="741"/>
      <c r="AY62" s="742"/>
      <c r="AZ62" s="741"/>
      <c r="BA62" s="742"/>
      <c r="BB62" s="741"/>
      <c r="BC62" s="742"/>
      <c r="BD62" s="741"/>
      <c r="BE62" s="742"/>
      <c r="BF62" s="741"/>
      <c r="BG62" s="742"/>
      <c r="BH62" s="741"/>
      <c r="BI62" s="742"/>
      <c r="BJ62" s="741"/>
      <c r="BK62" s="742"/>
      <c r="BL62" s="741"/>
      <c r="BM62" s="742"/>
      <c r="BN62" s="741"/>
      <c r="BO62" s="742"/>
      <c r="BP62" s="741"/>
      <c r="BQ62" s="742"/>
      <c r="BR62" s="741"/>
      <c r="BS62" s="743"/>
      <c r="BT62" s="741"/>
      <c r="BU62" s="743"/>
      <c r="BV62" s="741"/>
      <c r="BW62" s="743"/>
      <c r="BX62" s="741"/>
      <c r="BY62" s="743"/>
      <c r="BZ62" s="741"/>
      <c r="CA62" s="743"/>
      <c r="CB62" s="743"/>
      <c r="CC62" s="743"/>
      <c r="CD62" s="743"/>
      <c r="CE62" s="743"/>
      <c r="CF62" s="743"/>
      <c r="CG62" s="743"/>
      <c r="CH62" s="743"/>
      <c r="CI62" s="743"/>
      <c r="CJ62" s="743"/>
      <c r="CK62" s="743"/>
      <c r="CL62" s="743"/>
      <c r="CM62" s="743"/>
      <c r="CN62" s="743"/>
      <c r="CO62" s="743"/>
      <c r="CP62" s="743"/>
      <c r="CQ62" s="743"/>
      <c r="CR62" s="743"/>
      <c r="CS62" s="743"/>
      <c r="CT62" s="743"/>
      <c r="CU62" s="743"/>
      <c r="CV62" s="743"/>
      <c r="CW62" s="743"/>
      <c r="CX62" s="743"/>
      <c r="CY62" s="744"/>
      <c r="CZ62" s="703">
        <f t="shared" si="3"/>
        <v>900</v>
      </c>
      <c r="DA62" s="704"/>
    </row>
    <row r="63" spans="1:105" x14ac:dyDescent="0.25">
      <c r="A63" s="770" t="s">
        <v>249</v>
      </c>
      <c r="B63" s="712" t="s">
        <v>250</v>
      </c>
      <c r="C63" s="713">
        <v>2020</v>
      </c>
      <c r="D63" s="714">
        <f t="shared" si="2"/>
        <v>0</v>
      </c>
      <c r="E63" s="715">
        <f t="shared" si="2"/>
        <v>19076.54</v>
      </c>
      <c r="F63" s="722">
        <v>3860</v>
      </c>
      <c r="G63" s="723">
        <v>0.2116580310880829</v>
      </c>
      <c r="H63" s="724"/>
      <c r="I63" s="723"/>
      <c r="J63" s="724"/>
      <c r="K63" s="723"/>
      <c r="L63" s="724">
        <v>1000</v>
      </c>
      <c r="M63" s="723">
        <v>1.5049999999999999</v>
      </c>
      <c r="N63" s="724">
        <v>40</v>
      </c>
      <c r="O63" s="723">
        <v>6.0849999999999991</v>
      </c>
      <c r="P63" s="724">
        <v>25000</v>
      </c>
      <c r="Q63" s="723">
        <v>0.13</v>
      </c>
      <c r="R63" s="724"/>
      <c r="S63" s="723"/>
      <c r="T63" s="724"/>
      <c r="U63" s="723"/>
      <c r="V63" s="724"/>
      <c r="W63" s="723"/>
      <c r="X63" s="724"/>
      <c r="Y63" s="723"/>
      <c r="Z63" s="724"/>
      <c r="AA63" s="723"/>
      <c r="AB63" s="724"/>
      <c r="AC63" s="723"/>
      <c r="AD63" s="724"/>
      <c r="AE63" s="723"/>
      <c r="AF63" s="724">
        <v>30</v>
      </c>
      <c r="AG63" s="723">
        <v>7.1799999999999988</v>
      </c>
      <c r="AH63" s="724">
        <v>116</v>
      </c>
      <c r="AI63" s="723">
        <v>4.0199999999999996</v>
      </c>
      <c r="AJ63" s="724">
        <v>146</v>
      </c>
      <c r="AK63" s="723">
        <v>7.7699999999999987</v>
      </c>
      <c r="AL63" s="724"/>
      <c r="AM63" s="725"/>
      <c r="AN63" s="724"/>
      <c r="AO63" s="725"/>
      <c r="AP63" s="724"/>
      <c r="AQ63" s="725"/>
      <c r="AR63" s="724"/>
      <c r="AS63" s="725"/>
      <c r="AT63" s="724"/>
      <c r="AU63" s="725"/>
      <c r="AV63" s="724">
        <v>6000</v>
      </c>
      <c r="AW63" s="725">
        <v>1.9075</v>
      </c>
      <c r="AX63" s="724"/>
      <c r="AY63" s="725"/>
      <c r="AZ63" s="724"/>
      <c r="BA63" s="725"/>
      <c r="BB63" s="724"/>
      <c r="BC63" s="725"/>
      <c r="BD63" s="724"/>
      <c r="BE63" s="725"/>
      <c r="BF63" s="724"/>
      <c r="BG63" s="725"/>
      <c r="BH63" s="724"/>
      <c r="BI63" s="725"/>
      <c r="BJ63" s="724"/>
      <c r="BK63" s="725"/>
      <c r="BL63" s="724"/>
      <c r="BM63" s="725"/>
      <c r="BN63" s="724"/>
      <c r="BO63" s="725"/>
      <c r="BP63" s="724"/>
      <c r="BQ63" s="725"/>
      <c r="BR63" s="724"/>
      <c r="BS63" s="726"/>
      <c r="BT63" s="724"/>
      <c r="BU63" s="726"/>
      <c r="BV63" s="724"/>
      <c r="BW63" s="726"/>
      <c r="BX63" s="724"/>
      <c r="BY63" s="726"/>
      <c r="BZ63" s="724"/>
      <c r="CA63" s="726"/>
      <c r="CB63" s="726"/>
      <c r="CC63" s="726"/>
      <c r="CD63" s="726"/>
      <c r="CE63" s="726"/>
      <c r="CF63" s="726"/>
      <c r="CG63" s="726"/>
      <c r="CH63" s="726"/>
      <c r="CI63" s="726"/>
      <c r="CJ63" s="726"/>
      <c r="CK63" s="726"/>
      <c r="CL63" s="726"/>
      <c r="CM63" s="726"/>
      <c r="CN63" s="726"/>
      <c r="CO63" s="726"/>
      <c r="CP63" s="726"/>
      <c r="CQ63" s="726"/>
      <c r="CR63" s="726"/>
      <c r="CS63" s="726"/>
      <c r="CT63" s="726"/>
      <c r="CU63" s="726"/>
      <c r="CV63" s="726"/>
      <c r="CW63" s="726"/>
      <c r="CX63" s="726"/>
      <c r="CY63" s="727"/>
      <c r="CZ63" s="714"/>
      <c r="DA63" s="715">
        <f t="shared" si="4"/>
        <v>19076.54</v>
      </c>
    </row>
    <row r="64" spans="1:105" x14ac:dyDescent="0.25">
      <c r="A64" s="770" t="s">
        <v>249</v>
      </c>
      <c r="B64" s="712" t="s">
        <v>251</v>
      </c>
      <c r="C64" s="713">
        <v>2019</v>
      </c>
      <c r="D64" s="714">
        <f t="shared" si="2"/>
        <v>5710.87</v>
      </c>
      <c r="E64" s="715">
        <f t="shared" si="2"/>
        <v>0</v>
      </c>
      <c r="F64" s="722"/>
      <c r="G64" s="723"/>
      <c r="H64" s="724">
        <v>500</v>
      </c>
      <c r="I64" s="723">
        <v>2.6200000000000001E-2</v>
      </c>
      <c r="J64" s="724"/>
      <c r="K64" s="723"/>
      <c r="L64" s="724"/>
      <c r="M64" s="723"/>
      <c r="N64" s="724"/>
      <c r="O64" s="723"/>
      <c r="P64" s="724">
        <v>54000</v>
      </c>
      <c r="Q64" s="723">
        <v>2.844796296E-2</v>
      </c>
      <c r="R64" s="724">
        <v>5650</v>
      </c>
      <c r="S64" s="723">
        <v>0.45333451327000002</v>
      </c>
      <c r="T64" s="724"/>
      <c r="U64" s="723"/>
      <c r="V64" s="724">
        <v>1520</v>
      </c>
      <c r="W64" s="723">
        <v>0.81758552631000003</v>
      </c>
      <c r="X64" s="724"/>
      <c r="Y64" s="723"/>
      <c r="Z64" s="724"/>
      <c r="AA64" s="723"/>
      <c r="AB64" s="724">
        <v>900</v>
      </c>
      <c r="AC64" s="723">
        <v>0.10752222222</v>
      </c>
      <c r="AD64" s="724"/>
      <c r="AE64" s="723"/>
      <c r="AF64" s="724"/>
      <c r="AG64" s="723"/>
      <c r="AH64" s="724">
        <v>45</v>
      </c>
      <c r="AI64" s="723">
        <v>2.90088888888</v>
      </c>
      <c r="AJ64" s="724">
        <v>40.75</v>
      </c>
      <c r="AK64" s="723">
        <v>3.1950920245300001</v>
      </c>
      <c r="AL64" s="724"/>
      <c r="AM64" s="725"/>
      <c r="AN64" s="724"/>
      <c r="AO64" s="725"/>
      <c r="AP64" s="724"/>
      <c r="AQ64" s="725"/>
      <c r="AR64" s="724"/>
      <c r="AS64" s="725"/>
      <c r="AT64" s="724"/>
      <c r="AU64" s="725"/>
      <c r="AV64" s="724"/>
      <c r="AW64" s="725"/>
      <c r="AX64" s="724"/>
      <c r="AY64" s="725"/>
      <c r="AZ64" s="724"/>
      <c r="BA64" s="725"/>
      <c r="BB64" s="724"/>
      <c r="BC64" s="725"/>
      <c r="BD64" s="724"/>
      <c r="BE64" s="725"/>
      <c r="BF64" s="724"/>
      <c r="BG64" s="725"/>
      <c r="BH64" s="724"/>
      <c r="BI64" s="725"/>
      <c r="BJ64" s="724"/>
      <c r="BK64" s="725"/>
      <c r="BL64" s="724"/>
      <c r="BM64" s="725"/>
      <c r="BN64" s="724"/>
      <c r="BO64" s="725"/>
      <c r="BP64" s="724"/>
      <c r="BQ64" s="725"/>
      <c r="BR64" s="724"/>
      <c r="BS64" s="726"/>
      <c r="BT64" s="724"/>
      <c r="BU64" s="726"/>
      <c r="BV64" s="724"/>
      <c r="BW64" s="726"/>
      <c r="BX64" s="724"/>
      <c r="BY64" s="726"/>
      <c r="BZ64" s="724"/>
      <c r="CA64" s="726"/>
      <c r="CB64" s="726"/>
      <c r="CC64" s="726"/>
      <c r="CD64" s="726"/>
      <c r="CE64" s="726"/>
      <c r="CF64" s="726"/>
      <c r="CG64" s="726"/>
      <c r="CH64" s="726"/>
      <c r="CI64" s="726"/>
      <c r="CJ64" s="726"/>
      <c r="CK64" s="726"/>
      <c r="CL64" s="726"/>
      <c r="CM64" s="726"/>
      <c r="CN64" s="726"/>
      <c r="CO64" s="726"/>
      <c r="CP64" s="726"/>
      <c r="CQ64" s="726"/>
      <c r="CR64" s="726"/>
      <c r="CS64" s="726"/>
      <c r="CT64" s="726"/>
      <c r="CU64" s="726"/>
      <c r="CV64" s="726"/>
      <c r="CW64" s="726"/>
      <c r="CX64" s="726"/>
      <c r="CY64" s="727"/>
      <c r="CZ64" s="714">
        <f t="shared" si="3"/>
        <v>5710.87</v>
      </c>
      <c r="DA64" s="715"/>
    </row>
    <row r="65" spans="1:105" x14ac:dyDescent="0.25">
      <c r="A65" s="770" t="s">
        <v>249</v>
      </c>
      <c r="B65" s="712" t="s">
        <v>251</v>
      </c>
      <c r="C65" s="713">
        <v>2020</v>
      </c>
      <c r="D65" s="714">
        <f t="shared" si="2"/>
        <v>0</v>
      </c>
      <c r="E65" s="715">
        <f t="shared" si="2"/>
        <v>35522.629999999997</v>
      </c>
      <c r="F65" s="722"/>
      <c r="G65" s="723"/>
      <c r="H65" s="724">
        <v>22400</v>
      </c>
      <c r="I65" s="723">
        <v>6.4957142857142852E-2</v>
      </c>
      <c r="J65" s="724"/>
      <c r="K65" s="723"/>
      <c r="L65" s="724">
        <v>6400</v>
      </c>
      <c r="M65" s="723">
        <v>1.1197531249999999</v>
      </c>
      <c r="N65" s="724">
        <v>558</v>
      </c>
      <c r="O65" s="723">
        <v>4.3315053763526876</v>
      </c>
      <c r="P65" s="724">
        <v>96000</v>
      </c>
      <c r="Q65" s="723">
        <v>9.7222291666666669E-2</v>
      </c>
      <c r="R65" s="724">
        <v>5100</v>
      </c>
      <c r="S65" s="723">
        <v>0.6151882352941177</v>
      </c>
      <c r="T65" s="724">
        <v>4</v>
      </c>
      <c r="U65" s="723">
        <v>5.8075000000000001</v>
      </c>
      <c r="V65" s="724">
        <v>2694</v>
      </c>
      <c r="W65" s="723">
        <v>2.6934335560497398</v>
      </c>
      <c r="X65" s="724">
        <v>2000</v>
      </c>
      <c r="Y65" s="723">
        <v>5.3725000000000002E-2</v>
      </c>
      <c r="Z65" s="724">
        <v>3496</v>
      </c>
      <c r="AA65" s="723">
        <v>0.90703375286046906</v>
      </c>
      <c r="AB65" s="724"/>
      <c r="AC65" s="723"/>
      <c r="AD65" s="724"/>
      <c r="AE65" s="723"/>
      <c r="AF65" s="724">
        <v>30</v>
      </c>
      <c r="AG65" s="723">
        <v>14.1566666667</v>
      </c>
      <c r="AH65" s="724">
        <v>97</v>
      </c>
      <c r="AI65" s="723">
        <v>3.4885567010309275</v>
      </c>
      <c r="AJ65" s="724">
        <v>36.5</v>
      </c>
      <c r="AK65" s="723">
        <v>7.3572602739616428</v>
      </c>
      <c r="AL65" s="724"/>
      <c r="AM65" s="725"/>
      <c r="AN65" s="724">
        <v>60</v>
      </c>
      <c r="AO65" s="725">
        <v>0.59366666670000001</v>
      </c>
      <c r="AP65" s="724"/>
      <c r="AQ65" s="725"/>
      <c r="AR65" s="724"/>
      <c r="AS65" s="725"/>
      <c r="AT65" s="724"/>
      <c r="AU65" s="725"/>
      <c r="AV65" s="724"/>
      <c r="AW65" s="725"/>
      <c r="AX65" s="724"/>
      <c r="AY65" s="725"/>
      <c r="AZ65" s="724"/>
      <c r="BA65" s="725"/>
      <c r="BB65" s="724"/>
      <c r="BC65" s="725"/>
      <c r="BD65" s="724"/>
      <c r="BE65" s="725"/>
      <c r="BF65" s="724">
        <v>3</v>
      </c>
      <c r="BG65" s="725">
        <v>99</v>
      </c>
      <c r="BH65" s="724">
        <v>3</v>
      </c>
      <c r="BI65" s="725">
        <v>30.39</v>
      </c>
      <c r="BJ65" s="660">
        <v>1</v>
      </c>
      <c r="BK65" s="660">
        <v>0.19040000000000001</v>
      </c>
      <c r="BL65" s="724"/>
      <c r="BM65" s="725"/>
      <c r="BN65" s="724"/>
      <c r="BO65" s="725"/>
      <c r="BP65" s="724"/>
      <c r="BQ65" s="725"/>
      <c r="BR65" s="724"/>
      <c r="BS65" s="726"/>
      <c r="BT65" s="724"/>
      <c r="BU65" s="726"/>
      <c r="BV65" s="724"/>
      <c r="BW65" s="726"/>
      <c r="BX65" s="724"/>
      <c r="BY65" s="726"/>
      <c r="BZ65" s="724"/>
      <c r="CA65" s="726"/>
      <c r="CB65" s="726"/>
      <c r="CC65" s="726"/>
      <c r="CD65" s="726"/>
      <c r="CE65" s="726"/>
      <c r="CF65" s="726"/>
      <c r="CG65" s="726"/>
      <c r="CH65" s="726"/>
      <c r="CI65" s="726"/>
      <c r="CJ65" s="726"/>
      <c r="CK65" s="726"/>
      <c r="CL65" s="726"/>
      <c r="CM65" s="726"/>
      <c r="CN65" s="726"/>
      <c r="CO65" s="726"/>
      <c r="CP65" s="726"/>
      <c r="CQ65" s="726"/>
      <c r="CR65" s="726"/>
      <c r="CS65" s="726"/>
      <c r="CT65" s="726"/>
      <c r="CU65" s="726"/>
      <c r="CV65" s="726"/>
      <c r="CW65" s="726"/>
      <c r="CX65" s="726"/>
      <c r="CY65" s="727"/>
      <c r="CZ65" s="714"/>
      <c r="DA65" s="715">
        <f t="shared" si="4"/>
        <v>35522.629999999997</v>
      </c>
    </row>
    <row r="66" spans="1:105" x14ac:dyDescent="0.25">
      <c r="A66" s="770" t="s">
        <v>249</v>
      </c>
      <c r="B66" s="712" t="s">
        <v>252</v>
      </c>
      <c r="C66" s="713">
        <v>2019</v>
      </c>
      <c r="D66" s="714">
        <f t="shared" si="2"/>
        <v>7266.93</v>
      </c>
      <c r="E66" s="715">
        <f t="shared" si="2"/>
        <v>0</v>
      </c>
      <c r="F66" s="722">
        <v>1000</v>
      </c>
      <c r="G66" s="723">
        <v>9.6879999999999994E-2</v>
      </c>
      <c r="H66" s="724">
        <v>3950</v>
      </c>
      <c r="I66" s="723">
        <v>2.3099999999999999E-2</v>
      </c>
      <c r="J66" s="724">
        <v>0</v>
      </c>
      <c r="K66" s="723"/>
      <c r="L66" s="724">
        <v>0</v>
      </c>
      <c r="M66" s="723"/>
      <c r="N66" s="724">
        <v>0</v>
      </c>
      <c r="O66" s="723"/>
      <c r="P66" s="724">
        <v>89200</v>
      </c>
      <c r="Q66" s="723">
        <v>2.4299999999999999E-2</v>
      </c>
      <c r="R66" s="724">
        <v>4842</v>
      </c>
      <c r="S66" s="723">
        <v>0.49</v>
      </c>
      <c r="T66" s="724">
        <v>0</v>
      </c>
      <c r="U66" s="723"/>
      <c r="V66" s="724">
        <v>1540</v>
      </c>
      <c r="W66" s="723">
        <v>0.52639999999999998</v>
      </c>
      <c r="X66" s="724">
        <v>2900</v>
      </c>
      <c r="Y66" s="723">
        <v>3.9199999999999999E-2</v>
      </c>
      <c r="Z66" s="724">
        <v>0</v>
      </c>
      <c r="AA66" s="723"/>
      <c r="AB66" s="724">
        <v>2250</v>
      </c>
      <c r="AC66" s="723">
        <v>0.15429999999999999</v>
      </c>
      <c r="AD66" s="724">
        <v>0</v>
      </c>
      <c r="AE66" s="723"/>
      <c r="AF66" s="724">
        <v>0</v>
      </c>
      <c r="AG66" s="723"/>
      <c r="AH66" s="724">
        <v>111.5</v>
      </c>
      <c r="AI66" s="723">
        <v>5.6</v>
      </c>
      <c r="AJ66" s="724">
        <v>27.5</v>
      </c>
      <c r="AK66" s="723">
        <v>6.84</v>
      </c>
      <c r="AL66" s="724">
        <v>69</v>
      </c>
      <c r="AM66" s="725">
        <v>4.6520000000000001</v>
      </c>
      <c r="AN66" s="724">
        <v>450</v>
      </c>
      <c r="AO66" s="725">
        <v>1.77E-2</v>
      </c>
      <c r="AP66" s="724">
        <v>2580</v>
      </c>
      <c r="AQ66" s="725">
        <v>4.8719999999999999E-2</v>
      </c>
      <c r="AR66" s="724"/>
      <c r="AS66" s="725"/>
      <c r="AT66" s="724"/>
      <c r="AU66" s="725"/>
      <c r="AV66" s="724"/>
      <c r="AW66" s="725"/>
      <c r="AX66" s="724"/>
      <c r="AY66" s="725"/>
      <c r="AZ66" s="724"/>
      <c r="BA66" s="725"/>
      <c r="BB66" s="724"/>
      <c r="BC66" s="725"/>
      <c r="BD66" s="724"/>
      <c r="BE66" s="725"/>
      <c r="BF66" s="724"/>
      <c r="BG66" s="725"/>
      <c r="BH66" s="724"/>
      <c r="BI66" s="725"/>
      <c r="BJ66" s="724"/>
      <c r="BK66" s="725"/>
      <c r="BL66" s="724"/>
      <c r="BM66" s="725"/>
      <c r="BN66" s="724"/>
      <c r="BO66" s="725"/>
      <c r="BP66" s="724"/>
      <c r="BQ66" s="725"/>
      <c r="BR66" s="724"/>
      <c r="BS66" s="726"/>
      <c r="BT66" s="724"/>
      <c r="BU66" s="726"/>
      <c r="BV66" s="724"/>
      <c r="BW66" s="726"/>
      <c r="BX66" s="724"/>
      <c r="BY66" s="726"/>
      <c r="BZ66" s="724"/>
      <c r="CA66" s="726"/>
      <c r="CB66" s="726"/>
      <c r="CC66" s="726"/>
      <c r="CD66" s="726"/>
      <c r="CE66" s="726"/>
      <c r="CF66" s="726"/>
      <c r="CG66" s="726"/>
      <c r="CH66" s="726"/>
      <c r="CI66" s="726"/>
      <c r="CJ66" s="726"/>
      <c r="CK66" s="726"/>
      <c r="CL66" s="726"/>
      <c r="CM66" s="726"/>
      <c r="CN66" s="726"/>
      <c r="CO66" s="726"/>
      <c r="CP66" s="726"/>
      <c r="CQ66" s="726"/>
      <c r="CR66" s="726"/>
      <c r="CS66" s="726"/>
      <c r="CT66" s="726"/>
      <c r="CU66" s="726"/>
      <c r="CV66" s="726"/>
      <c r="CW66" s="726"/>
      <c r="CX66" s="726"/>
      <c r="CY66" s="727"/>
      <c r="CZ66" s="714">
        <f t="shared" si="3"/>
        <v>7266.93</v>
      </c>
      <c r="DA66" s="715"/>
    </row>
    <row r="67" spans="1:105" ht="15.75" thickBot="1" x14ac:dyDescent="0.3">
      <c r="A67" s="771" t="s">
        <v>249</v>
      </c>
      <c r="B67" s="746" t="s">
        <v>252</v>
      </c>
      <c r="C67" s="747">
        <v>2020</v>
      </c>
      <c r="D67" s="748">
        <f t="shared" si="2"/>
        <v>0</v>
      </c>
      <c r="E67" s="749">
        <f t="shared" si="2"/>
        <v>25063.9</v>
      </c>
      <c r="F67" s="750">
        <v>1400</v>
      </c>
      <c r="G67" s="751">
        <v>7.1391999999999997E-2</v>
      </c>
      <c r="H67" s="752"/>
      <c r="I67" s="751"/>
      <c r="J67" s="752">
        <v>7300</v>
      </c>
      <c r="K67" s="751">
        <v>0</v>
      </c>
      <c r="L67" s="752">
        <v>1380</v>
      </c>
      <c r="M67" s="751">
        <v>3.6734021739130434</v>
      </c>
      <c r="N67" s="752">
        <v>160</v>
      </c>
      <c r="O67" s="751">
        <v>9.0749999999999993</v>
      </c>
      <c r="P67" s="752">
        <v>86200</v>
      </c>
      <c r="Q67" s="751">
        <v>0.12610904872389794</v>
      </c>
      <c r="R67" s="752">
        <v>3622</v>
      </c>
      <c r="S67" s="751">
        <v>0.48996112644947543</v>
      </c>
      <c r="T67" s="752">
        <v>13</v>
      </c>
      <c r="U67" s="751">
        <v>18.149999999999999</v>
      </c>
      <c r="V67" s="752">
        <v>1410</v>
      </c>
      <c r="W67" s="751">
        <v>0.32527659574468082</v>
      </c>
      <c r="X67" s="752">
        <v>3343</v>
      </c>
      <c r="Y67" s="751">
        <v>8.9384684415195925E-2</v>
      </c>
      <c r="Z67" s="752">
        <v>460</v>
      </c>
      <c r="AA67" s="751">
        <v>0.66549999999999998</v>
      </c>
      <c r="AB67" s="752">
        <v>1300</v>
      </c>
      <c r="AC67" s="751">
        <v>0.14612307692307691</v>
      </c>
      <c r="AD67" s="752">
        <v>1</v>
      </c>
      <c r="AE67" s="751">
        <v>5</v>
      </c>
      <c r="AF67" s="752"/>
      <c r="AG67" s="751"/>
      <c r="AH67" s="752">
        <v>108.25</v>
      </c>
      <c r="AI67" s="751">
        <v>17.441801385681291</v>
      </c>
      <c r="AJ67" s="752">
        <v>252.7</v>
      </c>
      <c r="AK67" s="751">
        <v>5.0957538583300366</v>
      </c>
      <c r="AL67" s="752">
        <v>129</v>
      </c>
      <c r="AM67" s="753">
        <v>7.1879999999999997</v>
      </c>
      <c r="AN67" s="752">
        <v>2650</v>
      </c>
      <c r="AO67" s="753">
        <v>2.8000000000000001E-2</v>
      </c>
      <c r="AP67" s="752">
        <v>2580</v>
      </c>
      <c r="AQ67" s="753">
        <v>4.8719999999999999E-2</v>
      </c>
      <c r="AR67" s="752"/>
      <c r="AS67" s="753"/>
      <c r="AT67" s="752"/>
      <c r="AU67" s="753"/>
      <c r="AV67" s="752"/>
      <c r="AW67" s="753"/>
      <c r="AX67" s="752"/>
      <c r="AY67" s="753"/>
      <c r="AZ67" s="752"/>
      <c r="BA67" s="753"/>
      <c r="BB67" s="752"/>
      <c r="BC67" s="753"/>
      <c r="BD67" s="752"/>
      <c r="BE67" s="753"/>
      <c r="BF67" s="752"/>
      <c r="BG67" s="753"/>
      <c r="BH67" s="752"/>
      <c r="BI67" s="753"/>
      <c r="BJ67" s="752"/>
      <c r="BK67" s="753"/>
      <c r="BL67" s="752"/>
      <c r="BM67" s="753"/>
      <c r="BN67" s="752"/>
      <c r="BO67" s="753"/>
      <c r="BP67" s="752"/>
      <c r="BQ67" s="753"/>
      <c r="BR67" s="752"/>
      <c r="BS67" s="754"/>
      <c r="BT67" s="752"/>
      <c r="BU67" s="754"/>
      <c r="BV67" s="752"/>
      <c r="BW67" s="754"/>
      <c r="BX67" s="752"/>
      <c r="BY67" s="754"/>
      <c r="BZ67" s="752"/>
      <c r="CA67" s="754"/>
      <c r="CB67" s="754"/>
      <c r="CC67" s="754"/>
      <c r="CD67" s="754"/>
      <c r="CE67" s="754"/>
      <c r="CF67" s="754"/>
      <c r="CG67" s="754"/>
      <c r="CH67" s="754"/>
      <c r="CI67" s="754"/>
      <c r="CJ67" s="754"/>
      <c r="CK67" s="754"/>
      <c r="CL67" s="754"/>
      <c r="CM67" s="754"/>
      <c r="CN67" s="754"/>
      <c r="CO67" s="754"/>
      <c r="CP67" s="754"/>
      <c r="CQ67" s="754"/>
      <c r="CR67" s="754"/>
      <c r="CS67" s="754"/>
      <c r="CT67" s="754"/>
      <c r="CU67" s="754"/>
      <c r="CV67" s="754"/>
      <c r="CW67" s="754"/>
      <c r="CX67" s="754"/>
      <c r="CY67" s="755"/>
      <c r="CZ67" s="748"/>
      <c r="DA67" s="749">
        <f t="shared" si="4"/>
        <v>25063.9</v>
      </c>
    </row>
    <row r="68" spans="1:105" x14ac:dyDescent="0.25">
      <c r="A68" s="756" t="s">
        <v>253</v>
      </c>
      <c r="B68" s="757" t="s">
        <v>254</v>
      </c>
      <c r="C68" s="758">
        <v>2019</v>
      </c>
      <c r="D68" s="759">
        <f t="shared" si="2"/>
        <v>2074.81</v>
      </c>
      <c r="E68" s="760">
        <f t="shared" si="2"/>
        <v>0</v>
      </c>
      <c r="F68" s="761"/>
      <c r="G68" s="762"/>
      <c r="H68" s="763"/>
      <c r="I68" s="762"/>
      <c r="J68" s="763"/>
      <c r="K68" s="762"/>
      <c r="L68" s="763"/>
      <c r="M68" s="762"/>
      <c r="N68" s="763"/>
      <c r="O68" s="762"/>
      <c r="P68" s="763">
        <v>25245</v>
      </c>
      <c r="Q68" s="762">
        <v>2.6859999999999998E-2</v>
      </c>
      <c r="R68" s="763">
        <v>0</v>
      </c>
      <c r="S68" s="762"/>
      <c r="T68" s="763">
        <v>0</v>
      </c>
      <c r="U68" s="762"/>
      <c r="V68" s="763">
        <v>0</v>
      </c>
      <c r="W68" s="762"/>
      <c r="X68" s="763">
        <v>510</v>
      </c>
      <c r="Y68" s="762">
        <v>4.4580000000000002E-2</v>
      </c>
      <c r="Z68" s="763">
        <v>0</v>
      </c>
      <c r="AA68" s="762"/>
      <c r="AB68" s="763">
        <v>35</v>
      </c>
      <c r="AC68" s="762">
        <v>2.155E-2</v>
      </c>
      <c r="AD68" s="763">
        <v>0</v>
      </c>
      <c r="AE68" s="762"/>
      <c r="AF68" s="763">
        <v>1</v>
      </c>
      <c r="AG68" s="762">
        <v>1.82</v>
      </c>
      <c r="AH68" s="763">
        <v>260</v>
      </c>
      <c r="AI68" s="762">
        <v>5.1219999999999999</v>
      </c>
      <c r="AJ68" s="763">
        <v>10.5</v>
      </c>
      <c r="AK68" s="762">
        <v>3.61</v>
      </c>
      <c r="AL68" s="763">
        <v>0</v>
      </c>
      <c r="AM68" s="764"/>
      <c r="AN68" s="763"/>
      <c r="AO68" s="764"/>
      <c r="AP68" s="763"/>
      <c r="AQ68" s="764"/>
      <c r="AR68" s="763"/>
      <c r="AS68" s="764"/>
      <c r="AT68" s="763"/>
      <c r="AU68" s="764"/>
      <c r="AV68" s="763"/>
      <c r="AW68" s="764"/>
      <c r="AX68" s="763"/>
      <c r="AY68" s="764"/>
      <c r="AZ68" s="763"/>
      <c r="BA68" s="764"/>
      <c r="BB68" s="763"/>
      <c r="BC68" s="764"/>
      <c r="BD68" s="763"/>
      <c r="BE68" s="764"/>
      <c r="BF68" s="763"/>
      <c r="BG68" s="764"/>
      <c r="BH68" s="763"/>
      <c r="BI68" s="764"/>
      <c r="BJ68" s="763"/>
      <c r="BK68" s="764"/>
      <c r="BL68" s="763"/>
      <c r="BM68" s="764"/>
      <c r="BN68" s="763"/>
      <c r="BO68" s="764"/>
      <c r="BP68" s="763"/>
      <c r="BQ68" s="764"/>
      <c r="BR68" s="763"/>
      <c r="BS68" s="765"/>
      <c r="BT68" s="763"/>
      <c r="BU68" s="765"/>
      <c r="BV68" s="763"/>
      <c r="BW68" s="765"/>
      <c r="BX68" s="763"/>
      <c r="BY68" s="765"/>
      <c r="BZ68" s="763"/>
      <c r="CA68" s="765"/>
      <c r="CB68" s="765"/>
      <c r="CC68" s="765"/>
      <c r="CD68" s="765"/>
      <c r="CE68" s="765"/>
      <c r="CF68" s="765"/>
      <c r="CG68" s="765"/>
      <c r="CH68" s="765"/>
      <c r="CI68" s="765"/>
      <c r="CJ68" s="765"/>
      <c r="CK68" s="765"/>
      <c r="CL68" s="765"/>
      <c r="CM68" s="765"/>
      <c r="CN68" s="765"/>
      <c r="CO68" s="765"/>
      <c r="CP68" s="765"/>
      <c r="CQ68" s="765"/>
      <c r="CR68" s="765">
        <v>98</v>
      </c>
      <c r="CS68" s="765">
        <v>1.8350000000000002E-2</v>
      </c>
      <c r="CT68" s="765">
        <v>0</v>
      </c>
      <c r="CU68" s="765"/>
      <c r="CV68" s="765"/>
      <c r="CW68" s="765"/>
      <c r="CX68" s="765"/>
      <c r="CY68" s="766"/>
      <c r="CZ68" s="759">
        <f t="shared" si="3"/>
        <v>2074.81</v>
      </c>
      <c r="DA68" s="760"/>
    </row>
    <row r="69" spans="1:105" x14ac:dyDescent="0.25">
      <c r="A69" s="711" t="s">
        <v>253</v>
      </c>
      <c r="B69" s="712" t="s">
        <v>254</v>
      </c>
      <c r="C69" s="713">
        <v>2020</v>
      </c>
      <c r="D69" s="714">
        <f t="shared" si="2"/>
        <v>0</v>
      </c>
      <c r="E69" s="715">
        <f t="shared" si="2"/>
        <v>16454.189999999999</v>
      </c>
      <c r="F69" s="722"/>
      <c r="G69" s="723"/>
      <c r="H69" s="724"/>
      <c r="I69" s="723"/>
      <c r="J69" s="724"/>
      <c r="K69" s="723"/>
      <c r="L69" s="724"/>
      <c r="M69" s="723"/>
      <c r="N69" s="724"/>
      <c r="O69" s="723"/>
      <c r="P69" s="724">
        <v>41070</v>
      </c>
      <c r="Q69" s="723">
        <v>0.16153568833698564</v>
      </c>
      <c r="R69" s="724">
        <v>1</v>
      </c>
      <c r="S69" s="723">
        <v>0.21840000000000001</v>
      </c>
      <c r="T69" s="724">
        <v>406</v>
      </c>
      <c r="U69" s="723">
        <v>10.274704433497536</v>
      </c>
      <c r="V69" s="724">
        <v>853</v>
      </c>
      <c r="W69" s="723">
        <v>3.9500000000000006</v>
      </c>
      <c r="X69" s="724">
        <v>1727</v>
      </c>
      <c r="Y69" s="723">
        <v>7.9003532136653148E-2</v>
      </c>
      <c r="Z69" s="724">
        <v>3997</v>
      </c>
      <c r="AA69" s="723">
        <v>4.5141856392294226E-2</v>
      </c>
      <c r="AB69" s="724">
        <v>1231</v>
      </c>
      <c r="AC69" s="723">
        <v>3.623858326563769E-2</v>
      </c>
      <c r="AD69" s="724">
        <v>6</v>
      </c>
      <c r="AE69" s="723">
        <v>4.2</v>
      </c>
      <c r="AF69" s="724"/>
      <c r="AG69" s="723"/>
      <c r="AH69" s="724">
        <v>212</v>
      </c>
      <c r="AI69" s="723">
        <v>5.0199801650943403</v>
      </c>
      <c r="AJ69" s="724">
        <v>25.75</v>
      </c>
      <c r="AK69" s="723">
        <v>7.5738951456310684</v>
      </c>
      <c r="AL69" s="724">
        <v>290</v>
      </c>
      <c r="AM69" s="725">
        <v>4.3119999999999999E-2</v>
      </c>
      <c r="AN69" s="724"/>
      <c r="AO69" s="725"/>
      <c r="AP69" s="724"/>
      <c r="AQ69" s="725"/>
      <c r="AR69" s="724"/>
      <c r="AS69" s="725"/>
      <c r="AT69" s="724"/>
      <c r="AU69" s="725"/>
      <c r="AV69" s="724"/>
      <c r="AW69" s="725"/>
      <c r="AX69" s="724"/>
      <c r="AY69" s="725"/>
      <c r="AZ69" s="724"/>
      <c r="BA69" s="725"/>
      <c r="BB69" s="724"/>
      <c r="BC69" s="725"/>
      <c r="BD69" s="724"/>
      <c r="BE69" s="725"/>
      <c r="BF69" s="724"/>
      <c r="BG69" s="725"/>
      <c r="BH69" s="724"/>
      <c r="BI69" s="725"/>
      <c r="BJ69" s="724"/>
      <c r="BK69" s="725"/>
      <c r="BL69" s="724"/>
      <c r="BM69" s="725"/>
      <c r="BN69" s="724"/>
      <c r="BO69" s="725"/>
      <c r="BP69" s="724"/>
      <c r="BQ69" s="725"/>
      <c r="BR69" s="724"/>
      <c r="BS69" s="726"/>
      <c r="BT69" s="724"/>
      <c r="BU69" s="726"/>
      <c r="BV69" s="724"/>
      <c r="BW69" s="726"/>
      <c r="BX69" s="724"/>
      <c r="BY69" s="726"/>
      <c r="BZ69" s="724"/>
      <c r="CA69" s="726"/>
      <c r="CB69" s="726"/>
      <c r="CC69" s="726"/>
      <c r="CD69" s="726"/>
      <c r="CE69" s="726"/>
      <c r="CF69" s="726"/>
      <c r="CG69" s="726"/>
      <c r="CH69" s="726"/>
      <c r="CI69" s="726"/>
      <c r="CJ69" s="726"/>
      <c r="CK69" s="726"/>
      <c r="CL69" s="726"/>
      <c r="CM69" s="726"/>
      <c r="CN69" s="726"/>
      <c r="CO69" s="726"/>
      <c r="CP69" s="726"/>
      <c r="CQ69" s="726"/>
      <c r="CR69" s="726">
        <v>5</v>
      </c>
      <c r="CS69" s="726">
        <v>0.16975000000000001</v>
      </c>
      <c r="CT69" s="726">
        <v>320</v>
      </c>
      <c r="CU69" s="726">
        <v>1.9359999999999999</v>
      </c>
      <c r="CV69" s="726"/>
      <c r="CW69" s="726"/>
      <c r="CX69" s="726"/>
      <c r="CY69" s="727"/>
      <c r="CZ69" s="714"/>
      <c r="DA69" s="715">
        <f t="shared" si="4"/>
        <v>16454.189999999999</v>
      </c>
    </row>
    <row r="70" spans="1:105" x14ac:dyDescent="0.25">
      <c r="A70" s="711" t="s">
        <v>253</v>
      </c>
      <c r="B70" s="712" t="s">
        <v>255</v>
      </c>
      <c r="C70" s="713">
        <v>2019</v>
      </c>
      <c r="D70" s="714">
        <f t="shared" si="2"/>
        <v>190.8</v>
      </c>
      <c r="E70" s="715">
        <f t="shared" si="2"/>
        <v>0</v>
      </c>
      <c r="F70" s="722"/>
      <c r="G70" s="723"/>
      <c r="H70" s="724"/>
      <c r="I70" s="723"/>
      <c r="J70" s="724"/>
      <c r="K70" s="723"/>
      <c r="L70" s="724"/>
      <c r="M70" s="723"/>
      <c r="N70" s="724"/>
      <c r="O70" s="723"/>
      <c r="P70" s="724"/>
      <c r="Q70" s="723"/>
      <c r="R70" s="724"/>
      <c r="S70" s="723"/>
      <c r="T70" s="724"/>
      <c r="U70" s="723"/>
      <c r="V70" s="724"/>
      <c r="W70" s="723"/>
      <c r="X70" s="724"/>
      <c r="Y70" s="723"/>
      <c r="Z70" s="724"/>
      <c r="AA70" s="723"/>
      <c r="AB70" s="724"/>
      <c r="AC70" s="723"/>
      <c r="AD70" s="724"/>
      <c r="AE70" s="723"/>
      <c r="AF70" s="724"/>
      <c r="AG70" s="723"/>
      <c r="AH70" s="19">
        <v>20</v>
      </c>
      <c r="AI70" s="19">
        <v>5.47</v>
      </c>
      <c r="AJ70" s="724">
        <v>1.5</v>
      </c>
      <c r="AK70" s="723">
        <v>33.799999999999997</v>
      </c>
      <c r="AL70" s="724"/>
      <c r="AM70" s="725"/>
      <c r="AN70" s="724"/>
      <c r="AO70" s="725"/>
      <c r="AP70" s="724"/>
      <c r="AQ70" s="725"/>
      <c r="AR70" s="724"/>
      <c r="AS70" s="725"/>
      <c r="AT70" s="724">
        <v>5</v>
      </c>
      <c r="AU70" s="725">
        <v>6.14</v>
      </c>
      <c r="AV70" s="724"/>
      <c r="AW70" s="725"/>
      <c r="AX70" s="724"/>
      <c r="AY70" s="725"/>
      <c r="AZ70" s="724"/>
      <c r="BA70" s="725"/>
      <c r="BB70" s="724"/>
      <c r="BC70" s="725"/>
      <c r="BD70" s="724"/>
      <c r="BE70" s="725"/>
      <c r="BF70" s="724"/>
      <c r="BG70" s="725"/>
      <c r="BH70" s="724"/>
      <c r="BI70" s="725"/>
      <c r="BJ70" s="724"/>
      <c r="BK70" s="725"/>
      <c r="BL70" s="724"/>
      <c r="BM70" s="725"/>
      <c r="BN70" s="724"/>
      <c r="BO70" s="725"/>
      <c r="BP70" s="724"/>
      <c r="BQ70" s="725"/>
      <c r="BR70" s="724"/>
      <c r="BS70" s="726"/>
      <c r="BT70" s="724"/>
      <c r="BU70" s="726"/>
      <c r="BV70" s="724"/>
      <c r="BW70" s="726"/>
      <c r="BX70" s="724"/>
      <c r="BY70" s="726"/>
      <c r="BZ70" s="724"/>
      <c r="CA70" s="726"/>
      <c r="CB70" s="726"/>
      <c r="CC70" s="726"/>
      <c r="CD70" s="726"/>
      <c r="CE70" s="726"/>
      <c r="CF70" s="726"/>
      <c r="CG70" s="726"/>
      <c r="CH70" s="726"/>
      <c r="CI70" s="726"/>
      <c r="CJ70" s="726"/>
      <c r="CK70" s="726"/>
      <c r="CL70" s="726"/>
      <c r="CM70" s="726"/>
      <c r="CN70" s="726"/>
      <c r="CO70" s="726"/>
      <c r="CP70" s="726"/>
      <c r="CQ70" s="726"/>
      <c r="CR70" s="726"/>
      <c r="CS70" s="726"/>
      <c r="CT70" s="726"/>
      <c r="CU70" s="726"/>
      <c r="CV70" s="726"/>
      <c r="CW70" s="726"/>
      <c r="CX70" s="726"/>
      <c r="CY70" s="727"/>
      <c r="CZ70" s="714">
        <f t="shared" si="3"/>
        <v>190.8</v>
      </c>
      <c r="DA70" s="715"/>
    </row>
    <row r="71" spans="1:105" x14ac:dyDescent="0.25">
      <c r="A71" s="711" t="s">
        <v>253</v>
      </c>
      <c r="B71" s="712" t="s">
        <v>255</v>
      </c>
      <c r="C71" s="713">
        <v>2020</v>
      </c>
      <c r="D71" s="714">
        <f t="shared" si="2"/>
        <v>0</v>
      </c>
      <c r="E71" s="715">
        <f t="shared" si="2"/>
        <v>2453.7800000000002</v>
      </c>
      <c r="F71" s="722">
        <v>20</v>
      </c>
      <c r="G71" s="723">
        <v>7.49</v>
      </c>
      <c r="H71" s="724"/>
      <c r="I71" s="723"/>
      <c r="J71" s="724"/>
      <c r="K71" s="723"/>
      <c r="L71" s="724"/>
      <c r="M71" s="723"/>
      <c r="N71" s="724"/>
      <c r="O71" s="723"/>
      <c r="P71" s="724"/>
      <c r="Q71" s="723"/>
      <c r="R71" s="724"/>
      <c r="S71" s="723"/>
      <c r="T71" s="724"/>
      <c r="U71" s="723"/>
      <c r="V71" s="724">
        <v>500</v>
      </c>
      <c r="W71" s="723">
        <v>2.46</v>
      </c>
      <c r="X71" s="724"/>
      <c r="Y71" s="723"/>
      <c r="Z71" s="724"/>
      <c r="AA71" s="723"/>
      <c r="AB71" s="724">
        <v>10</v>
      </c>
      <c r="AC71" s="723">
        <v>2.71</v>
      </c>
      <c r="AD71" s="724"/>
      <c r="AE71" s="723"/>
      <c r="AF71" s="724"/>
      <c r="AG71" s="723"/>
      <c r="AH71" s="19">
        <v>120</v>
      </c>
      <c r="AI71" s="19">
        <v>5.1074999999999999</v>
      </c>
      <c r="AJ71" s="724">
        <v>24</v>
      </c>
      <c r="AK71" s="723">
        <v>11.81</v>
      </c>
      <c r="AL71" s="724">
        <v>6</v>
      </c>
      <c r="AM71" s="725">
        <v>9.31</v>
      </c>
      <c r="AN71" s="724"/>
      <c r="AO71" s="725"/>
      <c r="AP71" s="724"/>
      <c r="AQ71" s="725"/>
      <c r="AR71" s="724"/>
      <c r="AS71" s="725"/>
      <c r="AT71" s="724">
        <v>12</v>
      </c>
      <c r="AU71" s="725">
        <v>7.89</v>
      </c>
      <c r="AV71" s="724"/>
      <c r="AW71" s="725"/>
      <c r="AX71" s="724"/>
      <c r="AY71" s="725"/>
      <c r="AZ71" s="724"/>
      <c r="BA71" s="725"/>
      <c r="BB71" s="724"/>
      <c r="BC71" s="725"/>
      <c r="BD71" s="724"/>
      <c r="BE71" s="725"/>
      <c r="BF71" s="724"/>
      <c r="BG71" s="725"/>
      <c r="BH71" s="724"/>
      <c r="BI71" s="725"/>
      <c r="BJ71" s="724"/>
      <c r="BK71" s="725"/>
      <c r="BL71" s="724"/>
      <c r="BM71" s="725"/>
      <c r="BN71" s="724"/>
      <c r="BO71" s="725"/>
      <c r="BP71" s="724"/>
      <c r="BQ71" s="725"/>
      <c r="BR71" s="724"/>
      <c r="BS71" s="726"/>
      <c r="BT71" s="724"/>
      <c r="BU71" s="726"/>
      <c r="BV71" s="724"/>
      <c r="BW71" s="726"/>
      <c r="BX71" s="724"/>
      <c r="BY71" s="726"/>
      <c r="BZ71" s="724"/>
      <c r="CA71" s="726"/>
      <c r="CB71" s="726"/>
      <c r="CC71" s="726"/>
      <c r="CD71" s="726"/>
      <c r="CE71" s="726"/>
      <c r="CF71" s="726"/>
      <c r="CG71" s="726"/>
      <c r="CH71" s="726"/>
      <c r="CI71" s="726"/>
      <c r="CJ71" s="726"/>
      <c r="CK71" s="726"/>
      <c r="CL71" s="726"/>
      <c r="CM71" s="726"/>
      <c r="CN71" s="726"/>
      <c r="CO71" s="726"/>
      <c r="CP71" s="726"/>
      <c r="CQ71" s="726"/>
      <c r="CR71" s="726"/>
      <c r="CS71" s="726"/>
      <c r="CT71" s="726"/>
      <c r="CU71" s="726"/>
      <c r="CV71" s="726"/>
      <c r="CW71" s="726"/>
      <c r="CX71" s="726"/>
      <c r="CY71" s="727"/>
      <c r="CZ71" s="714"/>
      <c r="DA71" s="715">
        <f t="shared" si="4"/>
        <v>2453.7800000000002</v>
      </c>
    </row>
    <row r="72" spans="1:105" x14ac:dyDescent="0.25">
      <c r="A72" s="711" t="s">
        <v>253</v>
      </c>
      <c r="B72" s="712" t="s">
        <v>256</v>
      </c>
      <c r="C72" s="713">
        <v>2019</v>
      </c>
      <c r="D72" s="714">
        <f t="shared" si="2"/>
        <v>1327.41</v>
      </c>
      <c r="E72" s="715">
        <f t="shared" si="2"/>
        <v>0</v>
      </c>
      <c r="F72" s="722"/>
      <c r="G72" s="723"/>
      <c r="H72" s="724"/>
      <c r="I72" s="723"/>
      <c r="J72" s="724"/>
      <c r="K72" s="723"/>
      <c r="L72" s="724"/>
      <c r="M72" s="723"/>
      <c r="N72" s="724"/>
      <c r="O72" s="723"/>
      <c r="P72" s="724">
        <v>24400</v>
      </c>
      <c r="Q72" s="723">
        <v>2.7195E-2</v>
      </c>
      <c r="R72" s="724"/>
      <c r="S72" s="723"/>
      <c r="T72" s="724"/>
      <c r="U72" s="723"/>
      <c r="V72" s="724"/>
      <c r="W72" s="723"/>
      <c r="X72" s="724"/>
      <c r="Y72" s="723"/>
      <c r="Z72" s="724"/>
      <c r="AA72" s="723"/>
      <c r="AB72" s="724"/>
      <c r="AC72" s="723"/>
      <c r="AD72" s="724"/>
      <c r="AE72" s="723"/>
      <c r="AF72" s="724"/>
      <c r="AG72" s="723"/>
      <c r="AH72" s="724">
        <v>46</v>
      </c>
      <c r="AI72" s="723">
        <v>4.4370000000000003</v>
      </c>
      <c r="AJ72" s="724">
        <v>73</v>
      </c>
      <c r="AK72" s="723">
        <v>2.5215000000000001</v>
      </c>
      <c r="AL72" s="724">
        <v>2</v>
      </c>
      <c r="AM72" s="725">
        <v>4.2549999999999999</v>
      </c>
      <c r="AN72" s="724"/>
      <c r="AO72" s="725"/>
      <c r="AP72" s="724"/>
      <c r="AQ72" s="725"/>
      <c r="AR72" s="724"/>
      <c r="AS72" s="725"/>
      <c r="AT72" s="724"/>
      <c r="AU72" s="725"/>
      <c r="AV72" s="724"/>
      <c r="AW72" s="725"/>
      <c r="AX72" s="724"/>
      <c r="AY72" s="725"/>
      <c r="AZ72" s="724"/>
      <c r="BA72" s="725"/>
      <c r="BB72" s="724"/>
      <c r="BC72" s="725"/>
      <c r="BD72" s="724"/>
      <c r="BE72" s="725"/>
      <c r="BF72" s="724"/>
      <c r="BG72" s="725"/>
      <c r="BH72" s="724"/>
      <c r="BI72" s="725"/>
      <c r="BJ72" s="724"/>
      <c r="BK72" s="725"/>
      <c r="BL72" s="724"/>
      <c r="BM72" s="725"/>
      <c r="BN72" s="724"/>
      <c r="BO72" s="725"/>
      <c r="BP72" s="724"/>
      <c r="BQ72" s="725"/>
      <c r="BR72" s="724"/>
      <c r="BS72" s="726"/>
      <c r="BT72" s="724"/>
      <c r="BU72" s="726"/>
      <c r="BV72" s="724"/>
      <c r="BW72" s="726"/>
      <c r="BX72" s="724"/>
      <c r="BY72" s="726"/>
      <c r="BZ72" s="724"/>
      <c r="CA72" s="726"/>
      <c r="CB72" s="726"/>
      <c r="CC72" s="726"/>
      <c r="CD72" s="726"/>
      <c r="CE72" s="726"/>
      <c r="CF72" s="726"/>
      <c r="CG72" s="726"/>
      <c r="CH72" s="726"/>
      <c r="CI72" s="726"/>
      <c r="CJ72" s="726"/>
      <c r="CK72" s="726"/>
      <c r="CL72" s="726"/>
      <c r="CM72" s="726"/>
      <c r="CN72" s="726"/>
      <c r="CO72" s="726"/>
      <c r="CP72" s="726"/>
      <c r="CQ72" s="726"/>
      <c r="CR72" s="726"/>
      <c r="CS72" s="726"/>
      <c r="CT72" s="726"/>
      <c r="CU72" s="726"/>
      <c r="CV72" s="726">
        <v>16</v>
      </c>
      <c r="CW72" s="726">
        <v>16.698</v>
      </c>
      <c r="CX72" s="726"/>
      <c r="CY72" s="727"/>
      <c r="CZ72" s="714">
        <f t="shared" si="3"/>
        <v>1327.41</v>
      </c>
      <c r="DA72" s="715"/>
    </row>
    <row r="73" spans="1:105" x14ac:dyDescent="0.25">
      <c r="A73" s="711" t="s">
        <v>253</v>
      </c>
      <c r="B73" s="712" t="s">
        <v>256</v>
      </c>
      <c r="C73" s="713">
        <v>2020</v>
      </c>
      <c r="D73" s="714">
        <f t="shared" si="2"/>
        <v>0</v>
      </c>
      <c r="E73" s="715">
        <f t="shared" si="2"/>
        <v>19123.900000000001</v>
      </c>
      <c r="F73" s="722">
        <v>8230</v>
      </c>
      <c r="G73" s="723">
        <v>0.46514753341433773</v>
      </c>
      <c r="H73" s="724"/>
      <c r="I73" s="723"/>
      <c r="J73" s="724"/>
      <c r="K73" s="723"/>
      <c r="L73" s="724">
        <v>1274</v>
      </c>
      <c r="M73" s="723">
        <v>3.1588756459968601</v>
      </c>
      <c r="N73" s="724">
        <v>5</v>
      </c>
      <c r="O73" s="723">
        <v>0.71</v>
      </c>
      <c r="P73" s="724">
        <v>47840</v>
      </c>
      <c r="Q73" s="723">
        <v>8.3393658862876252E-2</v>
      </c>
      <c r="R73" s="724"/>
      <c r="S73" s="723"/>
      <c r="T73" s="724">
        <v>353</v>
      </c>
      <c r="U73" s="723">
        <v>6.7053999999999991</v>
      </c>
      <c r="V73" s="724">
        <v>1669</v>
      </c>
      <c r="W73" s="723">
        <v>2.2942441126423008</v>
      </c>
      <c r="X73" s="724"/>
      <c r="Y73" s="723"/>
      <c r="Z73" s="724">
        <v>320</v>
      </c>
      <c r="AA73" s="723">
        <v>0.20463656250000001</v>
      </c>
      <c r="AB73" s="724">
        <v>295</v>
      </c>
      <c r="AC73" s="723">
        <v>2.3632E-2</v>
      </c>
      <c r="AD73" s="724">
        <v>11</v>
      </c>
      <c r="AE73" s="723">
        <v>2.2000000000000002</v>
      </c>
      <c r="AF73" s="724"/>
      <c r="AG73" s="723"/>
      <c r="AH73" s="724">
        <v>61.5</v>
      </c>
      <c r="AI73" s="723">
        <v>4.3211056910569106</v>
      </c>
      <c r="AJ73" s="724">
        <v>120</v>
      </c>
      <c r="AK73" s="723">
        <v>3.2821250000000002</v>
      </c>
      <c r="AL73" s="724">
        <v>2</v>
      </c>
      <c r="AM73" s="725">
        <v>4.2549999999999999</v>
      </c>
      <c r="AN73" s="724"/>
      <c r="AO73" s="725"/>
      <c r="AP73" s="724"/>
      <c r="AQ73" s="725"/>
      <c r="AR73" s="724"/>
      <c r="AS73" s="725"/>
      <c r="AT73" s="724"/>
      <c r="AU73" s="725"/>
      <c r="AV73" s="724"/>
      <c r="AW73" s="725"/>
      <c r="AX73" s="724"/>
      <c r="AY73" s="725"/>
      <c r="AZ73" s="724"/>
      <c r="BA73" s="725"/>
      <c r="BB73" s="724"/>
      <c r="BC73" s="725"/>
      <c r="BD73" s="724"/>
      <c r="BE73" s="725"/>
      <c r="BF73" s="724"/>
      <c r="BG73" s="725"/>
      <c r="BH73" s="724"/>
      <c r="BI73" s="725"/>
      <c r="BJ73" s="724"/>
      <c r="BK73" s="725"/>
      <c r="BL73" s="724"/>
      <c r="BM73" s="725"/>
      <c r="BN73" s="724"/>
      <c r="BO73" s="725"/>
      <c r="BP73" s="724"/>
      <c r="BQ73" s="725"/>
      <c r="BR73" s="724"/>
      <c r="BS73" s="726"/>
      <c r="BT73" s="724"/>
      <c r="BU73" s="726"/>
      <c r="BV73" s="724"/>
      <c r="BW73" s="726"/>
      <c r="BX73" s="724"/>
      <c r="BY73" s="726"/>
      <c r="BZ73" s="724"/>
      <c r="CA73" s="726"/>
      <c r="CB73" s="726">
        <v>10</v>
      </c>
      <c r="CC73" s="726">
        <v>6.6887999999999987</v>
      </c>
      <c r="CD73" s="726"/>
      <c r="CE73" s="726"/>
      <c r="CF73" s="726"/>
      <c r="CG73" s="726"/>
      <c r="CH73" s="726"/>
      <c r="CI73" s="726"/>
      <c r="CJ73" s="726"/>
      <c r="CK73" s="726"/>
      <c r="CL73" s="726"/>
      <c r="CM73" s="726"/>
      <c r="CN73" s="726"/>
      <c r="CO73" s="726"/>
      <c r="CP73" s="726"/>
      <c r="CQ73" s="726"/>
      <c r="CR73" s="726"/>
      <c r="CS73" s="726"/>
      <c r="CT73" s="726"/>
      <c r="CU73" s="726"/>
      <c r="CV73" s="726">
        <v>15</v>
      </c>
      <c r="CW73" s="726">
        <v>16.698</v>
      </c>
      <c r="CX73" s="726"/>
      <c r="CY73" s="727"/>
      <c r="CZ73" s="714"/>
      <c r="DA73" s="715">
        <f t="shared" si="4"/>
        <v>19123.900000000001</v>
      </c>
    </row>
    <row r="74" spans="1:105" x14ac:dyDescent="0.25">
      <c r="A74" s="711" t="s">
        <v>253</v>
      </c>
      <c r="B74" s="712" t="s">
        <v>257</v>
      </c>
      <c r="C74" s="713">
        <v>2019</v>
      </c>
      <c r="D74" s="714">
        <f t="shared" si="2"/>
        <v>300.35000000000002</v>
      </c>
      <c r="E74" s="715">
        <f t="shared" si="2"/>
        <v>0</v>
      </c>
      <c r="F74" s="722"/>
      <c r="G74" s="723"/>
      <c r="H74" s="724"/>
      <c r="I74" s="723"/>
      <c r="J74" s="724"/>
      <c r="K74" s="723"/>
      <c r="L74" s="724"/>
      <c r="M74" s="723"/>
      <c r="N74" s="724"/>
      <c r="O74" s="723"/>
      <c r="P74" s="724">
        <v>5200</v>
      </c>
      <c r="Q74" s="723">
        <v>0.04</v>
      </c>
      <c r="R74" s="724"/>
      <c r="S74" s="723"/>
      <c r="T74" s="724"/>
      <c r="U74" s="723"/>
      <c r="V74" s="724"/>
      <c r="W74" s="723"/>
      <c r="X74" s="724"/>
      <c r="Y74" s="723"/>
      <c r="Z74" s="724"/>
      <c r="AA74" s="723"/>
      <c r="AB74" s="724"/>
      <c r="AC74" s="723"/>
      <c r="AD74" s="724"/>
      <c r="AE74" s="723"/>
      <c r="AF74" s="724"/>
      <c r="AG74" s="723"/>
      <c r="AH74" s="724">
        <v>19</v>
      </c>
      <c r="AI74" s="723">
        <v>3.89</v>
      </c>
      <c r="AJ74" s="19">
        <v>1.25</v>
      </c>
      <c r="AK74" s="723">
        <v>14.75</v>
      </c>
      <c r="AL74" s="724"/>
      <c r="AM74" s="725"/>
      <c r="AN74" s="724"/>
      <c r="AO74" s="725"/>
      <c r="AP74" s="724"/>
      <c r="AQ74" s="725"/>
      <c r="AR74" s="724"/>
      <c r="AS74" s="725"/>
      <c r="AT74" s="724"/>
      <c r="AU74" s="725"/>
      <c r="AV74" s="724"/>
      <c r="AW74" s="725"/>
      <c r="AX74" s="724"/>
      <c r="AY74" s="725"/>
      <c r="AZ74" s="724"/>
      <c r="BA74" s="725"/>
      <c r="BB74" s="724"/>
      <c r="BC74" s="725"/>
      <c r="BD74" s="724"/>
      <c r="BE74" s="725"/>
      <c r="BF74" s="724"/>
      <c r="BG74" s="725"/>
      <c r="BH74" s="724"/>
      <c r="BI74" s="725"/>
      <c r="BJ74" s="724"/>
      <c r="BK74" s="725"/>
      <c r="BL74" s="724"/>
      <c r="BM74" s="725"/>
      <c r="BN74" s="724"/>
      <c r="BO74" s="725"/>
      <c r="BP74" s="724"/>
      <c r="BQ74" s="725"/>
      <c r="BR74" s="724"/>
      <c r="BS74" s="726"/>
      <c r="BT74" s="724"/>
      <c r="BU74" s="726"/>
      <c r="BV74" s="724"/>
      <c r="BW74" s="726"/>
      <c r="BX74" s="724"/>
      <c r="BY74" s="726"/>
      <c r="BZ74" s="724"/>
      <c r="CA74" s="726"/>
      <c r="CB74" s="726"/>
      <c r="CC74" s="726"/>
      <c r="CD74" s="726"/>
      <c r="CE74" s="726"/>
      <c r="CF74" s="726"/>
      <c r="CG74" s="726"/>
      <c r="CH74" s="726"/>
      <c r="CI74" s="726"/>
      <c r="CJ74" s="726"/>
      <c r="CK74" s="726"/>
      <c r="CL74" s="726"/>
      <c r="CM74" s="726"/>
      <c r="CN74" s="726"/>
      <c r="CO74" s="726"/>
      <c r="CP74" s="726"/>
      <c r="CQ74" s="726"/>
      <c r="CR74" s="726"/>
      <c r="CS74" s="726"/>
      <c r="CT74" s="726"/>
      <c r="CU74" s="726"/>
      <c r="CV74" s="726"/>
      <c r="CW74" s="726"/>
      <c r="CX74" s="726"/>
      <c r="CY74" s="727"/>
      <c r="CZ74" s="714">
        <f t="shared" si="3"/>
        <v>300.35000000000002</v>
      </c>
      <c r="DA74" s="715"/>
    </row>
    <row r="75" spans="1:105" x14ac:dyDescent="0.25">
      <c r="A75" s="711" t="s">
        <v>253</v>
      </c>
      <c r="B75" s="712" t="s">
        <v>257</v>
      </c>
      <c r="C75" s="713">
        <v>2020</v>
      </c>
      <c r="D75" s="714">
        <f t="shared" ref="D75:E89" si="5">CZ75</f>
        <v>0</v>
      </c>
      <c r="E75" s="715">
        <f t="shared" si="5"/>
        <v>2009.96</v>
      </c>
      <c r="F75" s="722"/>
      <c r="G75" s="723"/>
      <c r="H75" s="724"/>
      <c r="I75" s="723"/>
      <c r="J75" s="724"/>
      <c r="K75" s="723"/>
      <c r="L75" s="724"/>
      <c r="M75" s="723"/>
      <c r="N75" s="724"/>
      <c r="O75" s="723"/>
      <c r="P75" s="724">
        <v>9000</v>
      </c>
      <c r="Q75" s="723">
        <v>0.14003222222222225</v>
      </c>
      <c r="R75" s="724"/>
      <c r="S75" s="723"/>
      <c r="T75" s="724"/>
      <c r="U75" s="723"/>
      <c r="V75" s="724">
        <v>4</v>
      </c>
      <c r="W75" s="723">
        <v>1.3539000000000001</v>
      </c>
      <c r="X75" s="724">
        <v>200</v>
      </c>
      <c r="Y75" s="723">
        <v>4.3499999999999997E-2</v>
      </c>
      <c r="Z75" s="724"/>
      <c r="AA75" s="723"/>
      <c r="AB75" s="724">
        <v>248</v>
      </c>
      <c r="AC75" s="723">
        <v>3.61E-2</v>
      </c>
      <c r="AD75" s="724">
        <v>50</v>
      </c>
      <c r="AE75" s="723">
        <v>2.87</v>
      </c>
      <c r="AF75" s="724"/>
      <c r="AG75" s="723"/>
      <c r="AH75" s="724">
        <v>65</v>
      </c>
      <c r="AI75" s="723">
        <v>4.9569415384615381</v>
      </c>
      <c r="AJ75" s="19">
        <v>35.5</v>
      </c>
      <c r="AK75" s="723">
        <v>6.7577690140845075</v>
      </c>
      <c r="AL75" s="724"/>
      <c r="AM75" s="725"/>
      <c r="AN75" s="724">
        <v>500</v>
      </c>
      <c r="AO75" s="725">
        <v>4.2000000000000003E-2</v>
      </c>
      <c r="AP75" s="724"/>
      <c r="AQ75" s="725"/>
      <c r="AR75" s="724"/>
      <c r="AS75" s="725"/>
      <c r="AT75" s="724"/>
      <c r="AU75" s="725"/>
      <c r="AV75" s="724"/>
      <c r="AW75" s="725"/>
      <c r="AX75" s="724"/>
      <c r="AY75" s="725"/>
      <c r="AZ75" s="724"/>
      <c r="BA75" s="725"/>
      <c r="BB75" s="724"/>
      <c r="BC75" s="725"/>
      <c r="BD75" s="724"/>
      <c r="BE75" s="725"/>
      <c r="BF75" s="724"/>
      <c r="BG75" s="725"/>
      <c r="BH75" s="724"/>
      <c r="BI75" s="725"/>
      <c r="BJ75" s="724"/>
      <c r="BK75" s="725"/>
      <c r="BL75" s="724"/>
      <c r="BM75" s="725"/>
      <c r="BN75" s="724"/>
      <c r="BO75" s="725"/>
      <c r="BP75" s="724"/>
      <c r="BQ75" s="725"/>
      <c r="BR75" s="724"/>
      <c r="BS75" s="726"/>
      <c r="BT75" s="724"/>
      <c r="BU75" s="726"/>
      <c r="BV75" s="724"/>
      <c r="BW75" s="726"/>
      <c r="BX75" s="724"/>
      <c r="BY75" s="726"/>
      <c r="BZ75" s="724"/>
      <c r="CA75" s="726"/>
      <c r="CB75" s="726"/>
      <c r="CC75" s="726"/>
      <c r="CD75" s="726"/>
      <c r="CE75" s="726"/>
      <c r="CF75" s="726"/>
      <c r="CG75" s="726"/>
      <c r="CH75" s="726"/>
      <c r="CI75" s="726"/>
      <c r="CJ75" s="726"/>
      <c r="CK75" s="726"/>
      <c r="CL75" s="726"/>
      <c r="CM75" s="726"/>
      <c r="CN75" s="726"/>
      <c r="CO75" s="726"/>
      <c r="CP75" s="726"/>
      <c r="CQ75" s="726"/>
      <c r="CR75" s="726"/>
      <c r="CS75" s="726"/>
      <c r="CT75" s="726"/>
      <c r="CU75" s="726"/>
      <c r="CV75" s="726"/>
      <c r="CW75" s="726"/>
      <c r="CX75" s="726"/>
      <c r="CY75" s="727"/>
      <c r="CZ75" s="714"/>
      <c r="DA75" s="715">
        <f t="shared" si="4"/>
        <v>2009.96</v>
      </c>
    </row>
    <row r="76" spans="1:105" x14ac:dyDescent="0.25">
      <c r="A76" s="711" t="s">
        <v>253</v>
      </c>
      <c r="B76" s="712" t="s">
        <v>258</v>
      </c>
      <c r="C76" s="713">
        <v>2019</v>
      </c>
      <c r="D76" s="714">
        <f t="shared" si="5"/>
        <v>1943.34</v>
      </c>
      <c r="E76" s="715">
        <f t="shared" si="5"/>
        <v>0</v>
      </c>
      <c r="F76" s="722"/>
      <c r="G76" s="723"/>
      <c r="H76" s="724">
        <v>1050</v>
      </c>
      <c r="I76" s="723">
        <v>1.7951999999999999E-2</v>
      </c>
      <c r="J76" s="724"/>
      <c r="K76" s="723"/>
      <c r="L76" s="724"/>
      <c r="M76" s="723"/>
      <c r="N76" s="724"/>
      <c r="O76" s="723"/>
      <c r="P76" s="724">
        <v>21490</v>
      </c>
      <c r="Q76" s="723">
        <v>2.7199999999999998E-2</v>
      </c>
      <c r="R76" s="724">
        <v>1870</v>
      </c>
      <c r="S76" s="723">
        <v>0.51529999999999998</v>
      </c>
      <c r="T76" s="724"/>
      <c r="U76" s="723"/>
      <c r="V76" s="724">
        <v>40</v>
      </c>
      <c r="W76" s="723">
        <v>1.89</v>
      </c>
      <c r="X76" s="724">
        <v>270</v>
      </c>
      <c r="Y76" s="723">
        <v>3.6999999999999998E-2</v>
      </c>
      <c r="Z76" s="724">
        <v>800</v>
      </c>
      <c r="AA76" s="723">
        <v>3.6200000000000003E-2</v>
      </c>
      <c r="AB76" s="724">
        <v>1480</v>
      </c>
      <c r="AC76" s="723">
        <v>9.6000000000000002E-2</v>
      </c>
      <c r="AD76" s="724"/>
      <c r="AE76" s="723"/>
      <c r="AF76" s="724"/>
      <c r="AG76" s="723"/>
      <c r="AH76" s="724">
        <v>3</v>
      </c>
      <c r="AI76" s="723">
        <v>5.24</v>
      </c>
      <c r="AJ76" s="724">
        <v>40</v>
      </c>
      <c r="AK76" s="723">
        <v>2.6</v>
      </c>
      <c r="AL76" s="724"/>
      <c r="AM76" s="725"/>
      <c r="AN76" s="724"/>
      <c r="AO76" s="725"/>
      <c r="AP76" s="724"/>
      <c r="AQ76" s="725"/>
      <c r="AR76" s="724"/>
      <c r="AS76" s="725"/>
      <c r="AT76" s="724"/>
      <c r="AU76" s="725"/>
      <c r="AV76" s="724"/>
      <c r="AW76" s="725"/>
      <c r="AX76" s="724"/>
      <c r="AY76" s="725"/>
      <c r="AZ76" s="724"/>
      <c r="BA76" s="725"/>
      <c r="BB76" s="724"/>
      <c r="BC76" s="725"/>
      <c r="BD76" s="724"/>
      <c r="BE76" s="725"/>
      <c r="BF76" s="724"/>
      <c r="BG76" s="725"/>
      <c r="BH76" s="724"/>
      <c r="BI76" s="725"/>
      <c r="BJ76" s="724"/>
      <c r="BK76" s="725"/>
      <c r="BL76" s="724"/>
      <c r="BM76" s="725"/>
      <c r="BN76" s="724"/>
      <c r="BO76" s="725"/>
      <c r="BP76" s="724"/>
      <c r="BQ76" s="725"/>
      <c r="BR76" s="724"/>
      <c r="BS76" s="726"/>
      <c r="BT76" s="724"/>
      <c r="BU76" s="726"/>
      <c r="BV76" s="724"/>
      <c r="BW76" s="726"/>
      <c r="BX76" s="724"/>
      <c r="BY76" s="726"/>
      <c r="BZ76" s="724"/>
      <c r="CA76" s="726"/>
      <c r="CB76" s="726"/>
      <c r="CC76" s="726"/>
      <c r="CD76" s="726"/>
      <c r="CE76" s="726"/>
      <c r="CF76" s="726"/>
      <c r="CG76" s="726"/>
      <c r="CH76" s="726"/>
      <c r="CI76" s="726"/>
      <c r="CJ76" s="726"/>
      <c r="CK76" s="726"/>
      <c r="CL76" s="726"/>
      <c r="CM76" s="726"/>
      <c r="CN76" s="726"/>
      <c r="CO76" s="726"/>
      <c r="CP76" s="726"/>
      <c r="CQ76" s="726"/>
      <c r="CR76" s="726"/>
      <c r="CS76" s="726"/>
      <c r="CT76" s="726"/>
      <c r="CU76" s="726"/>
      <c r="CV76" s="726"/>
      <c r="CW76" s="726"/>
      <c r="CX76" s="726"/>
      <c r="CY76" s="727"/>
      <c r="CZ76" s="714">
        <f t="shared" ref="CZ76:CZ88" si="6">ROUND(F76*G76+H76*I76+J76*K76+L76*M76+N76*O76+P76*Q76+R76*S76+T76*U76+V76*W76+X76*Y76+Z76*AA76+AB76*AC76+AD76*AE76+AF76*AG76+AH76*AI76+AJ76*AK76+AL76*AM76+AN76*AO76+AP76*AQ76+AR76*AS76+AT76*AU76+AV76*AW76+AX76*AY76+AZ76*BA76+BB76*BC76+BD76*BE76+BF76*BG76+BH76*BI76+BJ76*BK76+BL76*BM76+BN76*BO76+BP76*BQ76+BR76*BS76+BT76*BU76+BV76*BW76+BX76*BY76+BZ76*CA76+CB76*CC76+CD76*CE76+CF76*CG76+CH76*CI76+CJ76*CK76+CL76*CM76+CN76*CO76+CP76*CQ76+CR76*CS76+CT76*CU76+CV76*CW76+CX76*CY76,2)</f>
        <v>1943.34</v>
      </c>
      <c r="DA76" s="715"/>
    </row>
    <row r="77" spans="1:105" x14ac:dyDescent="0.25">
      <c r="A77" s="711" t="s">
        <v>253</v>
      </c>
      <c r="B77" s="712" t="s">
        <v>258</v>
      </c>
      <c r="C77" s="713">
        <v>2020</v>
      </c>
      <c r="D77" s="714">
        <f t="shared" si="5"/>
        <v>0</v>
      </c>
      <c r="E77" s="715">
        <f t="shared" si="5"/>
        <v>35269.980000000003</v>
      </c>
      <c r="F77" s="722">
        <v>115</v>
      </c>
      <c r="G77" s="723">
        <v>0.63013043478260877</v>
      </c>
      <c r="H77" s="724">
        <v>935</v>
      </c>
      <c r="I77" s="723">
        <v>0.16122994652406417</v>
      </c>
      <c r="J77" s="724">
        <v>570</v>
      </c>
      <c r="K77" s="723">
        <v>0.40300000000000002</v>
      </c>
      <c r="L77" s="724">
        <v>566</v>
      </c>
      <c r="M77" s="723">
        <v>3.5070335689045935</v>
      </c>
      <c r="N77" s="724">
        <v>1278</v>
      </c>
      <c r="O77" s="723">
        <v>9.0893278560250383</v>
      </c>
      <c r="P77" s="724">
        <v>37609</v>
      </c>
      <c r="Q77" s="723">
        <v>0.13061384243133292</v>
      </c>
      <c r="R77" s="724">
        <v>1255</v>
      </c>
      <c r="S77" s="723">
        <v>0.64271713147410348</v>
      </c>
      <c r="T77" s="724">
        <v>519</v>
      </c>
      <c r="U77" s="723">
        <v>16.046901734104047</v>
      </c>
      <c r="V77" s="724">
        <v>3189</v>
      </c>
      <c r="W77" s="723">
        <v>1.7421313891502042</v>
      </c>
      <c r="X77" s="724">
        <v>1905</v>
      </c>
      <c r="Y77" s="723">
        <v>6.8765354330708656E-2</v>
      </c>
      <c r="Z77" s="724">
        <v>2986</v>
      </c>
      <c r="AA77" s="723">
        <v>5.2618888144675149E-2</v>
      </c>
      <c r="AB77" s="724">
        <v>2432</v>
      </c>
      <c r="AC77" s="723">
        <v>5.2399259868421054E-2</v>
      </c>
      <c r="AD77" s="724">
        <v>25</v>
      </c>
      <c r="AE77" s="723">
        <v>8.5771999999999995</v>
      </c>
      <c r="AF77" s="724">
        <v>36</v>
      </c>
      <c r="AG77" s="723">
        <v>8.0158333333333331</v>
      </c>
      <c r="AH77" s="724">
        <v>70</v>
      </c>
      <c r="AI77" s="723">
        <v>4.6934285714285711</v>
      </c>
      <c r="AJ77" s="724">
        <v>33</v>
      </c>
      <c r="AK77" s="723">
        <v>6.4346060606060602</v>
      </c>
      <c r="AL77" s="724">
        <v>1900</v>
      </c>
      <c r="AM77" s="725">
        <v>3.6631578947368418E-2</v>
      </c>
      <c r="AN77" s="724">
        <v>1578</v>
      </c>
      <c r="AO77" s="725">
        <v>5.3239543726235738E-2</v>
      </c>
      <c r="AP77" s="724"/>
      <c r="AQ77" s="725"/>
      <c r="AR77" s="724"/>
      <c r="AS77" s="725"/>
      <c r="AT77" s="724"/>
      <c r="AU77" s="725"/>
      <c r="AV77" s="724"/>
      <c r="AW77" s="725"/>
      <c r="AX77" s="724"/>
      <c r="AY77" s="725"/>
      <c r="AZ77" s="724"/>
      <c r="BA77" s="725"/>
      <c r="BB77" s="724"/>
      <c r="BC77" s="725"/>
      <c r="BD77" s="724"/>
      <c r="BE77" s="725"/>
      <c r="BF77" s="724"/>
      <c r="BG77" s="725"/>
      <c r="BH77" s="724"/>
      <c r="BI77" s="725"/>
      <c r="BJ77" s="724"/>
      <c r="BK77" s="725"/>
      <c r="BL77" s="724"/>
      <c r="BM77" s="725"/>
      <c r="BN77" s="724"/>
      <c r="BO77" s="725"/>
      <c r="BP77" s="724"/>
      <c r="BQ77" s="725"/>
      <c r="BR77" s="724"/>
      <c r="BS77" s="726"/>
      <c r="BT77" s="724"/>
      <c r="BU77" s="726"/>
      <c r="BV77" s="724"/>
      <c r="BW77" s="726"/>
      <c r="BX77" s="724"/>
      <c r="BY77" s="726"/>
      <c r="BZ77" s="724"/>
      <c r="CA77" s="726"/>
      <c r="CB77" s="726"/>
      <c r="CC77" s="726"/>
      <c r="CD77" s="726"/>
      <c r="CE77" s="726"/>
      <c r="CF77" s="726"/>
      <c r="CG77" s="726"/>
      <c r="CH77" s="726"/>
      <c r="CI77" s="726"/>
      <c r="CJ77" s="726"/>
      <c r="CK77" s="726"/>
      <c r="CL77" s="726"/>
      <c r="CM77" s="726"/>
      <c r="CN77" s="726"/>
      <c r="CO77" s="726"/>
      <c r="CP77" s="726"/>
      <c r="CQ77" s="726"/>
      <c r="CR77" s="726"/>
      <c r="CS77" s="726"/>
      <c r="CT77" s="726"/>
      <c r="CU77" s="726"/>
      <c r="CV77" s="726"/>
      <c r="CW77" s="726"/>
      <c r="CX77" s="726"/>
      <c r="CY77" s="727"/>
      <c r="CZ77" s="714"/>
      <c r="DA77" s="715">
        <f t="shared" ref="DA77:DA85" si="7">ROUND(F77*G77+H77*I77+J77*K77+L77*M77+N77*O77+P77*Q77+R77*S77+T77*U77+V77*W77+X77*Y77+Z77*AA77+AB77*AC77+AD77*AE77+AF77*AG77+AH77*AI77+AJ77*AK77+AL77*AM77+AN77*AO77+AP77*AQ77+AR77*AS77+AT77*AU77+AV77*AW77+AX77*AY77+AZ77*BA77+BB77*BC77+BD77*BE77+BF77*BG77+BH77*BI77+BJ77*BK77+BL77*BM77+BN77*BO77+BP77*BQ77+BR77*BS77+BT77*BU77+BV77*BW77+BX77*BY77+BZ77*CA77+CB77*CC77+CD77*CE77+CF77*CG77+CH77*CI77+CJ77*CK77+CL77*CM77+CN77*CO77+CP77*CQ77+CR77*CS77+CT77*CU77+CV77*CW77+CX77*CY77,2)</f>
        <v>35269.980000000003</v>
      </c>
    </row>
    <row r="78" spans="1:105" x14ac:dyDescent="0.25">
      <c r="A78" s="711" t="s">
        <v>253</v>
      </c>
      <c r="B78" s="712" t="s">
        <v>259</v>
      </c>
      <c r="C78" s="713">
        <v>2019</v>
      </c>
      <c r="D78" s="714">
        <f t="shared" si="5"/>
        <v>2193.6</v>
      </c>
      <c r="E78" s="715">
        <f t="shared" si="5"/>
        <v>0</v>
      </c>
      <c r="F78" s="722"/>
      <c r="G78" s="723"/>
      <c r="H78" s="724"/>
      <c r="I78" s="723"/>
      <c r="J78" s="724">
        <v>100</v>
      </c>
      <c r="K78" s="723">
        <v>1.9E-2</v>
      </c>
      <c r="L78" s="724"/>
      <c r="M78" s="723"/>
      <c r="N78" s="724"/>
      <c r="O78" s="723"/>
      <c r="P78" s="724">
        <v>40260</v>
      </c>
      <c r="Q78" s="723">
        <v>0.03</v>
      </c>
      <c r="R78" s="724"/>
      <c r="S78" s="723"/>
      <c r="T78" s="724"/>
      <c r="U78" s="723"/>
      <c r="V78" s="724"/>
      <c r="W78" s="723"/>
      <c r="X78" s="724">
        <v>340</v>
      </c>
      <c r="Y78" s="723">
        <v>4.4999999999999998E-2</v>
      </c>
      <c r="Z78" s="724"/>
      <c r="AA78" s="723"/>
      <c r="AB78" s="724">
        <v>65</v>
      </c>
      <c r="AC78" s="723">
        <v>1.6E-2</v>
      </c>
      <c r="AD78" s="724"/>
      <c r="AE78" s="723"/>
      <c r="AF78" s="724"/>
      <c r="AG78" s="723"/>
      <c r="AH78" s="724">
        <v>62.5</v>
      </c>
      <c r="AI78" s="723">
        <v>4.3970000000000002</v>
      </c>
      <c r="AJ78" s="724">
        <v>73.5</v>
      </c>
      <c r="AK78" s="723">
        <v>4.9000000000000004</v>
      </c>
      <c r="AL78" s="724">
        <v>7700</v>
      </c>
      <c r="AM78" s="725">
        <v>3.4000000000000002E-2</v>
      </c>
      <c r="AN78" s="724"/>
      <c r="AO78" s="725"/>
      <c r="AP78" s="724">
        <v>2360</v>
      </c>
      <c r="AQ78" s="725">
        <v>0.03</v>
      </c>
      <c r="AR78" s="724"/>
      <c r="AS78" s="725"/>
      <c r="AT78" s="724"/>
      <c r="AU78" s="725"/>
      <c r="AV78" s="724"/>
      <c r="AW78" s="725"/>
      <c r="AX78" s="724"/>
      <c r="AY78" s="725"/>
      <c r="AZ78" s="724"/>
      <c r="BA78" s="725"/>
      <c r="BB78" s="724"/>
      <c r="BC78" s="725"/>
      <c r="BD78" s="724"/>
      <c r="BE78" s="725"/>
      <c r="BF78" s="724"/>
      <c r="BG78" s="725"/>
      <c r="BH78" s="724"/>
      <c r="BI78" s="725"/>
      <c r="BJ78" s="724"/>
      <c r="BK78" s="725"/>
      <c r="BL78" s="724"/>
      <c r="BM78" s="725"/>
      <c r="BN78" s="724"/>
      <c r="BO78" s="725"/>
      <c r="BP78" s="724"/>
      <c r="BQ78" s="725"/>
      <c r="BR78" s="724"/>
      <c r="BS78" s="726"/>
      <c r="BT78" s="724"/>
      <c r="BU78" s="726"/>
      <c r="BV78" s="724"/>
      <c r="BW78" s="726"/>
      <c r="BX78" s="724"/>
      <c r="BY78" s="726"/>
      <c r="BZ78" s="724"/>
      <c r="CA78" s="726"/>
      <c r="CB78" s="726"/>
      <c r="CC78" s="726"/>
      <c r="CD78" s="726"/>
      <c r="CE78" s="726"/>
      <c r="CF78" s="726"/>
      <c r="CG78" s="726"/>
      <c r="CH78" s="726"/>
      <c r="CI78" s="726"/>
      <c r="CJ78" s="726"/>
      <c r="CK78" s="726"/>
      <c r="CL78" s="726"/>
      <c r="CM78" s="726"/>
      <c r="CN78" s="726"/>
      <c r="CO78" s="726"/>
      <c r="CP78" s="726"/>
      <c r="CQ78" s="726"/>
      <c r="CR78" s="726"/>
      <c r="CS78" s="726"/>
      <c r="CT78" s="726"/>
      <c r="CU78" s="726"/>
      <c r="CV78" s="726"/>
      <c r="CW78" s="726"/>
      <c r="CX78" s="726"/>
      <c r="CY78" s="727"/>
      <c r="CZ78" s="714">
        <f t="shared" si="6"/>
        <v>2193.6</v>
      </c>
      <c r="DA78" s="715"/>
    </row>
    <row r="79" spans="1:105" x14ac:dyDescent="0.25">
      <c r="A79" s="711" t="s">
        <v>253</v>
      </c>
      <c r="B79" s="712" t="s">
        <v>259</v>
      </c>
      <c r="C79" s="713">
        <v>2020</v>
      </c>
      <c r="D79" s="714">
        <f t="shared" si="5"/>
        <v>0</v>
      </c>
      <c r="E79" s="715">
        <f t="shared" si="5"/>
        <v>27823.13</v>
      </c>
      <c r="F79" s="722">
        <v>11950</v>
      </c>
      <c r="G79" s="723">
        <v>7.4644351464435141E-2</v>
      </c>
      <c r="H79" s="724">
        <v>500</v>
      </c>
      <c r="I79" s="723">
        <v>0.11</v>
      </c>
      <c r="J79" s="724"/>
      <c r="K79" s="723"/>
      <c r="L79" s="724">
        <v>380</v>
      </c>
      <c r="M79" s="723">
        <v>5.4900000000000011</v>
      </c>
      <c r="N79" s="724">
        <v>120</v>
      </c>
      <c r="O79" s="723">
        <v>5.165</v>
      </c>
      <c r="P79" s="724">
        <v>86280</v>
      </c>
      <c r="Q79" s="723">
        <v>8.1530146036161322E-2</v>
      </c>
      <c r="R79" s="724"/>
      <c r="S79" s="723"/>
      <c r="T79" s="724">
        <v>912</v>
      </c>
      <c r="U79" s="723">
        <v>4.677489035087719</v>
      </c>
      <c r="V79" s="724">
        <v>1849</v>
      </c>
      <c r="W79" s="723">
        <v>1.4945808545159547</v>
      </c>
      <c r="X79" s="724">
        <v>1500</v>
      </c>
      <c r="Y79" s="723">
        <v>0.05</v>
      </c>
      <c r="Z79" s="724"/>
      <c r="AA79" s="723"/>
      <c r="AB79" s="724">
        <v>3000</v>
      </c>
      <c r="AC79" s="723">
        <v>4.0666666666666663E-2</v>
      </c>
      <c r="AD79" s="724">
        <v>113</v>
      </c>
      <c r="AE79" s="723">
        <v>1.21</v>
      </c>
      <c r="AF79" s="724"/>
      <c r="AG79" s="723"/>
      <c r="AH79" s="724">
        <v>202.5</v>
      </c>
      <c r="AI79" s="723">
        <v>4.3046543209876544</v>
      </c>
      <c r="AJ79" s="724">
        <v>209</v>
      </c>
      <c r="AK79" s="723">
        <v>5.5758421052631588</v>
      </c>
      <c r="AL79" s="724">
        <v>16150</v>
      </c>
      <c r="AM79" s="725">
        <v>3.3599999999999998E-2</v>
      </c>
      <c r="AN79" s="724">
        <v>300</v>
      </c>
      <c r="AO79" s="725">
        <v>3.2133333333333333E-2</v>
      </c>
      <c r="AP79" s="724">
        <v>7610</v>
      </c>
      <c r="AQ79" s="725">
        <v>3.8530617608409992E-2</v>
      </c>
      <c r="AR79" s="724"/>
      <c r="AS79" s="725"/>
      <c r="AT79" s="724"/>
      <c r="AU79" s="725"/>
      <c r="AV79" s="724"/>
      <c r="AW79" s="725"/>
      <c r="AX79" s="724"/>
      <c r="AY79" s="725"/>
      <c r="AZ79" s="724"/>
      <c r="BA79" s="725"/>
      <c r="BB79" s="724"/>
      <c r="BC79" s="725"/>
      <c r="BD79" s="724"/>
      <c r="BE79" s="725"/>
      <c r="BF79" s="724"/>
      <c r="BG79" s="725"/>
      <c r="BH79" s="724"/>
      <c r="BI79" s="725"/>
      <c r="BJ79" s="724"/>
      <c r="BK79" s="725"/>
      <c r="BL79" s="724"/>
      <c r="BM79" s="725"/>
      <c r="BN79" s="724"/>
      <c r="BO79" s="725"/>
      <c r="BP79" s="724"/>
      <c r="BQ79" s="725"/>
      <c r="BR79" s="724"/>
      <c r="BS79" s="726"/>
      <c r="BT79" s="724"/>
      <c r="BU79" s="726"/>
      <c r="BV79" s="724"/>
      <c r="BW79" s="726"/>
      <c r="BX79" s="724"/>
      <c r="BY79" s="726"/>
      <c r="BZ79" s="724">
        <v>1982</v>
      </c>
      <c r="CA79" s="726">
        <v>1.9582341069626639</v>
      </c>
      <c r="CB79" s="726">
        <v>608</v>
      </c>
      <c r="CC79" s="726">
        <v>4.9487993421052634</v>
      </c>
      <c r="CD79" s="726"/>
      <c r="CE79" s="726"/>
      <c r="CF79" s="726"/>
      <c r="CG79" s="726"/>
      <c r="CH79" s="726"/>
      <c r="CI79" s="726"/>
      <c r="CJ79" s="726"/>
      <c r="CK79" s="726"/>
      <c r="CL79" s="726"/>
      <c r="CM79" s="726"/>
      <c r="CN79" s="726"/>
      <c r="CO79" s="726"/>
      <c r="CP79" s="726"/>
      <c r="CQ79" s="726"/>
      <c r="CR79" s="726"/>
      <c r="CS79" s="726"/>
      <c r="CT79" s="726"/>
      <c r="CU79" s="726"/>
      <c r="CV79" s="726"/>
      <c r="CW79" s="726"/>
      <c r="CX79" s="726"/>
      <c r="CY79" s="727"/>
      <c r="CZ79" s="714"/>
      <c r="DA79" s="715">
        <f t="shared" si="7"/>
        <v>27823.13</v>
      </c>
    </row>
    <row r="80" spans="1:105" x14ac:dyDescent="0.25">
      <c r="A80" s="711" t="s">
        <v>253</v>
      </c>
      <c r="B80" s="712" t="s">
        <v>260</v>
      </c>
      <c r="C80" s="713">
        <v>2019</v>
      </c>
      <c r="D80" s="714">
        <f t="shared" si="5"/>
        <v>1200</v>
      </c>
      <c r="E80" s="715">
        <f t="shared" si="5"/>
        <v>0</v>
      </c>
      <c r="F80" s="722">
        <v>250</v>
      </c>
      <c r="G80" s="723">
        <v>0.05</v>
      </c>
      <c r="H80" s="724"/>
      <c r="I80" s="723"/>
      <c r="J80" s="724"/>
      <c r="K80" s="723"/>
      <c r="L80" s="724">
        <v>0</v>
      </c>
      <c r="M80" s="723">
        <v>0</v>
      </c>
      <c r="N80" s="724">
        <v>0</v>
      </c>
      <c r="O80" s="723">
        <v>0</v>
      </c>
      <c r="P80" s="724">
        <v>12800</v>
      </c>
      <c r="Q80" s="723">
        <v>0.06</v>
      </c>
      <c r="R80" s="724">
        <v>550</v>
      </c>
      <c r="S80" s="723">
        <v>0.66</v>
      </c>
      <c r="T80" s="724"/>
      <c r="U80" s="723"/>
      <c r="V80" s="724">
        <v>50</v>
      </c>
      <c r="W80" s="723">
        <v>0.39</v>
      </c>
      <c r="X80" s="724">
        <v>100</v>
      </c>
      <c r="Y80" s="723">
        <v>7.0000000000000007E-2</v>
      </c>
      <c r="Z80" s="724">
        <v>0</v>
      </c>
      <c r="AA80" s="723">
        <v>0</v>
      </c>
      <c r="AB80" s="724">
        <v>500</v>
      </c>
      <c r="AC80" s="723">
        <v>0.06</v>
      </c>
      <c r="AD80" s="724"/>
      <c r="AE80" s="723"/>
      <c r="AF80" s="724">
        <v>0</v>
      </c>
      <c r="AG80" s="723">
        <v>0</v>
      </c>
      <c r="AH80" s="724"/>
      <c r="AI80" s="723"/>
      <c r="AJ80" s="724"/>
      <c r="AK80" s="723"/>
      <c r="AL80" s="724"/>
      <c r="AM80" s="725"/>
      <c r="AN80" s="724"/>
      <c r="AO80" s="725"/>
      <c r="AP80" s="724"/>
      <c r="AQ80" s="725"/>
      <c r="AR80" s="724"/>
      <c r="AS80" s="725"/>
      <c r="AT80" s="724"/>
      <c r="AU80" s="725"/>
      <c r="AV80" s="724"/>
      <c r="AW80" s="725"/>
      <c r="AX80" s="724"/>
      <c r="AY80" s="725"/>
      <c r="AZ80" s="724"/>
      <c r="BA80" s="725"/>
      <c r="BB80" s="724"/>
      <c r="BC80" s="725"/>
      <c r="BD80" s="724"/>
      <c r="BE80" s="725"/>
      <c r="BF80" s="724"/>
      <c r="BG80" s="725"/>
      <c r="BH80" s="724"/>
      <c r="BI80" s="725"/>
      <c r="BJ80" s="724"/>
      <c r="BK80" s="725"/>
      <c r="BL80" s="724"/>
      <c r="BM80" s="725"/>
      <c r="BN80" s="724"/>
      <c r="BO80" s="725"/>
      <c r="BP80" s="724"/>
      <c r="BQ80" s="725"/>
      <c r="BR80" s="724"/>
      <c r="BS80" s="726"/>
      <c r="BT80" s="724"/>
      <c r="BU80" s="726"/>
      <c r="BV80" s="724"/>
      <c r="BW80" s="726"/>
      <c r="BX80" s="724"/>
      <c r="BY80" s="726"/>
      <c r="BZ80" s="724"/>
      <c r="CA80" s="726"/>
      <c r="CB80" s="726"/>
      <c r="CC80" s="726"/>
      <c r="CD80" s="726"/>
      <c r="CE80" s="726"/>
      <c r="CF80" s="726"/>
      <c r="CG80" s="726"/>
      <c r="CH80" s="726"/>
      <c r="CI80" s="726"/>
      <c r="CJ80" s="726"/>
      <c r="CK80" s="726"/>
      <c r="CL80" s="726"/>
      <c r="CM80" s="726"/>
      <c r="CN80" s="726"/>
      <c r="CO80" s="726"/>
      <c r="CP80" s="726"/>
      <c r="CQ80" s="726"/>
      <c r="CR80" s="726"/>
      <c r="CS80" s="726"/>
      <c r="CT80" s="726"/>
      <c r="CU80" s="726"/>
      <c r="CV80" s="726"/>
      <c r="CW80" s="726"/>
      <c r="CX80" s="726"/>
      <c r="CY80" s="727"/>
      <c r="CZ80" s="714">
        <f t="shared" si="6"/>
        <v>1200</v>
      </c>
      <c r="DA80" s="715"/>
    </row>
    <row r="81" spans="1:105" x14ac:dyDescent="0.25">
      <c r="A81" s="711" t="s">
        <v>253</v>
      </c>
      <c r="B81" s="712" t="s">
        <v>260</v>
      </c>
      <c r="C81" s="713">
        <v>2020</v>
      </c>
      <c r="D81" s="714">
        <f t="shared" si="5"/>
        <v>0</v>
      </c>
      <c r="E81" s="715">
        <f t="shared" si="5"/>
        <v>2420.98</v>
      </c>
      <c r="F81" s="722">
        <v>200</v>
      </c>
      <c r="G81" s="723">
        <v>7.0000000000000007E-2</v>
      </c>
      <c r="H81" s="724"/>
      <c r="I81" s="723"/>
      <c r="J81" s="724"/>
      <c r="K81" s="723"/>
      <c r="L81" s="724">
        <v>220</v>
      </c>
      <c r="M81" s="723">
        <v>1.925</v>
      </c>
      <c r="N81" s="724">
        <v>30</v>
      </c>
      <c r="O81" s="723">
        <v>4.84</v>
      </c>
      <c r="P81" s="724">
        <v>13600</v>
      </c>
      <c r="Q81" s="723">
        <v>8.9926470588235288E-2</v>
      </c>
      <c r="R81" s="724">
        <v>500</v>
      </c>
      <c r="S81" s="723">
        <v>0.54300000000000004</v>
      </c>
      <c r="T81" s="724"/>
      <c r="U81" s="723"/>
      <c r="V81" s="724">
        <v>250</v>
      </c>
      <c r="W81" s="723">
        <v>1.0960000000000001</v>
      </c>
      <c r="X81" s="724">
        <v>100</v>
      </c>
      <c r="Y81" s="723">
        <v>0.09</v>
      </c>
      <c r="Z81" s="724">
        <v>34</v>
      </c>
      <c r="AA81" s="723">
        <v>0.9</v>
      </c>
      <c r="AB81" s="724">
        <v>600</v>
      </c>
      <c r="AC81" s="723">
        <v>4.4999999999999998E-2</v>
      </c>
      <c r="AD81" s="724"/>
      <c r="AE81" s="723"/>
      <c r="AF81" s="724">
        <v>1</v>
      </c>
      <c r="AG81" s="723">
        <v>3.18</v>
      </c>
      <c r="AH81" s="724"/>
      <c r="AI81" s="723"/>
      <c r="AJ81" s="724"/>
      <c r="AK81" s="723"/>
      <c r="AL81" s="724"/>
      <c r="AM81" s="725"/>
      <c r="AN81" s="724"/>
      <c r="AO81" s="725"/>
      <c r="AP81" s="724"/>
      <c r="AQ81" s="725"/>
      <c r="AR81" s="724"/>
      <c r="AS81" s="725"/>
      <c r="AT81" s="724"/>
      <c r="AU81" s="725"/>
      <c r="AV81" s="724"/>
      <c r="AW81" s="725"/>
      <c r="AX81" s="724"/>
      <c r="AY81" s="725"/>
      <c r="AZ81" s="724"/>
      <c r="BA81" s="725"/>
      <c r="BB81" s="724"/>
      <c r="BC81" s="725"/>
      <c r="BD81" s="724"/>
      <c r="BE81" s="725"/>
      <c r="BF81" s="724"/>
      <c r="BG81" s="725"/>
      <c r="BH81" s="724"/>
      <c r="BI81" s="725"/>
      <c r="BJ81" s="724"/>
      <c r="BK81" s="725"/>
      <c r="BL81" s="724"/>
      <c r="BM81" s="725"/>
      <c r="BN81" s="724"/>
      <c r="BO81" s="725"/>
      <c r="BP81" s="724"/>
      <c r="BQ81" s="725"/>
      <c r="BR81" s="724"/>
      <c r="BS81" s="726"/>
      <c r="BT81" s="724"/>
      <c r="BU81" s="726"/>
      <c r="BV81" s="724"/>
      <c r="BW81" s="726"/>
      <c r="BX81" s="724"/>
      <c r="BY81" s="726"/>
      <c r="BZ81" s="724"/>
      <c r="CA81" s="726"/>
      <c r="CB81" s="726"/>
      <c r="CC81" s="726"/>
      <c r="CD81" s="726"/>
      <c r="CE81" s="726"/>
      <c r="CF81" s="726"/>
      <c r="CG81" s="726"/>
      <c r="CH81" s="726"/>
      <c r="CI81" s="726"/>
      <c r="CJ81" s="726"/>
      <c r="CK81" s="726"/>
      <c r="CL81" s="726"/>
      <c r="CM81" s="726"/>
      <c r="CN81" s="726"/>
      <c r="CO81" s="726"/>
      <c r="CP81" s="726"/>
      <c r="CQ81" s="726"/>
      <c r="CR81" s="726"/>
      <c r="CS81" s="726"/>
      <c r="CT81" s="726"/>
      <c r="CU81" s="726"/>
      <c r="CV81" s="726"/>
      <c r="CW81" s="726"/>
      <c r="CX81" s="726"/>
      <c r="CY81" s="727"/>
      <c r="CZ81" s="714"/>
      <c r="DA81" s="715">
        <f t="shared" si="7"/>
        <v>2420.98</v>
      </c>
    </row>
    <row r="82" spans="1:105" x14ac:dyDescent="0.25">
      <c r="A82" s="711" t="s">
        <v>253</v>
      </c>
      <c r="B82" s="712" t="s">
        <v>261</v>
      </c>
      <c r="C82" s="713">
        <v>2019</v>
      </c>
      <c r="D82" s="714">
        <f t="shared" si="5"/>
        <v>1121.2</v>
      </c>
      <c r="E82" s="715">
        <f t="shared" si="5"/>
        <v>0</v>
      </c>
      <c r="F82" s="722">
        <v>160</v>
      </c>
      <c r="G82" s="723">
        <v>1.9099999999999999E-2</v>
      </c>
      <c r="H82" s="724">
        <v>0</v>
      </c>
      <c r="I82" s="723"/>
      <c r="J82" s="724"/>
      <c r="K82" s="723"/>
      <c r="L82" s="724">
        <v>0</v>
      </c>
      <c r="M82" s="723"/>
      <c r="N82" s="724"/>
      <c r="O82" s="723"/>
      <c r="P82" s="724">
        <v>28600</v>
      </c>
      <c r="Q82" s="723">
        <v>2.9899999999999999E-2</v>
      </c>
      <c r="R82" s="724"/>
      <c r="S82" s="723"/>
      <c r="T82" s="724">
        <v>0</v>
      </c>
      <c r="U82" s="723">
        <v>0</v>
      </c>
      <c r="V82" s="724">
        <v>0</v>
      </c>
      <c r="W82" s="723">
        <v>0</v>
      </c>
      <c r="X82" s="724">
        <v>100</v>
      </c>
      <c r="Y82" s="723">
        <v>4.82E-2</v>
      </c>
      <c r="Z82" s="724">
        <v>0</v>
      </c>
      <c r="AA82" s="723">
        <v>0</v>
      </c>
      <c r="AB82" s="724">
        <v>10</v>
      </c>
      <c r="AC82" s="723">
        <v>2.1999999999999999E-2</v>
      </c>
      <c r="AD82" s="724">
        <v>0</v>
      </c>
      <c r="AE82" s="723">
        <v>0</v>
      </c>
      <c r="AF82" s="724">
        <v>0</v>
      </c>
      <c r="AG82" s="723">
        <v>0</v>
      </c>
      <c r="AH82" s="724">
        <v>8</v>
      </c>
      <c r="AI82" s="723">
        <v>6.0410000000000004</v>
      </c>
      <c r="AJ82" s="724">
        <v>6.95</v>
      </c>
      <c r="AK82" s="723">
        <v>19.016999999999999</v>
      </c>
      <c r="AL82" s="724"/>
      <c r="AM82" s="725"/>
      <c r="AN82" s="724"/>
      <c r="AO82" s="725"/>
      <c r="AP82" s="724"/>
      <c r="AQ82" s="725"/>
      <c r="AR82" s="724">
        <v>900</v>
      </c>
      <c r="AS82" s="725">
        <v>8.6069999999999994E-2</v>
      </c>
      <c r="AT82" s="724"/>
      <c r="AU82" s="725"/>
      <c r="AV82" s="724"/>
      <c r="AW82" s="725"/>
      <c r="AX82" s="724"/>
      <c r="AY82" s="725"/>
      <c r="AZ82" s="724"/>
      <c r="BA82" s="725"/>
      <c r="BB82" s="724"/>
      <c r="BC82" s="725"/>
      <c r="BD82" s="724"/>
      <c r="BE82" s="725"/>
      <c r="BF82" s="724"/>
      <c r="BG82" s="725"/>
      <c r="BH82" s="724"/>
      <c r="BI82" s="725"/>
      <c r="BJ82" s="724"/>
      <c r="BK82" s="725"/>
      <c r="BL82" s="724"/>
      <c r="BM82" s="725"/>
      <c r="BN82" s="724"/>
      <c r="BO82" s="725"/>
      <c r="BP82" s="724"/>
      <c r="BQ82" s="725"/>
      <c r="BR82" s="724"/>
      <c r="BS82" s="726"/>
      <c r="BT82" s="724"/>
      <c r="BU82" s="726"/>
      <c r="BV82" s="724"/>
      <c r="BW82" s="726"/>
      <c r="BX82" s="724"/>
      <c r="BY82" s="726"/>
      <c r="BZ82" s="724"/>
      <c r="CA82" s="726"/>
      <c r="CB82" s="726"/>
      <c r="CC82" s="726"/>
      <c r="CD82" s="726"/>
      <c r="CE82" s="726"/>
      <c r="CF82" s="726"/>
      <c r="CG82" s="726"/>
      <c r="CH82" s="726"/>
      <c r="CI82" s="726"/>
      <c r="CJ82" s="726"/>
      <c r="CK82" s="726"/>
      <c r="CL82" s="726"/>
      <c r="CM82" s="726"/>
      <c r="CN82" s="726"/>
      <c r="CO82" s="726"/>
      <c r="CP82" s="726"/>
      <c r="CQ82" s="726"/>
      <c r="CR82" s="726"/>
      <c r="CS82" s="726"/>
      <c r="CT82" s="726"/>
      <c r="CU82" s="726"/>
      <c r="CV82" s="726"/>
      <c r="CW82" s="726"/>
      <c r="CX82" s="726"/>
      <c r="CY82" s="727"/>
      <c r="CZ82" s="714">
        <f t="shared" si="6"/>
        <v>1121.2</v>
      </c>
      <c r="DA82" s="715"/>
    </row>
    <row r="83" spans="1:105" x14ac:dyDescent="0.25">
      <c r="A83" s="711" t="s">
        <v>253</v>
      </c>
      <c r="B83" s="712" t="s">
        <v>261</v>
      </c>
      <c r="C83" s="713">
        <v>2020</v>
      </c>
      <c r="D83" s="714">
        <f t="shared" si="5"/>
        <v>0</v>
      </c>
      <c r="E83" s="715">
        <f t="shared" si="5"/>
        <v>51557.87</v>
      </c>
      <c r="F83" s="722">
        <v>2200</v>
      </c>
      <c r="G83" s="723">
        <v>0.20909090909090908</v>
      </c>
      <c r="H83" s="724">
        <v>21400</v>
      </c>
      <c r="I83" s="723">
        <v>7.0542056074766366E-2</v>
      </c>
      <c r="J83" s="724"/>
      <c r="K83" s="723"/>
      <c r="L83" s="724">
        <v>5841</v>
      </c>
      <c r="M83" s="723">
        <v>1.5446773840095875</v>
      </c>
      <c r="N83" s="724"/>
      <c r="O83" s="723"/>
      <c r="P83" s="724">
        <v>75850</v>
      </c>
      <c r="Q83" s="723">
        <v>0.13237897165458137</v>
      </c>
      <c r="R83" s="724"/>
      <c r="S83" s="723"/>
      <c r="T83" s="724">
        <v>20</v>
      </c>
      <c r="U83" s="723">
        <v>16.358000000000001</v>
      </c>
      <c r="V83" s="724">
        <v>5511</v>
      </c>
      <c r="W83" s="723">
        <v>4.552150952640174</v>
      </c>
      <c r="X83" s="724">
        <v>4805</v>
      </c>
      <c r="Y83" s="723">
        <v>5.2391987513007283E-2</v>
      </c>
      <c r="Z83" s="724">
        <v>3000</v>
      </c>
      <c r="AA83" s="723">
        <v>0.68969999999999998</v>
      </c>
      <c r="AB83" s="724">
        <v>5719</v>
      </c>
      <c r="AC83" s="723">
        <v>7.2323710438887925E-2</v>
      </c>
      <c r="AD83" s="724">
        <v>32</v>
      </c>
      <c r="AE83" s="723">
        <v>6.9975812499999996</v>
      </c>
      <c r="AF83" s="724">
        <v>18</v>
      </c>
      <c r="AG83" s="723">
        <v>3.6294</v>
      </c>
      <c r="AH83" s="724">
        <v>192</v>
      </c>
      <c r="AI83" s="723">
        <v>4.119890625</v>
      </c>
      <c r="AJ83" s="724">
        <v>91.95</v>
      </c>
      <c r="AK83" s="723">
        <v>11.848779771615009</v>
      </c>
      <c r="AL83" s="724"/>
      <c r="AM83" s="725"/>
      <c r="AN83" s="724"/>
      <c r="AO83" s="725"/>
      <c r="AP83" s="724"/>
      <c r="AQ83" s="725"/>
      <c r="AR83" s="724">
        <v>2400</v>
      </c>
      <c r="AS83" s="725">
        <v>8.6071333333333333E-2</v>
      </c>
      <c r="AT83" s="724"/>
      <c r="AU83" s="725"/>
      <c r="AV83" s="724"/>
      <c r="AW83" s="725"/>
      <c r="AX83" s="724"/>
      <c r="AY83" s="725"/>
      <c r="AZ83" s="724"/>
      <c r="BA83" s="725"/>
      <c r="BB83" s="724"/>
      <c r="BC83" s="725"/>
      <c r="BD83" s="724"/>
      <c r="BE83" s="725"/>
      <c r="BF83" s="724"/>
      <c r="BG83" s="725"/>
      <c r="BH83" s="724"/>
      <c r="BI83" s="725"/>
      <c r="BJ83" s="724"/>
      <c r="BK83" s="725"/>
      <c r="BL83" s="724"/>
      <c r="BM83" s="725"/>
      <c r="BN83" s="724"/>
      <c r="BO83" s="725"/>
      <c r="BP83" s="724"/>
      <c r="BQ83" s="725"/>
      <c r="BR83" s="724"/>
      <c r="BS83" s="726"/>
      <c r="BT83" s="724"/>
      <c r="BU83" s="726"/>
      <c r="BV83" s="724"/>
      <c r="BW83" s="726"/>
      <c r="BX83" s="724"/>
      <c r="BY83" s="726"/>
      <c r="BZ83" s="724"/>
      <c r="CA83" s="726"/>
      <c r="CB83" s="726"/>
      <c r="CC83" s="726"/>
      <c r="CD83" s="726"/>
      <c r="CE83" s="726"/>
      <c r="CF83" s="726"/>
      <c r="CG83" s="726"/>
      <c r="CH83" s="726"/>
      <c r="CI83" s="726"/>
      <c r="CJ83" s="726"/>
      <c r="CK83" s="726"/>
      <c r="CL83" s="726"/>
      <c r="CM83" s="726"/>
      <c r="CN83" s="726"/>
      <c r="CO83" s="726"/>
      <c r="CP83" s="726"/>
      <c r="CQ83" s="726"/>
      <c r="CR83" s="726"/>
      <c r="CS83" s="726"/>
      <c r="CT83" s="726"/>
      <c r="CU83" s="726"/>
      <c r="CV83" s="726"/>
      <c r="CW83" s="726"/>
      <c r="CX83" s="726"/>
      <c r="CY83" s="727"/>
      <c r="CZ83" s="714"/>
      <c r="DA83" s="715">
        <f t="shared" si="7"/>
        <v>51557.87</v>
      </c>
    </row>
    <row r="84" spans="1:105" x14ac:dyDescent="0.25">
      <c r="A84" s="711" t="s">
        <v>253</v>
      </c>
      <c r="B84" s="712" t="s">
        <v>262</v>
      </c>
      <c r="C84" s="713">
        <v>2019</v>
      </c>
      <c r="D84" s="714">
        <f t="shared" si="5"/>
        <v>1661.27</v>
      </c>
      <c r="E84" s="715">
        <f t="shared" si="5"/>
        <v>0</v>
      </c>
      <c r="F84" s="722">
        <v>0</v>
      </c>
      <c r="G84" s="723"/>
      <c r="H84" s="724">
        <v>0</v>
      </c>
      <c r="I84" s="723"/>
      <c r="J84" s="724">
        <v>0</v>
      </c>
      <c r="K84" s="723"/>
      <c r="L84" s="724">
        <v>0</v>
      </c>
      <c r="M84" s="723"/>
      <c r="N84" s="724">
        <v>0</v>
      </c>
      <c r="O84" s="723"/>
      <c r="P84" s="724">
        <v>31700</v>
      </c>
      <c r="Q84" s="723">
        <v>3.2489999999999998E-2</v>
      </c>
      <c r="R84" s="724">
        <v>0</v>
      </c>
      <c r="S84" s="723"/>
      <c r="T84" s="724">
        <v>0</v>
      </c>
      <c r="U84" s="723"/>
      <c r="V84" s="724">
        <v>0</v>
      </c>
      <c r="W84" s="723"/>
      <c r="X84" s="724">
        <v>1300</v>
      </c>
      <c r="Y84" s="723">
        <v>3.3599999999999998E-2</v>
      </c>
      <c r="Z84" s="724">
        <v>0</v>
      </c>
      <c r="AA84" s="723"/>
      <c r="AB84" s="724">
        <v>130</v>
      </c>
      <c r="AC84" s="723">
        <v>4.19E-2</v>
      </c>
      <c r="AD84" s="724">
        <v>0</v>
      </c>
      <c r="AE84" s="723"/>
      <c r="AF84" s="724">
        <v>0</v>
      </c>
      <c r="AG84" s="723"/>
      <c r="AH84" s="724">
        <v>41</v>
      </c>
      <c r="AI84" s="723">
        <v>4.4687000000000001</v>
      </c>
      <c r="AJ84" s="724">
        <v>53</v>
      </c>
      <c r="AK84" s="723">
        <v>4.2228000000000003</v>
      </c>
      <c r="AL84" s="724">
        <v>4200</v>
      </c>
      <c r="AM84" s="725">
        <v>4.1640000000000003E-2</v>
      </c>
      <c r="AN84" s="724">
        <v>100</v>
      </c>
      <c r="AO84" s="725">
        <v>3.0000000000000001E-3</v>
      </c>
      <c r="AP84" s="724"/>
      <c r="AQ84" s="725"/>
      <c r="AR84" s="724"/>
      <c r="AS84" s="725"/>
      <c r="AT84" s="724"/>
      <c r="AU84" s="725"/>
      <c r="AV84" s="724"/>
      <c r="AW84" s="725"/>
      <c r="AX84" s="724"/>
      <c r="AY84" s="725"/>
      <c r="AZ84" s="724"/>
      <c r="BA84" s="725"/>
      <c r="BB84" s="724"/>
      <c r="BC84" s="725"/>
      <c r="BD84" s="724"/>
      <c r="BE84" s="725"/>
      <c r="BF84" s="724"/>
      <c r="BG84" s="725"/>
      <c r="BH84" s="724"/>
      <c r="BI84" s="725"/>
      <c r="BJ84" s="724"/>
      <c r="BK84" s="725"/>
      <c r="BL84" s="724"/>
      <c r="BM84" s="725"/>
      <c r="BN84" s="724"/>
      <c r="BO84" s="725"/>
      <c r="BP84" s="724"/>
      <c r="BQ84" s="725"/>
      <c r="BR84" s="724"/>
      <c r="BS84" s="726"/>
      <c r="BT84" s="724"/>
      <c r="BU84" s="726"/>
      <c r="BV84" s="724"/>
      <c r="BW84" s="726"/>
      <c r="BX84" s="724"/>
      <c r="BY84" s="726"/>
      <c r="BZ84" s="724"/>
      <c r="CA84" s="726"/>
      <c r="CB84" s="726"/>
      <c r="CC84" s="726"/>
      <c r="CD84" s="726"/>
      <c r="CE84" s="726"/>
      <c r="CF84" s="726"/>
      <c r="CG84" s="726"/>
      <c r="CH84" s="726"/>
      <c r="CI84" s="726"/>
      <c r="CJ84" s="726"/>
      <c r="CK84" s="726"/>
      <c r="CL84" s="726"/>
      <c r="CM84" s="726"/>
      <c r="CN84" s="726"/>
      <c r="CO84" s="726"/>
      <c r="CP84" s="726"/>
      <c r="CQ84" s="726"/>
      <c r="CR84" s="726"/>
      <c r="CS84" s="726"/>
      <c r="CT84" s="726"/>
      <c r="CU84" s="726"/>
      <c r="CV84" s="726"/>
      <c r="CW84" s="726"/>
      <c r="CX84" s="726"/>
      <c r="CY84" s="727"/>
      <c r="CZ84" s="714">
        <f t="shared" si="6"/>
        <v>1661.27</v>
      </c>
      <c r="DA84" s="715"/>
    </row>
    <row r="85" spans="1:105" ht="15.75" thickBot="1" x14ac:dyDescent="0.3">
      <c r="A85" s="728" t="s">
        <v>253</v>
      </c>
      <c r="B85" s="729" t="s">
        <v>262</v>
      </c>
      <c r="C85" s="730">
        <v>2020</v>
      </c>
      <c r="D85" s="731">
        <f t="shared" si="5"/>
        <v>0</v>
      </c>
      <c r="E85" s="732">
        <f t="shared" si="5"/>
        <v>12614.39</v>
      </c>
      <c r="F85" s="733">
        <v>3750</v>
      </c>
      <c r="G85" s="734">
        <v>0.112</v>
      </c>
      <c r="H85" s="735">
        <v>2550</v>
      </c>
      <c r="I85" s="734">
        <v>7.3898039215686273E-2</v>
      </c>
      <c r="J85" s="735">
        <v>0</v>
      </c>
      <c r="K85" s="734"/>
      <c r="L85" s="735">
        <v>830</v>
      </c>
      <c r="M85" s="734">
        <v>1.8149999999999999</v>
      </c>
      <c r="N85" s="735">
        <v>180</v>
      </c>
      <c r="O85" s="734">
        <v>5.4450000000000003</v>
      </c>
      <c r="P85" s="735">
        <v>41440</v>
      </c>
      <c r="Q85" s="734">
        <v>0.11314794594594595</v>
      </c>
      <c r="R85" s="735">
        <v>0</v>
      </c>
      <c r="S85" s="734"/>
      <c r="T85" s="735">
        <v>202</v>
      </c>
      <c r="U85" s="734">
        <v>7.7900710891089116</v>
      </c>
      <c r="V85" s="735">
        <v>603</v>
      </c>
      <c r="W85" s="734">
        <v>3.3352517678275291</v>
      </c>
      <c r="X85" s="735">
        <v>2000</v>
      </c>
      <c r="Y85" s="734">
        <v>5.7570999999999997E-2</v>
      </c>
      <c r="Z85" s="735"/>
      <c r="AA85" s="734"/>
      <c r="AB85" s="735">
        <v>1700</v>
      </c>
      <c r="AC85" s="734">
        <v>2.563E-2</v>
      </c>
      <c r="AD85" s="735">
        <v>8</v>
      </c>
      <c r="AE85" s="734">
        <v>21.78</v>
      </c>
      <c r="AF85" s="735"/>
      <c r="AG85" s="734"/>
      <c r="AH85" s="735">
        <v>81</v>
      </c>
      <c r="AI85" s="734">
        <v>4.1727629629629632</v>
      </c>
      <c r="AJ85" s="735">
        <v>73</v>
      </c>
      <c r="AK85" s="734">
        <v>4.2229000000000001</v>
      </c>
      <c r="AL85" s="735">
        <v>5400</v>
      </c>
      <c r="AM85" s="736">
        <v>4.1300000000000003E-2</v>
      </c>
      <c r="AN85" s="735">
        <v>1200</v>
      </c>
      <c r="AO85" s="736">
        <v>3.6299999999999999E-2</v>
      </c>
      <c r="AP85" s="735"/>
      <c r="AQ85" s="736"/>
      <c r="AR85" s="735"/>
      <c r="AS85" s="736"/>
      <c r="AT85" s="735"/>
      <c r="AU85" s="736"/>
      <c r="AV85" s="735"/>
      <c r="AW85" s="736"/>
      <c r="AX85" s="735"/>
      <c r="AY85" s="736"/>
      <c r="AZ85" s="735"/>
      <c r="BA85" s="736"/>
      <c r="BB85" s="735"/>
      <c r="BC85" s="736"/>
      <c r="BD85" s="735"/>
      <c r="BE85" s="736"/>
      <c r="BF85" s="735"/>
      <c r="BG85" s="736"/>
      <c r="BH85" s="735"/>
      <c r="BI85" s="736"/>
      <c r="BJ85" s="735"/>
      <c r="BK85" s="736"/>
      <c r="BL85" s="735"/>
      <c r="BM85" s="736"/>
      <c r="BN85" s="735"/>
      <c r="BO85" s="736"/>
      <c r="BP85" s="735"/>
      <c r="BQ85" s="736"/>
      <c r="BR85" s="735"/>
      <c r="BS85" s="737"/>
      <c r="BT85" s="735"/>
      <c r="BU85" s="737"/>
      <c r="BV85" s="735"/>
      <c r="BW85" s="737"/>
      <c r="BX85" s="735"/>
      <c r="BY85" s="737"/>
      <c r="BZ85" s="735"/>
      <c r="CA85" s="737"/>
      <c r="CB85" s="737"/>
      <c r="CC85" s="737"/>
      <c r="CD85" s="737"/>
      <c r="CE85" s="737"/>
      <c r="CF85" s="737"/>
      <c r="CG85" s="737"/>
      <c r="CH85" s="737"/>
      <c r="CI85" s="737"/>
      <c r="CJ85" s="737"/>
      <c r="CK85" s="737"/>
      <c r="CL85" s="737"/>
      <c r="CM85" s="737"/>
      <c r="CN85" s="737"/>
      <c r="CO85" s="737"/>
      <c r="CP85" s="737"/>
      <c r="CQ85" s="737"/>
      <c r="CR85" s="737"/>
      <c r="CS85" s="737"/>
      <c r="CT85" s="737"/>
      <c r="CU85" s="737"/>
      <c r="CV85" s="737"/>
      <c r="CW85" s="737"/>
      <c r="CX85" s="737"/>
      <c r="CY85" s="738"/>
      <c r="CZ85" s="731"/>
      <c r="DA85" s="732">
        <f t="shared" si="7"/>
        <v>12614.39</v>
      </c>
    </row>
    <row r="86" spans="1:105" x14ac:dyDescent="0.25">
      <c r="A86" s="700" t="s">
        <v>263</v>
      </c>
      <c r="B86" s="701" t="s">
        <v>264</v>
      </c>
      <c r="C86" s="702">
        <v>2019</v>
      </c>
      <c r="D86" s="703">
        <f t="shared" si="5"/>
        <v>174.3</v>
      </c>
      <c r="E86" s="704">
        <f t="shared" si="5"/>
        <v>0</v>
      </c>
      <c r="F86" s="739"/>
      <c r="G86" s="740"/>
      <c r="H86" s="741"/>
      <c r="I86" s="740"/>
      <c r="J86" s="741"/>
      <c r="K86" s="740"/>
      <c r="L86" s="741"/>
      <c r="M86" s="740"/>
      <c r="N86" s="741"/>
      <c r="O86" s="740"/>
      <c r="P86" s="741">
        <v>2000</v>
      </c>
      <c r="Q86" s="740">
        <v>0.03</v>
      </c>
      <c r="R86" s="741"/>
      <c r="S86" s="740"/>
      <c r="T86" s="741"/>
      <c r="U86" s="740"/>
      <c r="V86" s="741"/>
      <c r="W86" s="740"/>
      <c r="X86" s="741"/>
      <c r="Y86" s="740"/>
      <c r="Z86" s="741"/>
      <c r="AA86" s="740"/>
      <c r="AB86" s="741"/>
      <c r="AC86" s="740"/>
      <c r="AD86" s="741"/>
      <c r="AE86" s="740"/>
      <c r="AF86" s="741"/>
      <c r="AG86" s="740"/>
      <c r="AH86" s="741">
        <v>15</v>
      </c>
      <c r="AI86" s="723">
        <v>7.62</v>
      </c>
      <c r="AJ86" s="741"/>
      <c r="AK86" s="740"/>
      <c r="AL86" s="741"/>
      <c r="AM86" s="742"/>
      <c r="AN86" s="741"/>
      <c r="AO86" s="742"/>
      <c r="AP86" s="741"/>
      <c r="AQ86" s="742"/>
      <c r="AR86" s="741"/>
      <c r="AS86" s="742"/>
      <c r="AT86" s="741"/>
      <c r="AU86" s="742"/>
      <c r="AV86" s="741"/>
      <c r="AW86" s="742"/>
      <c r="AX86" s="741"/>
      <c r="AY86" s="742"/>
      <c r="AZ86" s="741"/>
      <c r="BA86" s="742"/>
      <c r="BB86" s="741"/>
      <c r="BC86" s="742"/>
      <c r="BD86" s="741"/>
      <c r="BE86" s="742"/>
      <c r="BF86" s="741"/>
      <c r="BG86" s="742"/>
      <c r="BH86" s="741"/>
      <c r="BI86" s="742"/>
      <c r="BJ86" s="741"/>
      <c r="BK86" s="742"/>
      <c r="BL86" s="741"/>
      <c r="BM86" s="742"/>
      <c r="BN86" s="741"/>
      <c r="BO86" s="742"/>
      <c r="BP86" s="741"/>
      <c r="BQ86" s="742"/>
      <c r="BR86" s="741"/>
      <c r="BS86" s="743"/>
      <c r="BT86" s="741"/>
      <c r="BU86" s="743"/>
      <c r="BV86" s="741"/>
      <c r="BW86" s="743"/>
      <c r="BX86" s="741"/>
      <c r="BY86" s="743"/>
      <c r="BZ86" s="741"/>
      <c r="CA86" s="743"/>
      <c r="CB86" s="743"/>
      <c r="CC86" s="743"/>
      <c r="CD86" s="743"/>
      <c r="CE86" s="743"/>
      <c r="CF86" s="743"/>
      <c r="CG86" s="743"/>
      <c r="CH86" s="743"/>
      <c r="CI86" s="743"/>
      <c r="CJ86" s="743"/>
      <c r="CK86" s="743"/>
      <c r="CL86" s="743"/>
      <c r="CM86" s="743"/>
      <c r="CN86" s="743"/>
      <c r="CO86" s="743"/>
      <c r="CP86" s="743"/>
      <c r="CQ86" s="743"/>
      <c r="CR86" s="743"/>
      <c r="CS86" s="743"/>
      <c r="CT86" s="743"/>
      <c r="CU86" s="743"/>
      <c r="CV86" s="743"/>
      <c r="CW86" s="743"/>
      <c r="CX86" s="743"/>
      <c r="CY86" s="744"/>
      <c r="CZ86" s="703">
        <f t="shared" si="6"/>
        <v>174.3</v>
      </c>
      <c r="DA86" s="704"/>
    </row>
    <row r="87" spans="1:105" x14ac:dyDescent="0.25">
      <c r="A87" s="711" t="s">
        <v>263</v>
      </c>
      <c r="B87" s="712" t="s">
        <v>264</v>
      </c>
      <c r="C87" s="713">
        <v>2020</v>
      </c>
      <c r="D87" s="714">
        <f t="shared" si="5"/>
        <v>0</v>
      </c>
      <c r="E87" s="715">
        <f t="shared" si="5"/>
        <v>5191.7</v>
      </c>
      <c r="F87" s="722">
        <v>4500</v>
      </c>
      <c r="G87" s="723">
        <v>0.12777777777777777</v>
      </c>
      <c r="H87" s="724"/>
      <c r="I87" s="723"/>
      <c r="J87" s="724"/>
      <c r="K87" s="723"/>
      <c r="L87" s="724"/>
      <c r="M87" s="723"/>
      <c r="N87" s="724">
        <v>250</v>
      </c>
      <c r="O87" s="723">
        <v>4.1183999999999994</v>
      </c>
      <c r="P87" s="724">
        <v>10800</v>
      </c>
      <c r="Q87" s="723">
        <v>8.5370370370370374E-2</v>
      </c>
      <c r="R87" s="724">
        <v>250</v>
      </c>
      <c r="S87" s="723">
        <v>0.53</v>
      </c>
      <c r="T87" s="724">
        <v>20</v>
      </c>
      <c r="U87" s="723">
        <v>5.48</v>
      </c>
      <c r="V87" s="724">
        <v>1200</v>
      </c>
      <c r="W87" s="723">
        <v>1.595</v>
      </c>
      <c r="X87" s="724"/>
      <c r="Y87" s="723"/>
      <c r="Z87" s="724"/>
      <c r="AA87" s="723"/>
      <c r="AB87" s="724">
        <v>200</v>
      </c>
      <c r="AC87" s="723">
        <v>0.08</v>
      </c>
      <c r="AD87" s="724"/>
      <c r="AE87" s="723"/>
      <c r="AF87" s="724"/>
      <c r="AG87" s="723"/>
      <c r="AH87" s="724">
        <v>50</v>
      </c>
      <c r="AI87" s="723">
        <v>7.12</v>
      </c>
      <c r="AJ87" s="724">
        <v>25</v>
      </c>
      <c r="AK87" s="723">
        <v>5.48</v>
      </c>
      <c r="AL87" s="724"/>
      <c r="AM87" s="725"/>
      <c r="AN87" s="724"/>
      <c r="AO87" s="725"/>
      <c r="AP87" s="724"/>
      <c r="AQ87" s="725"/>
      <c r="AR87" s="724"/>
      <c r="AS87" s="725"/>
      <c r="AT87" s="724"/>
      <c r="AU87" s="725"/>
      <c r="AV87" s="724"/>
      <c r="AW87" s="725"/>
      <c r="AX87" s="724"/>
      <c r="AY87" s="725"/>
      <c r="AZ87" s="724"/>
      <c r="BA87" s="725"/>
      <c r="BB87" s="724"/>
      <c r="BC87" s="725"/>
      <c r="BD87" s="724"/>
      <c r="BE87" s="725"/>
      <c r="BF87" s="724"/>
      <c r="BG87" s="725"/>
      <c r="BH87" s="724"/>
      <c r="BI87" s="725"/>
      <c r="BJ87" s="724"/>
      <c r="BK87" s="725"/>
      <c r="BL87" s="724"/>
      <c r="BM87" s="725"/>
      <c r="BN87" s="724"/>
      <c r="BO87" s="725"/>
      <c r="BP87" s="724"/>
      <c r="BQ87" s="725"/>
      <c r="BR87" s="724"/>
      <c r="BS87" s="726"/>
      <c r="BT87" s="724"/>
      <c r="BU87" s="726"/>
      <c r="BV87" s="724"/>
      <c r="BW87" s="726"/>
      <c r="BX87" s="724"/>
      <c r="BY87" s="726"/>
      <c r="BZ87" s="724"/>
      <c r="CA87" s="726"/>
      <c r="CB87" s="726"/>
      <c r="CC87" s="726"/>
      <c r="CD87" s="726"/>
      <c r="CE87" s="726"/>
      <c r="CF87" s="726"/>
      <c r="CG87" s="726"/>
      <c r="CH87" s="726"/>
      <c r="CI87" s="726"/>
      <c r="CJ87" s="726"/>
      <c r="CK87" s="726"/>
      <c r="CL87" s="726"/>
      <c r="CM87" s="726"/>
      <c r="CN87" s="726"/>
      <c r="CO87" s="726"/>
      <c r="CP87" s="726"/>
      <c r="CQ87" s="726"/>
      <c r="CR87" s="726"/>
      <c r="CS87" s="726"/>
      <c r="CT87" s="726"/>
      <c r="CU87" s="726"/>
      <c r="CV87" s="726"/>
      <c r="CW87" s="726"/>
      <c r="CX87" s="726"/>
      <c r="CY87" s="727"/>
      <c r="CZ87" s="714"/>
      <c r="DA87" s="715">
        <f>ROUND(F87*G87+H87*I87+J87*K87+L87*M87+N87*O87+P87*Q87+R87*S87+T87*U87+V87*W87+X87*Y87+Z87*AA87+AB87*AC87+AD87*AE87+AF87*AG87+AH87*AI87+AJ87*AK87+AL87*AM87+AN87*AO87+AP87*AQ87+AR87*AS87+AT87*AU87+AV87*AW87+AX87*AY87+AZ87*BA87+BB87*BC87+BD87*BE87+BF87*BG87+BH87*BI87+BJ87*BK87+BL87*BM87+BN87*BO87+BP87*BQ87+BR87*BS87+BT87*BU87+BV87*BW87+BX87*BY87+BZ87*CA87+CB87*CC87+CD87*CE87+CF87*CG87+CH87*CI87+CJ87*CK87+CL87*CM87+CN87*CO87+CP87*CQ87+CR87*CS87+CT87*CU87+CV87*CW87+CX87*CY87,2)</f>
        <v>5191.7</v>
      </c>
    </row>
    <row r="88" spans="1:105" x14ac:dyDescent="0.25">
      <c r="A88" s="711" t="s">
        <v>263</v>
      </c>
      <c r="B88" s="772" t="s">
        <v>265</v>
      </c>
      <c r="C88" s="713">
        <v>2019</v>
      </c>
      <c r="D88" s="714">
        <f t="shared" si="5"/>
        <v>1567.34</v>
      </c>
      <c r="E88" s="715">
        <f t="shared" si="5"/>
        <v>0</v>
      </c>
      <c r="F88" s="722"/>
      <c r="G88" s="723"/>
      <c r="H88" s="724"/>
      <c r="I88" s="723"/>
      <c r="J88" s="724"/>
      <c r="K88" s="723"/>
      <c r="L88" s="724"/>
      <c r="M88" s="723"/>
      <c r="N88" s="724"/>
      <c r="O88" s="723"/>
      <c r="P88" s="724">
        <v>7300</v>
      </c>
      <c r="Q88" s="723">
        <v>0.18989651726027398</v>
      </c>
      <c r="R88" s="724"/>
      <c r="S88" s="723"/>
      <c r="T88" s="724"/>
      <c r="U88" s="723"/>
      <c r="V88" s="724"/>
      <c r="W88" s="723"/>
      <c r="X88" s="724"/>
      <c r="Y88" s="723"/>
      <c r="Z88" s="724">
        <v>800</v>
      </c>
      <c r="AA88" s="723">
        <v>1.19825E-2</v>
      </c>
      <c r="AB88" s="724"/>
      <c r="AC88" s="723"/>
      <c r="AD88" s="724"/>
      <c r="AE88" s="723"/>
      <c r="AF88" s="724"/>
      <c r="AG88" s="723"/>
      <c r="AH88" s="724">
        <v>32.299999999999997</v>
      </c>
      <c r="AI88" s="723">
        <v>5.0701232198142421</v>
      </c>
      <c r="AJ88" s="724">
        <v>0.75</v>
      </c>
      <c r="AK88" s="723">
        <v>10.325333333333333</v>
      </c>
      <c r="AL88" s="724"/>
      <c r="AM88" s="725"/>
      <c r="AN88" s="724"/>
      <c r="AO88" s="725"/>
      <c r="AP88" s="724"/>
      <c r="AQ88" s="725"/>
      <c r="AR88" s="724"/>
      <c r="AS88" s="725"/>
      <c r="AT88" s="724"/>
      <c r="AU88" s="725"/>
      <c r="AV88" s="724"/>
      <c r="AW88" s="725"/>
      <c r="AX88" s="724"/>
      <c r="AY88" s="725"/>
      <c r="AZ88" s="724"/>
      <c r="BA88" s="725"/>
      <c r="BB88" s="724"/>
      <c r="BC88" s="725"/>
      <c r="BD88" s="724"/>
      <c r="BE88" s="725"/>
      <c r="BF88" s="724"/>
      <c r="BG88" s="725"/>
      <c r="BH88" s="724"/>
      <c r="BI88" s="725"/>
      <c r="BJ88" s="724"/>
      <c r="BK88" s="725"/>
      <c r="BL88" s="724"/>
      <c r="BM88" s="725"/>
      <c r="BN88" s="724"/>
      <c r="BO88" s="725"/>
      <c r="BP88" s="724"/>
      <c r="BQ88" s="725"/>
      <c r="BR88" s="724"/>
      <c r="BS88" s="726"/>
      <c r="BT88" s="724"/>
      <c r="BU88" s="726"/>
      <c r="BV88" s="724"/>
      <c r="BW88" s="726"/>
      <c r="BX88" s="724"/>
      <c r="BY88" s="726"/>
      <c r="BZ88" s="724"/>
      <c r="CA88" s="726"/>
      <c r="CB88" s="726"/>
      <c r="CC88" s="726"/>
      <c r="CD88" s="726"/>
      <c r="CE88" s="726"/>
      <c r="CF88" s="726"/>
      <c r="CG88" s="726"/>
      <c r="CH88" s="726"/>
      <c r="CI88" s="726"/>
      <c r="CJ88" s="726"/>
      <c r="CK88" s="726"/>
      <c r="CL88" s="726"/>
      <c r="CM88" s="726"/>
      <c r="CN88" s="726"/>
      <c r="CO88" s="726"/>
      <c r="CP88" s="726"/>
      <c r="CQ88" s="726"/>
      <c r="CR88" s="726"/>
      <c r="CS88" s="726"/>
      <c r="CT88" s="726"/>
      <c r="CU88" s="726"/>
      <c r="CV88" s="726"/>
      <c r="CW88" s="726"/>
      <c r="CX88" s="726"/>
      <c r="CY88" s="727"/>
      <c r="CZ88" s="714">
        <f t="shared" si="6"/>
        <v>1567.34</v>
      </c>
      <c r="DA88" s="715"/>
    </row>
    <row r="89" spans="1:105" ht="15.75" thickBot="1" x14ac:dyDescent="0.3">
      <c r="A89" s="745" t="s">
        <v>263</v>
      </c>
      <c r="B89" s="773" t="s">
        <v>265</v>
      </c>
      <c r="C89" s="774">
        <v>2020</v>
      </c>
      <c r="D89" s="748">
        <f t="shared" si="5"/>
        <v>0</v>
      </c>
      <c r="E89" s="749">
        <f t="shared" si="5"/>
        <v>1941.19</v>
      </c>
      <c r="F89" s="750"/>
      <c r="G89" s="751"/>
      <c r="H89" s="752">
        <v>1000</v>
      </c>
      <c r="I89" s="751">
        <v>0.13342000000000001</v>
      </c>
      <c r="J89" s="752"/>
      <c r="K89" s="751"/>
      <c r="L89" s="752"/>
      <c r="M89" s="751"/>
      <c r="N89" s="752"/>
      <c r="O89" s="751"/>
      <c r="P89" s="752">
        <v>7800</v>
      </c>
      <c r="Q89" s="751">
        <v>0.10674035884615386</v>
      </c>
      <c r="R89" s="752">
        <v>50</v>
      </c>
      <c r="S89" s="751">
        <v>0.85119999999999996</v>
      </c>
      <c r="T89" s="752"/>
      <c r="U89" s="751"/>
      <c r="V89" s="752">
        <v>40</v>
      </c>
      <c r="W89" s="751">
        <v>7.2299440000000006</v>
      </c>
      <c r="X89" s="752"/>
      <c r="Y89" s="751"/>
      <c r="Z89" s="752">
        <v>200</v>
      </c>
      <c r="AA89" s="751">
        <v>4.4799999999999993E-2</v>
      </c>
      <c r="AB89" s="752"/>
      <c r="AC89" s="751"/>
      <c r="AD89" s="752"/>
      <c r="AE89" s="751"/>
      <c r="AF89" s="752"/>
      <c r="AG89" s="751"/>
      <c r="AH89" s="752">
        <v>41</v>
      </c>
      <c r="AI89" s="751">
        <v>12.934612292682928</v>
      </c>
      <c r="AJ89" s="752">
        <v>20.25</v>
      </c>
      <c r="AK89" s="751">
        <v>5.1438444444444444</v>
      </c>
      <c r="AL89" s="752"/>
      <c r="AM89" s="753"/>
      <c r="AN89" s="752"/>
      <c r="AO89" s="753"/>
      <c r="AP89" s="752"/>
      <c r="AQ89" s="753"/>
      <c r="AR89" s="752"/>
      <c r="AS89" s="753"/>
      <c r="AT89" s="752"/>
      <c r="AU89" s="753"/>
      <c r="AV89" s="752"/>
      <c r="AW89" s="753"/>
      <c r="AX89" s="752"/>
      <c r="AY89" s="753"/>
      <c r="AZ89" s="752"/>
      <c r="BA89" s="753"/>
      <c r="BB89" s="752"/>
      <c r="BC89" s="753"/>
      <c r="BD89" s="752"/>
      <c r="BE89" s="753"/>
      <c r="BF89" s="752"/>
      <c r="BG89" s="753"/>
      <c r="BH89" s="752"/>
      <c r="BI89" s="753"/>
      <c r="BJ89" s="752"/>
      <c r="BK89" s="753"/>
      <c r="BL89" s="752"/>
      <c r="BM89" s="753"/>
      <c r="BN89" s="752"/>
      <c r="BO89" s="753"/>
      <c r="BP89" s="752"/>
      <c r="BQ89" s="753"/>
      <c r="BR89" s="752"/>
      <c r="BS89" s="754"/>
      <c r="BT89" s="752"/>
      <c r="BU89" s="754"/>
      <c r="BV89" s="752"/>
      <c r="BW89" s="754"/>
      <c r="BX89" s="752"/>
      <c r="BY89" s="754"/>
      <c r="BZ89" s="752"/>
      <c r="CA89" s="754"/>
      <c r="CB89" s="754"/>
      <c r="CC89" s="754"/>
      <c r="CD89" s="754"/>
      <c r="CE89" s="754"/>
      <c r="CF89" s="754"/>
      <c r="CG89" s="754"/>
      <c r="CH89" s="754"/>
      <c r="CI89" s="754"/>
      <c r="CJ89" s="754"/>
      <c r="CK89" s="754"/>
      <c r="CL89" s="754"/>
      <c r="CM89" s="754"/>
      <c r="CN89" s="754"/>
      <c r="CO89" s="754"/>
      <c r="CP89" s="754"/>
      <c r="CQ89" s="754"/>
      <c r="CR89" s="754"/>
      <c r="CS89" s="754"/>
      <c r="CT89" s="754"/>
      <c r="CU89" s="754"/>
      <c r="CV89" s="754"/>
      <c r="CW89" s="754"/>
      <c r="CX89" s="754"/>
      <c r="CY89" s="755"/>
      <c r="CZ89" s="748"/>
      <c r="DA89" s="749">
        <f>ROUND(F89*G89+H89*I89+J89*K89+L89*M89+N89*O89+P89*Q89+R89*S89+T89*U89+V89*W89+X89*Y89+Z89*AA89+AB89*AC89+AD89*AE89+AF89*AG89+AH89*AI89+AJ89*AK89+AL89*AM89+AN89*AO89+AP89*AQ89+AR89*AS89+AT89*AU89+AV89*AW89+AX89*AY89+AZ89*BA89+BB89*BC89+BD89*BE89+BF89*BG89+BH89*BI89+BJ89*BK89+BL89*BM89+BN89*BO89+BP89*BQ89+BR89*BS89+BT89*BU89+BV89*BW89+BX89*BY89+BZ89*CA89+CB89*CC89+CD89*CE89+CF89*CG89+CH89*CI89+CJ89*CK89+CL89*CM89+CN89*CO89+CP89*CQ89+CR89*CS89+CT89*CU89+CV89*CW89+CX89*CY89,2)</f>
        <v>1941.19</v>
      </c>
    </row>
    <row r="90" spans="1:105" ht="15.75" customHeight="1" thickBot="1" x14ac:dyDescent="0.3">
      <c r="A90" s="691"/>
      <c r="B90" s="692" t="s">
        <v>2231</v>
      </c>
      <c r="C90" s="693">
        <v>2019</v>
      </c>
      <c r="D90" s="694">
        <f>SUM(D10:D89)</f>
        <v>227566.51999999996</v>
      </c>
      <c r="E90" s="695"/>
      <c r="F90" s="696">
        <f>F10+F12+F14+F16+F18+F20+F22+F24+F26+F28+F30+F32+F34+F36+F38+F40+F42+F44+F46+F48+F50+F52+F54+F56+F58+F60+F62+F64+F66+F68+F70+F72+F74+F76+F78+F80+F82+F84+F86+F88</f>
        <v>14240</v>
      </c>
      <c r="G90" s="697">
        <f>(F10*G10+F12*G12+F14*G14+F16*G16+F18*G18+F20*G20+F22*G22+F24*G24+F26*G26+F28*G28+F30*G30+F32*G32+F34*G34+F36*G36+F38*G38+F40*G40+F42*G42+F44*G44+F46*G46+F48*G48+F50*G50+F52*G52+F54*G54+F56*G56+F58*G58+F60*G60+F62*G62+F64*G64+F66*G66+F68*G68+F70*G70+F72*G72+F74*G74+F76*G76+F78*G78+F80*G80+F82*G82+F84*G84+F86*G86+F88*G88)/F90</f>
        <v>3.619383778089888E-2</v>
      </c>
      <c r="H90" s="696">
        <f t="shared" ref="H90:H91" si="8">H10+H12+H14+H16+H18+H20+H22+H24+H26+H28+H30+H32+H34+H36+H38+H40+H42+H44+H46+H48+H50+H52+H54+H56+H58+H60+H62+H64+H66+H68+H70+H72+H74+H76+H78+H80+H82+H84+H86+H88</f>
        <v>17935</v>
      </c>
      <c r="I90" s="697">
        <f t="shared" ref="I90:I91" si="9">(H10*I10+H12*I12+H14*I14+H16*I16+H18*I18+H20*I20+H22*I22+H24*I24+H26*I26+H28*I28+H30*I30+H32*I32+H34*I34+H36*I36+H38*I38+H40*I40+H42*I42+H44*I44+H46*I46+H48*I48+H50*I50+H52*I52+H54*I54+H56*I56+H58*I58+H60*I60+H62*I62+H64*I64+H66*I66+H68*I68+H70*I70+H72*I72+H74*I74+H76*I76+H78*I78+H80*I80+H82*I82+H84*I84+H86*I86+H88*I88)/H90</f>
        <v>3.8546870365207701E-2</v>
      </c>
      <c r="J90" s="696">
        <f t="shared" ref="J90:J91" si="10">J10+J12+J14+J16+J18+J20+J22+J24+J26+J28+J30+J32+J34+J36+J38+J40+J42+J44+J46+J48+J50+J52+J54+J56+J58+J60+J62+J64+J66+J68+J70+J72+J74+J76+J78+J80+J82+J84+J86+J88</f>
        <v>66416</v>
      </c>
      <c r="K90" s="697">
        <f t="shared" ref="K90:K91" si="11">(J10*K10+J12*K12+J14*K14+J16*K16+J18*K18+J20*K20+J22*K22+J24*K24+J26*K26+J28*K28+J30*K30+J32*K32+J34*K34+J36*K36+J38*K38+J40*K40+J42*K42+J44*K44+J46*K46+J48*K48+J50*K50+J52*K52+J54*K54+J56*K56+J58*K58+J60*K60+J62*K62+J64*K64+J66*K66+J68*K68+J70*K70+J72*K72+J74*K74+J76*K76+J78*K78+J80*K80+J82*K82+J84*K84+J86*K86+J88*K88)/J90</f>
        <v>2.2217417640327634E-2</v>
      </c>
      <c r="L90" s="696">
        <f>L10+L12+L14+L16+L18+L20+L22+L24+L26+L28+L30+L32+L34+L36+L38+L40+L42+L44+L46+L48+L50+L52+L54+L56+L58+L60+L62+L64+L66+L68+L70+L72+L74+L76+L78+L80+L82+L84+L86+L88</f>
        <v>1</v>
      </c>
      <c r="M90" s="697">
        <f t="shared" ref="M90:M91" si="12">(L10*M10+L12*M12+L14*M14+L16*M16+L18*M18+L20*M20+L22*M22+L24*M24+L26*M26+L28*M28+L30*M30+L32*M32+L34*M34+L36*M36+L38*M38+L40*M40+L42*M42+L44*M44+L46*M46+L48*M48+L50*M50+L52*M52+L54*M54+L56*M56+L58*M58+L60*M60+L62*M62+L64*M64+L66*M66+L68*M68+L70*M70+L72*M72+L74*M74+L76*M76+L78*M78+L80*M80+L82*M82+L84*M84+L86*M86+L88*M88)/L90</f>
        <v>5.6</v>
      </c>
      <c r="N90" s="696">
        <f t="shared" ref="N90:N91" si="13">N10+N12+N14+N16+N18+N20+N22+N24+N26+N28+N30+N32+N34+N36+N38+N40+N42+N44+N46+N48+N50+N52+N54+N56+N58+N60+N62+N64+N66+N68+N70+N72+N74+N76+N78+N80+N82+N84+N86+N88</f>
        <v>248</v>
      </c>
      <c r="O90" s="697">
        <f t="shared" ref="O90:O91" si="14">(N10*O10+N12*O12+N14*O14+N16*O16+N18*O18+N20*O20+N22*O22+N24*O24+N26*O26+N28*O28+N30*O30+N32*O32+N34*O34+N36*O36+N38*O38+N40*O40+N42*O42+N44*O44+N46*O46+N48*O48+N50*O50+N52*O52+N54*O54+N56*O56+N58*O58+N60*O60+N62*O62+N64*O64+N66*O66+N68*O68+N70*O70+N72*O72+N74*O74+N76*O76+N78*O78+N80*O80+N82*O82+N84*O84+N86*O86+N88*O88)/N90</f>
        <v>5.3260894596774184</v>
      </c>
      <c r="P90" s="696">
        <f t="shared" ref="P90:P91" si="15">P10+P12+P14+P16+P18+P20+P22+P24+P26+P28+P30+P32+P34+P36+P38+P40+P42+P44+P46+P48+P50+P52+P54+P56+P58+P60+P62+P64+P66+P68+P70+P72+P74+P76+P78+P80+P82+P84+P86+P88</f>
        <v>3348924</v>
      </c>
      <c r="Q90" s="697">
        <f t="shared" ref="Q90:Q91" si="16">(P10*Q10+P12*Q12+P14*Q14+P16*Q16+P18*Q18+P20*Q20+P22*Q22+P24*Q24+P26*Q26+P28*Q28+P30*Q30+P32*Q32+P34*Q34+P36*Q36+P38*Q38+P40*Q40+P42*Q42+P44*Q44+P46*Q46+P48*Q48+P50*Q50+P52*Q52+P54*Q54+P56*Q56+P58*Q58+P60*Q60+P62*Q62+P64*Q64+P66*Q66+P68*Q68+P70*Q70+P72*Q72+P74*Q74+P76*Q76+P78*Q78+P80*Q80+P82*Q82+P84*Q84+P86*Q86+P88*Q88)/P90</f>
        <v>2.8983428663858356E-2</v>
      </c>
      <c r="R90" s="696">
        <f t="shared" ref="R90:R91" si="17">R10+R12+R14+R16+R18+R20+R22+R24+R26+R28+R30+R32+R34+R36+R38+R40+R42+R44+R46+R48+R50+R52+R54+R56+R58+R60+R62+R64+R66+R68+R70+R72+R74+R76+R78+R80+R82+R84+R86+R88</f>
        <v>81353</v>
      </c>
      <c r="S90" s="697">
        <f t="shared" ref="S90:S91" si="18">(R10*S10+R12*S12+R14*S14+R16*S16+R18*S18+R20*S20+R22*S22+R24*S24+R26*S26+R28*S28+R30*S30+R32*S32+R34*S34+R36*S36+R38*S38+R40*S40+R42*S42+R44*S44+R46*S46+R48*S48+R50*S50+R52*S52+R54*S54+R56*S56+R58*S58+R60*S60+R62*S62+R64*S64+R66*S66+R68*S68+R70*S70+R72*S72+R74*S74+R76*S76+R78*S78+R80*S80+R82*S82+R84*S84+R86*S86+R88*S88)/R90</f>
        <v>0.35846249118011014</v>
      </c>
      <c r="T90" s="696">
        <f t="shared" ref="T90:T91" si="19">T10+T12+T14+T16+T18+T20+T22+T24+T26+T28+T30+T32+T34+T36+T38+T40+T42+T44+T46+T48+T50+T52+T54+T56+T58+T60+T62+T64+T66+T68+T70+T72+T74+T76+T78+T80+T82+T84+T86+T88</f>
        <v>204</v>
      </c>
      <c r="U90" s="697">
        <f t="shared" ref="U90:U91" si="20">(T10*U10+T12*U12+T14*U14+T16*U16+T18*U18+T20*U20+T22*U22+T24*U24+T26*U26+T28*U28+T30*U30+T32*U32+T34*U34+T36*U36+T38*U38+T40*U40+T42*U42+T44*U44+T46*U46+T48*U48+T50*U50+T52*U52+T54*U54+T56*U56+T58*U58+T60*U60+T62*U62+T64*U64+T66*U66+T68*U68+T70*U70+T72*U72+T74*U74+T76*U76+T78*U78+T80*U80+T82*U82+T84*U84+T86*U86+T88*U88)/T90</f>
        <v>5.8373955882352941</v>
      </c>
      <c r="V90" s="696">
        <f t="shared" ref="V90:V91" si="21">V10+V12+V14+V16+V18+V20+V22+V24+V26+V28+V30+V32+V34+V36+V38+V40+V42+V44+V46+V48+V50+V52+V54+V56+V58+V60+V62+V64+V66+V68+V70+V72+V74+V76+V78+V80+V82+V84+V86+V88</f>
        <v>34059</v>
      </c>
      <c r="W90" s="697">
        <f t="shared" ref="W90:W91" si="22">(V10*W10+V12*W12+V14*W14+V16*W16+V18*W18+V20*W20+V22*W22+V24*W24+V26*W26+V28*W28+V30*W30+V32*W32+V34*W34+V36*W36+V38*W38+V40*W40+V42*W42+V44*W44+V46*W46+V48*W48+V50*W50+V52*W52+V54*W54+V56*W56+V58*W58+V60*W60+V62*W62+V64*W64+V66*W66+V68*W68+V70*W70+V72*W72+V74*W74+V76*W76+V78*W78+V80*W80+V82*W82+V84*W84+V86*W86+V88*W88)/V90</f>
        <v>0.55025313212340932</v>
      </c>
      <c r="X90" s="696">
        <f t="shared" ref="X90:X91" si="23">X10+X12+X14+X16+X18+X20+X22+X24+X26+X28+X30+X32+X34+X36+X38+X40+X42+X44+X46+X48+X50+X52+X54+X56+X58+X60+X62+X64+X66+X68+X70+X72+X74+X76+X78+X80+X82+X84+X86+X88</f>
        <v>75430</v>
      </c>
      <c r="Y90" s="697">
        <f t="shared" ref="Y90:Y91" si="24">(X10*Y10+X12*Y12+X14*Y14+X16*Y16+X18*Y18+X20*Y20+X22*Y22+X24*Y24+X26*Y26+X28*Y28+X30*Y30+X32*Y32+X34*Y34+X36*Y36+X38*Y38+X40*Y40+X42*Y42+X44*Y44+X46*Y46+X48*Y48+X50*Y50+X52*Y52+X54*Y54+X56*Y56+X58*Y58+X60*Y60+X62*Y62+X64*Y64+X66*Y66+X68*Y68+X70*Y70+X72*Y72+X74*Y74+X76*Y76+X78*Y78+X80*Y80+X82*Y82+X84*Y84+X86*Y86+X88*Y88)/X90</f>
        <v>5.9821755481903785E-2</v>
      </c>
      <c r="Z90" s="696">
        <f t="shared" ref="Z90:Z91" si="25">Z10+Z12+Z14+Z16+Z18+Z20+Z22+Z24+Z26+Z28+Z30+Z32+Z34+Z36+Z38+Z40+Z42+Z44+Z46+Z48+Z50+Z52+Z54+Z56+Z58+Z60+Z62+Z64+Z66+Z68+Z70+Z72+Z74+Z76+Z78+Z80+Z82+Z84+Z86+Z88</f>
        <v>28705</v>
      </c>
      <c r="AA90" s="697">
        <f t="shared" ref="AA90:AA91" si="26">(Z10*AA10+Z12*AA12+Z14*AA14+Z16*AA16+Z18*AA18+Z20*AA20+Z22*AA22+Z24*AA24+Z26*AA26+Z28*AA28+Z30*AA30+Z32*AA32+Z34*AA34+Z36*AA36+Z38*AA38+Z40*AA40+Z42*AA42+Z44*AA44+Z46*AA46+Z48*AA48+Z50*AA50+Z52*AA52+Z54*AA54+Z56*AA56+Z58*AA58+Z60*AA60+Z62*AA62+Z64*AA64+Z66*AA66+Z68*AA68+Z70*AA70+Z72*AA72+Z74*AA74+Z76*AA76+Z78*AA78+Z80*AA80+Z82*AA82+Z84*AA84+Z86*AA86+Z88*AA88)/Z90</f>
        <v>2.5688527782616277E-2</v>
      </c>
      <c r="AB90" s="696">
        <f t="shared" ref="AB90:AB91" si="27">AB10+AB12+AB14+AB16+AB18+AB20+AB22+AB24+AB26+AB28+AB30+AB32+AB34+AB36+AB38+AB40+AB42+AB44+AB46+AB48+AB50+AB52+AB54+AB56+AB58+AB60+AB62+AB64+AB66+AB68+AB70+AB72+AB74+AB76+AB78+AB80+AB82+AB84+AB86+AB88</f>
        <v>55801</v>
      </c>
      <c r="AC90" s="697">
        <f t="shared" ref="AC90:AC91" si="28">(AB10*AC10+AB12*AC12+AB14*AC14+AB16*AC16+AB18*AC18+AB20*AC20+AB22*AC22+AB24*AC24+AB26*AC26+AB28*AC28+AB30*AC30+AB32*AC32+AB34*AC34+AB36*AC36+AB38*AC38+AB40*AC40+AB42*AC42+AB44*AC44+AB46*AC46+AB48*AC48+AB50*AC50+AB52*AC52+AB54*AC54+AB56*AC56+AB58*AC58+AB60*AC60+AB62*AC62+AB64*AC64+AB66*AC66+AB68*AC68+AB70*AC70+AB72*AC72+AB74*AC74+AB76*AC76+AB78*AC78+AB80*AC80+AB82*AC82+AB84*AC84+AB86*AC86+AB88*AC88)/AB90</f>
        <v>7.4286414652031341E-2</v>
      </c>
      <c r="AD90" s="696">
        <f t="shared" ref="AD90:AD91" si="29">AD10+AD12+AD14+AD16+AD18+AD20+AD22+AD24+AD26+AD28+AD30+AD32+AD34+AD36+AD38+AD40+AD42+AD44+AD46+AD48+AD50+AD52+AD54+AD56+AD58+AD60+AD62+AD64+AD66+AD68+AD70+AD72+AD74+AD76+AD78+AD80+AD82+AD84+AD86+AD88</f>
        <v>375</v>
      </c>
      <c r="AE90" s="697">
        <f t="shared" ref="AE90:AE91" si="30">(AD10*AE10+AD12*AE12+AD14*AE14+AD16*AE16+AD18*AE18+AD20*AE20+AD22*AE22+AD24*AE24+AD26*AE26+AD28*AE28+AD30*AE30+AD32*AE32+AD34*AE34+AD36*AE36+AD38*AE38+AD40*AE40+AD42*AE42+AD44*AE44+AD46*AE46+AD48*AE48+AD50*AE50+AD52*AE52+AD54*AE54+AD56*AE56+AD58*AE58+AD60*AE60+AD62*AE62+AD64*AE64+AD66*AE66+AD68*AE68+AD70*AE70+AD72*AE72+AD74*AE74+AD76*AE76+AD78*AE78+AD80*AE80+AD82*AE82+AD84*AE84+AD86*AE86+AD88*AE88)/AD90</f>
        <v>0.39600000000000002</v>
      </c>
      <c r="AF90" s="696">
        <f t="shared" ref="AF90:AF91" si="31">AF10+AF12+AF14+AF16+AF18+AF20+AF22+AF24+AF26+AF28+AF30+AF32+AF34+AF36+AF38+AF40+AF42+AF44+AF46+AF48+AF50+AF52+AF54+AF56+AF58+AF60+AF62+AF64+AF66+AF68+AF70+AF72+AF74+AF76+AF78+AF80+AF82+AF84+AF86+AF88</f>
        <v>36</v>
      </c>
      <c r="AG90" s="697">
        <f t="shared" ref="AG90:AG91" si="32">(AF10*AG10+AF12*AG12+AF14*AG14+AF16*AG16+AF18*AG18+AF20*AG20+AF22*AG22+AF24*AG24+AF26*AG26+AF28*AG28+AF30*AG30+AF32*AG32+AF34*AG34+AF36*AG36+AF38*AG38+AF40*AG40+AF42*AG42+AF44*AG44+AF46*AG46+AF48*AG48+AF50*AG50+AF52*AG52+AF54*AG54+AF56*AG56+AF58*AG58+AF60*AG60+AF62*AG62+AF64*AG64+AF66*AG66+AF68*AG68+AF70*AG70+AF72*AG72+AF74*AG74+AF76*AG76+AF78*AG78+AF80*AG80+AF82*AG82+AF84*AG84+AF86*AG86+AF88*AG88)/AF90</f>
        <v>2.3738333333333332</v>
      </c>
      <c r="AH90" s="696">
        <f t="shared" ref="AH90:AH91" si="33">AH10+AH12+AH14+AH16+AH18+AH20+AH22+AH24+AH26+AH28+AH30+AH32+AH34+AH36+AH38+AH40+AH42+AH44+AH46+AH48+AH50+AH52+AH54+AH56+AH58+AH60+AH62+AH64+AH66+AH68+AH70+AH72+AH74+AH76+AH78+AH80+AH82+AH84+AH86+AH88</f>
        <v>165533.01999999999</v>
      </c>
      <c r="AI90" s="697">
        <f t="shared" ref="AI90:AI91" si="34">(AH10*AI10+AH12*AI12+AH14*AI14+AH16*AI16+AH18*AI18+AH20*AI20+AH22*AI22+AH24*AI24+AH26*AI26+AH28*AI28+AH30*AI30+AH32*AI32+AH34*AI34+AH36*AI36+AH38*AI38+AH40*AI40+AH42*AI42+AH44*AI44+AH46*AI46+AH48*AI48+AH50*AI50+AH52*AI52+AH54*AI54+AH56*AI56+AH58*AI58+AH60*AI60+AH62*AI62+AH64*AI64+AH66*AI66+AH68*AI68+AH70*AI70+AH72*AI72+AH74*AI74+AH76*AI76+AH78*AI78+AH80*AI80+AH82*AI82+AH84*AI84+AH86*AI86+AH88*AI88)/AH90</f>
        <v>0.17553542859726479</v>
      </c>
      <c r="AJ90" s="696">
        <f t="shared" ref="AJ90:AJ91" si="35">AJ10+AJ12+AJ14+AJ16+AJ18+AJ20+AJ22+AJ24+AJ26+AJ28+AJ30+AJ32+AJ34+AJ36+AJ38+AJ40+AJ42+AJ44+AJ46+AJ48+AJ50+AJ52+AJ54+AJ56+AJ58+AJ60+AJ62+AJ64+AJ66+AJ68+AJ70+AJ72+AJ74+AJ76+AJ78+AJ80+AJ82+AJ84+AJ86+AJ88</f>
        <v>2880.5749999999998</v>
      </c>
      <c r="AK90" s="697">
        <f t="shared" ref="AK90:AK91" si="36">(AJ10*AK10+AJ12*AK12+AJ14*AK14+AJ16*AK16+AJ18*AK18+AJ20*AK20+AJ22*AK22+AJ24*AK24+AJ26*AK26+AJ28*AK28+AJ30*AK30+AJ32*AK32+AJ34*AK34+AJ36*AK36+AJ38*AK38+AJ40*AK40+AJ42*AK42+AJ44*AK44+AJ46*AK46+AJ48*AK48+AJ50*AK50+AJ52*AK52+AJ54*AK54+AJ56*AK56+AJ58*AK58+AJ60*AK60+AJ62*AK62+AJ64*AK64+AJ66*AK66+AJ68*AK68+AJ70*AK70+AJ72*AK72+AJ74*AK74+AJ76*AK76+AJ78*AK78+AJ80*AK80+AJ82*AK82+AJ84*AK84+AJ86*AK86+AJ88*AK88)/AJ90</f>
        <v>4.3279204346040645</v>
      </c>
      <c r="AL90" s="696">
        <f t="shared" ref="AL90:AL91" si="37">AL10+AL12+AL14+AL16+AL18+AL20+AL22+AL24+AL26+AL28+AL30+AL32+AL34+AL36+AL38+AL40+AL42+AL44+AL46+AL48+AL50+AL52+AL54+AL56+AL58+AL60+AL62+AL64+AL66+AL68+AL70+AL72+AL74+AL76+AL78+AL80+AL82+AL84+AL86+AL88</f>
        <v>1160237</v>
      </c>
      <c r="AM90" s="697">
        <f t="shared" ref="AM90:AM91" si="38">(AL10*AM10+AL12*AM12+AL14*AM14+AL16*AM16+AL18*AM18+AL20*AM20+AL22*AM22+AL24*AM24+AL26*AM26+AL28*AM28+AL30*AM30+AL32*AM32+AL34*AM34+AL36*AM36+AL38*AM38+AL40*AM40+AL42*AM42+AL44*AM44+AL46*AM46+AL48*AM48+AL50*AM50+AL52*AM52+AL54*AM54+AL56*AM56+AL58*AM58+AL60*AM60+AL62*AM62+AL64*AM64+AL66*AM66+AL68*AM68+AL70*AM70+AL72*AM72+AL74*AM74+AL76*AM76+AL78*AM78+AL80*AM80+AL82*AM82+AL84*AM84+AL86*AM86+AL88*AM88)/AL90</f>
        <v>1.2801194837778834E-2</v>
      </c>
      <c r="AN90" s="696">
        <f t="shared" ref="AN90:AN91" si="39">AN10+AN12+AN14+AN16+AN18+AN20+AN22+AN24+AN26+AN28+AN30+AN32+AN34+AN36+AN38+AN40+AN42+AN44+AN46+AN48+AN50+AN52+AN54+AN56+AN58+AN60+AN62+AN64+AN66+AN68+AN70+AN72+AN74+AN76+AN78+AN80+AN82+AN84+AN86+AN88</f>
        <v>46625</v>
      </c>
      <c r="AO90" s="697">
        <f t="shared" ref="AO90:AO91" si="40">(AN10*AO10+AN12*AO12+AN14*AO14+AN16*AO16+AN18*AO18+AN20*AO20+AN22*AO22+AN24*AO24+AN26*AO26+AN28*AO28+AN30*AO30+AN32*AO32+AN34*AO34+AN36*AO36+AN38*AO38+AN40*AO40+AN42*AO42+AN44*AO44+AN46*AO46+AN48*AO48+AN50*AO50+AN52*AO52+AN54*AO54+AN56*AO56+AN58*AO58+AN60*AO60+AN62*AO62+AN64*AO64+AN66*AO66+AN68*AO68+AN70*AO70+AN72*AO72+AN74*AO74+AN76*AO76+AN78*AO78+AN80*AO80+AN82*AO82+AN84*AO84+AN86*AO86+AN88*AO88)/AN90</f>
        <v>8.551271828418229E-3</v>
      </c>
      <c r="AP90" s="696">
        <f t="shared" ref="AP90:AP91" si="41">AP10+AP12+AP14+AP16+AP18+AP20+AP22+AP24+AP26+AP28+AP30+AP32+AP34+AP36+AP38+AP40+AP42+AP44+AP46+AP48+AP50+AP52+AP54+AP56+AP58+AP60+AP62+AP64+AP66+AP68+AP70+AP72+AP74+AP76+AP78+AP80+AP82+AP84+AP86+AP88</f>
        <v>128844</v>
      </c>
      <c r="AQ90" s="697">
        <f t="shared" ref="AQ90:AQ91" si="42">(AP10*AQ10+AP12*AQ12+AP14*AQ14+AP16*AQ16+AP18*AQ18+AP20*AQ20+AP22*AQ22+AP24*AQ24+AP26*AQ26+AP28*AQ28+AP30*AQ30+AP32*AQ32+AP34*AQ34+AP36*AQ36+AP38*AQ38+AP40*AQ40+AP42*AQ42+AP44*AQ44+AP46*AQ46+AP48*AQ48+AP50*AQ50+AP52*AQ52+AP54*AQ54+AP56*AQ56+AP58*AQ58+AP60*AQ60+AP62*AQ62+AP64*AQ64+AP66*AQ66+AP68*AQ68+AP70*AQ70+AP72*AQ72+AP74*AQ74+AP76*AQ76+AP78*AQ78+AP80*AQ80+AP82*AQ82+AP84*AQ84+AP86*AQ86+AP88*AQ88)/AP90</f>
        <v>1.3295992828536832E-2</v>
      </c>
      <c r="AR90" s="696">
        <f t="shared" ref="AR90:AR91" si="43">AR10+AR12+AR14+AR16+AR18+AR20+AR22+AR24+AR26+AR28+AR30+AR32+AR34+AR36+AR38+AR40+AR42+AR44+AR46+AR48+AR50+AR52+AR54+AR56+AR58+AR60+AR62+AR64+AR66+AR68+AR70+AR72+AR74+AR76+AR78+AR80+AR82+AR84+AR86+AR88</f>
        <v>1800</v>
      </c>
      <c r="AS90" s="697">
        <f t="shared" ref="AS90:AS91" si="44">(AR10*AS10+AR12*AS12+AR14*AS14+AR16*AS16+AR18*AS18+AR20*AS20+AR22*AS22+AR24*AS24+AR26*AS26+AR28*AS28+AR30*AS30+AR32*AS32+AR34*AS34+AR36*AS36+AR38*AS38+AR40*AS40+AR42*AS42+AR44*AS44+AR46*AS46+AR48*AS48+AR50*AS50+AR52*AS52+AR54*AS54+AR56*AS56+AR58*AS58+AR60*AS60+AR62*AS62+AR64*AS64+AR66*AS66+AR68*AS68+AR70*AS70+AR72*AS72+AR74*AS74+AR76*AS76+AR78*AS78+AR80*AS80+AR82*AS82+AR84*AS84+AR86*AS86+AR88*AS88)/AR90</f>
        <v>8.6184999999999984E-2</v>
      </c>
      <c r="AT90" s="696">
        <f t="shared" ref="AT90:AT91" si="45">AT10+AT12+AT14+AT16+AT18+AT20+AT22+AT24+AT26+AT28+AT30+AT32+AT34+AT36+AT38+AT40+AT42+AT44+AT46+AT48+AT50+AT52+AT54+AT56+AT58+AT60+AT62+AT64+AT66+AT68+AT70+AT72+AT74+AT76+AT78+AT80+AT82+AT84+AT86+AT88</f>
        <v>5</v>
      </c>
      <c r="AU90" s="697">
        <f t="shared" ref="AU90:AU91" si="46">(AT10*AU10+AT12*AU12+AT14*AU14+AT16*AU16+AT18*AU18+AT20*AU20+AT22*AU22+AT24*AU24+AT26*AU26+AT28*AU28+AT30*AU30+AT32*AU32+AT34*AU34+AT36*AU36+AT38*AU38+AT40*AU40+AT42*AU42+AT44*AU44+AT46*AU46+AT48*AU48+AT50*AU50+AT52*AU52+AT54*AU54+AT56*AU56+AT58*AU58+AT60*AU60+AT62*AU62+AT64*AU64+AT66*AU66+AT68*AU68+AT70*AU70+AT72*AU72+AT74*AU74+AT76*AU76+AT78*AU78+AT80*AU80+AT82*AU82+AT84*AU84+AT86*AU86+AT88*AU88)/AT90</f>
        <v>6.14</v>
      </c>
      <c r="AV90" s="696">
        <f t="shared" ref="AV90:AV91" si="47">AV10+AV12+AV14+AV16+AV18+AV20+AV22+AV24+AV26+AV28+AV30+AV32+AV34+AV36+AV38+AV40+AV42+AV44+AV46+AV48+AV50+AV52+AV54+AV56+AV58+AV60+AV62+AV64+AV66+AV68+AV70+AV72+AV74+AV76+AV78+AV80+AV82+AV84+AV86+AV88</f>
        <v>530</v>
      </c>
      <c r="AW90" s="697">
        <f t="shared" ref="AW90:AW91" si="48">(AV10*AW10+AV12*AW12+AV14*AW14+AV16*AW16+AV18*AW18+AV20*AW20+AV22*AW22+AV24*AW24+AV26*AW26+AV28*AW28+AV30*AW30+AV32*AW32+AV34*AW34+AV36*AW36+AV38*AW38+AV40*AW40+AV42*AW42+AV44*AW44+AV46*AW46+AV48*AW48+AV50*AW50+AV52*AW52+AV54*AW54+AV56*AW56+AV58*AW58+AV60*AW60+AV62*AW62+AV64*AW64+AV66*AW66+AV68*AW68+AV70*AW70+AV72*AW72+AV74*AW74+AV76*AW76+AV78*AW78+AV80*AW80+AV82*AW82+AV84*AW84+AV86*AW86+AV88*AW88)/AV90</f>
        <v>0.28113207547169816</v>
      </c>
      <c r="AX90" s="696">
        <f t="shared" ref="AX90:AX91" si="49">AX10+AX12+AX14+AX16+AX18+AX20+AX22+AX24+AX26+AX28+AX30+AX32+AX34+AX36+AX38+AX40+AX42+AX44+AX46+AX48+AX50+AX52+AX54+AX56+AX58+AX60+AX62+AX64+AX66+AX68+AX70+AX72+AX74+AX76+AX78+AX80+AX82+AX84+AX86+AX88</f>
        <v>2820</v>
      </c>
      <c r="AY90" s="697">
        <f t="shared" ref="AY90:AY91" si="50">(AX10*AY10+AX12*AY12+AX14*AY14+AX16*AY16+AX18*AY18+AX20*AY20+AX22*AY22+AX24*AY24+AX26*AY26+AX28*AY28+AX30*AY30+AX32*AY32+AX34*AY34+AX36*AY36+AX38*AY38+AX40*AY40+AX42*AY42+AX44*AY44+AX46*AY46+AX48*AY48+AX50*AY50+AX52*AY52+AX54*AY54+AX56*AY56+AX58*AY58+AX60*AY60+AX62*AY62+AX64*AY64+AX66*AY66+AX68*AY68+AX70*AY70+AX72*AY72+AX74*AY74+AX76*AY76+AX78*AY78+AX80*AY80+AX82*AY82+AX84*AY84+AX86*AY86+AX88*AY88)/AX90</f>
        <v>0.23141573900709228</v>
      </c>
      <c r="AZ90" s="696">
        <f t="shared" ref="AZ90:AZ91" si="51">AZ10+AZ12+AZ14+AZ16+AZ18+AZ20+AZ22+AZ24+AZ26+AZ28+AZ30+AZ32+AZ34+AZ36+AZ38+AZ40+AZ42+AZ44+AZ46+AZ48+AZ50+AZ52+AZ54+AZ56+AZ58+AZ60+AZ62+AZ64+AZ66+AZ68+AZ70+AZ72+AZ74+AZ76+AZ78+AZ80+AZ82+AZ84+AZ86+AZ88</f>
        <v>0</v>
      </c>
      <c r="BA90" s="697">
        <v>0</v>
      </c>
      <c r="BB90" s="696">
        <f t="shared" ref="BB90:BB91" si="52">BB10+BB12+BB14+BB16+BB18+BB20+BB22+BB24+BB26+BB28+BB30+BB32+BB34+BB36+BB38+BB40+BB42+BB44+BB46+BB48+BB50+BB52+BB54+BB56+BB58+BB60+BB62+BB64+BB66+BB68+BB70+BB72+BB74+BB76+BB78+BB80+BB82+BB84+BB86+BB88</f>
        <v>0</v>
      </c>
      <c r="BC90" s="697">
        <v>0</v>
      </c>
      <c r="BD90" s="696">
        <f t="shared" ref="BD90:BD91" si="53">BD10+BD12+BD14+BD16+BD18+BD20+BD22+BD24+BD26+BD28+BD30+BD32+BD34+BD36+BD38+BD40+BD42+BD44+BD46+BD48+BD50+BD52+BD54+BD56+BD58+BD60+BD62+BD64+BD66+BD68+BD70+BD72+BD74+BD76+BD78+BD80+BD82+BD84+BD86+BD88</f>
        <v>200</v>
      </c>
      <c r="BE90" s="697">
        <f t="shared" ref="BE90:BE91" si="54">(BD10*BE10+BD12*BE12+BD14*BE14+BD16*BE16+BD18*BE18+BD20*BE20+BD22*BE22+BD24*BE24+BD26*BE26+BD28*BE28+BD30*BE30+BD32*BE32+BD34*BE34+BD36*BE36+BD38*BE38+BD40*BE40+BD42*BE42+BD44*BE44+BD46*BE46+BD48*BE48+BD50*BE50+BD52*BE52+BD54*BE54+BD56*BE56+BD58*BE58+BD60*BE60+BD62*BE62+BD64*BE64+BD66*BE66+BD68*BE68+BD70*BE70+BD72*BE72+BD74*BE74+BD76*BE76+BD78*BE78+BD80*BE80+BD82*BE82+BD84*BE84+BD86*BE86+BD88*BE88)/BD90</f>
        <v>0.03</v>
      </c>
      <c r="BF90" s="696">
        <f t="shared" ref="BF90:BF91" si="55">BF10+BF12+BF14+BF16+BF18+BF20+BF22+BF24+BF26+BF28+BF30+BF32+BF34+BF36+BF38+BF40+BF42+BF44+BF46+BF48+BF50+BF52+BF54+BF56+BF58+BF60+BF62+BF64+BF66+BF68+BF70+BF72+BF74+BF76+BF78+BF80+BF82+BF84+BF86+BF88</f>
        <v>0</v>
      </c>
      <c r="BG90" s="697">
        <v>0</v>
      </c>
      <c r="BH90" s="696">
        <f t="shared" ref="BH90:BH91" si="56">BH10+BH12+BH14+BH16+BH18+BH20+BH22+BH24+BH26+BH28+BH30+BH32+BH34+BH36+BH38+BH40+BH42+BH44+BH46+BH48+BH50+BH52+BH54+BH56+BH58+BH60+BH62+BH64+BH66+BH68+BH70+BH72+BH74+BH76+BH78+BH80+BH82+BH84+BH86+BH88</f>
        <v>0</v>
      </c>
      <c r="BI90" s="697">
        <v>0</v>
      </c>
      <c r="BJ90" s="696">
        <f t="shared" ref="BJ90:BJ91" si="57">BJ10+BJ12+BJ14+BJ16+BJ18+BJ20+BJ22+BJ24+BJ26+BJ28+BJ30+BJ32+BJ34+BJ36+BJ38+BJ40+BJ42+BJ44+BJ46+BJ48+BJ50+BJ52+BJ54+BJ56+BJ58+BJ60+BJ62+BJ64+BJ66+BJ68+BJ70+BJ72+BJ74+BJ76+BJ78+BJ80+BJ82+BJ84+BJ86+BJ88</f>
        <v>0</v>
      </c>
      <c r="BK90" s="697">
        <v>0</v>
      </c>
      <c r="BL90" s="696">
        <f t="shared" ref="BL90:BL91" si="58">BL10+BL12+BL14+BL16+BL18+BL20+BL22+BL24+BL26+BL28+BL30+BL32+BL34+BL36+BL38+BL40+BL42+BL44+BL46+BL48+BL50+BL52+BL54+BL56+BL58+BL60+BL62+BL64+BL66+BL68+BL70+BL72+BL74+BL76+BL78+BL80+BL82+BL84+BL86+BL88</f>
        <v>0</v>
      </c>
      <c r="BM90" s="697">
        <v>0</v>
      </c>
      <c r="BN90" s="696">
        <f t="shared" ref="BN90:BN91" si="59">BN10+BN12+BN14+BN16+BN18+BN20+BN22+BN24+BN26+BN28+BN30+BN32+BN34+BN36+BN38+BN40+BN42+BN44+BN46+BN48+BN50+BN52+BN54+BN56+BN58+BN60+BN62+BN64+BN66+BN68+BN70+BN72+BN74+BN76+BN78+BN80+BN82+BN84+BN86+BN88</f>
        <v>4850</v>
      </c>
      <c r="BO90" s="697">
        <f t="shared" ref="BO90:BO91" si="60">(BN10*BO10+BN12*BO12+BN14*BO14+BN16*BO16+BN18*BO18+BN20*BO20+BN22*BO22+BN24*BO24+BN26*BO26+BN28*BO28+BN30*BO30+BN32*BO32+BN34*BO34+BN36*BO36+BN38*BO38+BN40*BO40+BN42*BO42+BN44*BO44+BN46*BO46+BN48*BO48+BN50*BO50+BN52*BO52+BN54*BO54+BN56*BO56+BN58*BO58+BN60*BO60+BN62*BO62+BN64*BO64+BN66*BO66+BN68*BO68+BN70*BO70+BN72*BO72+BN74*BO74+BN76*BO76+BN78*BO78+BN80*BO80+BN82*BO82+BN84*BO84+BN86*BO86+BN88*BO88)/BN90</f>
        <v>2.302515463917526E-2</v>
      </c>
      <c r="BP90" s="696">
        <f t="shared" ref="BP90:BP91" si="61">BP10+BP12+BP14+BP16+BP18+BP20+BP22+BP24+BP26+BP28+BP30+BP32+BP34+BP36+BP38+BP40+BP42+BP44+BP46+BP48+BP50+BP52+BP54+BP56+BP58+BP60+BP62+BP64+BP66+BP68+BP70+BP72+BP74+BP76+BP78+BP80+BP82+BP84+BP86+BP88</f>
        <v>7.4819999999999993</v>
      </c>
      <c r="BQ90" s="697">
        <f t="shared" ref="BQ90:BQ91" si="62">(BP10*BQ10+BP12*BQ12+BP14*BQ14+BP16*BQ16+BP18*BQ18+BP20*BQ20+BP22*BQ22+BP24*BQ24+BP26*BQ26+BP28*BQ28+BP30*BQ30+BP32*BQ32+BP34*BQ34+BP36*BQ36+BP38*BQ38+BP40*BQ40+BP42*BQ42+BP44*BQ44+BP46*BQ46+BP48*BQ48+BP50*BQ50+BP52*BQ52+BP54*BQ54+BP56*BQ56+BP58*BQ58+BP60*BQ60+BP62*BQ62+BP64*BQ64+BP66*BQ66+BP68*BQ68+BP70*BQ70+BP72*BQ72+BP74*BQ74+BP76*BQ76+BP78*BQ78+BP80*BQ80+BP82*BQ82+BP84*BQ84+BP86*BQ86+BP88*BQ88)/BP90</f>
        <v>21.892061076182834</v>
      </c>
      <c r="BR90" s="696">
        <f t="shared" ref="BR90:BR91" si="63">BR10+BR12+BR14+BR16+BR18+BR20+BR22+BR24+BR26+BR28+BR30+BR32+BR34+BR36+BR38+BR40+BR42+BR44+BR46+BR48+BR50+BR52+BR54+BR56+BR58+BR60+BR62+BR64+BR66+BR68+BR70+BR72+BR74+BR76+BR78+BR80+BR82+BR84+BR86+BR88</f>
        <v>84</v>
      </c>
      <c r="BS90" s="697">
        <f t="shared" ref="BS90:BS91" si="64">(BR10*BS10+BR12*BS12+BR14*BS14+BR16*BS16+BR18*BS18+BR20*BS20+BR22*BS22+BR24*BS24+BR26*BS26+BR28*BS28+BR30*BS30+BR32*BS32+BR34*BS34+BR36*BS36+BR38*BS38+BR40*BS40+BR42*BS42+BR44*BS44+BR46*BS46+BR48*BS48+BR50*BS50+BR52*BS52+BR54*BS54+BR56*BS56+BR58*BS58+BR60*BS60+BR62*BS62+BR64*BS64+BR66*BS66+BR68*BS68+BR70*BS70+BR72*BS72+BR74*BS74+BR76*BS76+BR78*BS78+BR80*BS80+BR82*BS82+BR84*BS84+BR86*BS86+BR88*BS88)/BR90</f>
        <v>0.25370575000000001</v>
      </c>
      <c r="BT90" s="696">
        <f t="shared" ref="BT90:BT91" si="65">BT10+BT12+BT14+BT16+BT18+BT20+BT22+BT24+BT26+BT28+BT30+BT32+BT34+BT36+BT38+BT40+BT42+BT44+BT46+BT48+BT50+BT52+BT54+BT56+BT58+BT60+BT62+BT64+BT66+BT68+BT70+BT72+BT74+BT76+BT78+BT80+BT82+BT84+BT86+BT88</f>
        <v>0</v>
      </c>
      <c r="BU90" s="697">
        <v>0</v>
      </c>
      <c r="BV90" s="696">
        <f t="shared" ref="BV90:BV91" si="66">BV10+BV12+BV14+BV16+BV18+BV20+BV22+BV24+BV26+BV28+BV30+BV32+BV34+BV36+BV38+BV40+BV42+BV44+BV46+BV48+BV50+BV52+BV54+BV56+BV58+BV60+BV62+BV64+BV66+BV68+BV70+BV72+BV74+BV76+BV78+BV80+BV82+BV84+BV86+BV88</f>
        <v>10</v>
      </c>
      <c r="BW90" s="697">
        <f t="shared" ref="BW90:BW91" si="67">(BV10*BW10+BV12*BW12+BV14*BW14+BV16*BW16+BV18*BW18+BV20*BW20+BV22*BW22+BV24*BW24+BV26*BW26+BV28*BW28+BV30*BW30+BV32*BW32+BV34*BW34+BV36*BW36+BV38*BW38+BV40*BW40+BV42*BW42+BV44*BW44+BV46*BW46+BV48*BW48+BV50*BW50+BV52*BW52+BV54*BW54+BV56*BW56+BV58*BW58+BV60*BW60+BV62*BW62+BV64*BW64+BV66*BW66+BV68*BW68+BV70*BW70+BV72*BW72+BV74*BW74+BV76*BW76+BV78*BW78+BV80*BW80+BV82*BW82+BV84*BW84+BV86*BW86+BV88*BW88)/BV90</f>
        <v>0.39600000000000002</v>
      </c>
      <c r="BX90" s="696">
        <f t="shared" ref="BX90:BX91" si="68">BX10+BX12+BX14+BX16+BX18+BX20+BX22+BX24+BX26+BX28+BX30+BX32+BX34+BX36+BX38+BX40+BX42+BX44+BX46+BX48+BX50+BX52+BX54+BX56+BX58+BX60+BX62+BX64+BX66+BX68+BX70+BX72+BX74+BX76+BX78+BX80+BX82+BX84+BX86+BX88</f>
        <v>940</v>
      </c>
      <c r="BY90" s="697">
        <f t="shared" ref="BY90:BY91" si="69">(BX10*BY10+BX12*BY12+BX14*BY14+BX16*BY16+BX18*BY18+BX20*BY20+BX22*BY22+BX24*BY24+BX26*BY26+BX28*BY28+BX30*BY30+BX32*BY32+BX34*BY34+BX36*BY36+BX38*BY38+BX40*BY40+BX42*BY42+BX44*BY44+BX46*BY46+BX48*BY48+BX50*BY50+BX52*BY52+BX54*BY54+BX56*BY56+BX58*BY58+BX60*BY60+BX62*BY62+BX64*BY64+BX66*BY66+BX68*BY68+BX70*BY70+BX72*BY72+BX74*BY74+BX76*BY76+BX78*BY78+BX80*BY80+BX82*BY82+BX84*BY84+BX86*BY86+BX88*BY88)/BX90</f>
        <v>0.29010000000000002</v>
      </c>
      <c r="BZ90" s="696">
        <f t="shared" ref="BZ90:BZ91" si="70">BZ10+BZ12+BZ14+BZ16+BZ18+BZ20+BZ22+BZ24+BZ26+BZ28+BZ30+BZ32+BZ34+BZ36+BZ38+BZ40+BZ42+BZ44+BZ46+BZ48+BZ50+BZ52+BZ54+BZ56+BZ58+BZ60+BZ62+BZ64+BZ66+BZ68+BZ70+BZ72+BZ74+BZ76+BZ78+BZ80+BZ82+BZ84+BZ86+BZ88</f>
        <v>0</v>
      </c>
      <c r="CA90" s="697">
        <v>0</v>
      </c>
      <c r="CB90" s="696">
        <f t="shared" ref="CB90:CB91" si="71">CB10+CB12+CB14+CB16+CB18+CB20+CB22+CB24+CB26+CB28+CB30+CB32+CB34+CB36+CB38+CB40+CB42+CB44+CB46+CB48+CB50+CB52+CB54+CB56+CB58+CB60+CB62+CB64+CB66+CB68+CB70+CB72+CB74+CB76+CB78+CB80+CB82+CB84+CB86+CB88</f>
        <v>2833</v>
      </c>
      <c r="CC90" s="697">
        <f t="shared" ref="CC90:CC91" si="72">(CB10*CC10+CB12*CC12+CB14*CC14+CB16*CC16+CB18*CC18+CB20*CC20+CB22*CC22+CB24*CC24+CB26*CC26+CB28*CC28+CB30*CC30+CB32*CC32+CB34*CC34+CB36*CC36+CB38*CC38+CB40*CC40+CB42*CC42+CB44*CC44+CB46*CC46+CB48*CC48+CB50*CC50+CB52*CC52+CB54*CC54+CB56*CC56+CB58*CC58+CB60*CC60+CB62*CC62+CB64*CC64+CB66*CC66+CB68*CC68+CB70*CC70+CB72*CC72+CB74*CC74+CB76*CC76+CB78*CC78+CB80*CC80+CB82*CC82+CB84*CC84+CB86*CC86+CB88*CC88)/CB90</f>
        <v>1.6175424733498058</v>
      </c>
      <c r="CD90" s="696">
        <f t="shared" ref="CD90:CD91" si="73">CD10+CD12+CD14+CD16+CD18+CD20+CD22+CD24+CD26+CD28+CD30+CD32+CD34+CD36+CD38+CD40+CD42+CD44+CD46+CD48+CD50+CD52+CD54+CD56+CD58+CD60+CD62+CD64+CD66+CD68+CD70+CD72+CD74+CD76+CD78+CD80+CD82+CD84+CD86+CD88</f>
        <v>0</v>
      </c>
      <c r="CE90" s="697">
        <v>0</v>
      </c>
      <c r="CF90" s="696">
        <f t="shared" ref="CF90:CF91" si="74">CF10+CF12+CF14+CF16+CF18+CF20+CF22+CF24+CF26+CF28+CF30+CF32+CF34+CF36+CF38+CF40+CF42+CF44+CF46+CF48+CF50+CF52+CF54+CF56+CF58+CF60+CF62+CF64+CF66+CF68+CF70+CF72+CF74+CF76+CF78+CF80+CF82+CF84+CF86+CF88</f>
        <v>0</v>
      </c>
      <c r="CG90" s="697">
        <v>0</v>
      </c>
      <c r="CH90" s="696">
        <f t="shared" ref="CH90:CH91" si="75">CH10+CH12+CH14+CH16+CH18+CH20+CH22+CH24+CH26+CH28+CH30+CH32+CH34+CH36+CH38+CH40+CH42+CH44+CH46+CH48+CH50+CH52+CH54+CH56+CH58+CH60+CH62+CH64+CH66+CH68+CH70+CH72+CH74+CH76+CH78+CH80+CH82+CH84+CH86+CH88</f>
        <v>0</v>
      </c>
      <c r="CI90" s="697">
        <v>0</v>
      </c>
      <c r="CJ90" s="696">
        <f t="shared" ref="CJ90:CJ91" si="76">CJ10+CJ12+CJ14+CJ16+CJ18+CJ20+CJ22+CJ24+CJ26+CJ28+CJ30+CJ32+CJ34+CJ36+CJ38+CJ40+CJ42+CJ44+CJ46+CJ48+CJ50+CJ52+CJ54+CJ56+CJ58+CJ60+CJ62+CJ64+CJ66+CJ68+CJ70+CJ72+CJ74+CJ76+CJ78+CJ80+CJ82+CJ84+CJ86+CJ88</f>
        <v>0.25</v>
      </c>
      <c r="CK90" s="697">
        <f t="shared" ref="CK90:CK91" si="77">(CJ10*CK10+CJ12*CK12+CJ14*CK14+CJ16*CK16+CJ18*CK18+CJ20*CK20+CJ22*CK22+CJ24*CK24+CJ26*CK26+CJ28*CK28+CJ30*CK30+CJ32*CK32+CJ34*CK34+CJ36*CK36+CJ38*CK38+CJ40*CK40+CJ42*CK42+CJ44*CK44+CJ46*CK46+CJ48*CK48+CJ50*CK50+CJ52*CK52+CJ54*CK54+CJ56*CK56+CJ58*CK58+CJ60*CK60+CJ62*CK62+CJ64*CK64+CJ66*CK66+CJ68*CK68+CJ70*CK70+CJ72*CK72+CJ74*CK74+CJ76*CK76+CJ78*CK78+CJ80*CK80+CJ82*CK82+CJ84*CK84+CJ86*CK86+CJ88*CK88)/CJ90</f>
        <v>13.552</v>
      </c>
      <c r="CL90" s="696">
        <f t="shared" ref="CL90:CL91" si="78">CL10+CL12+CL14+CL16+CL18+CL20+CL22+CL24+CL26+CL28+CL30+CL32+CL34+CL36+CL38+CL40+CL42+CL44+CL46+CL48+CL50+CL52+CL54+CL56+CL58+CL60+CL62+CL64+CL66+CL68+CL70+CL72+CL74+CL76+CL78+CL80+CL82+CL84+CL86+CL88</f>
        <v>653</v>
      </c>
      <c r="CM90" s="697">
        <f t="shared" ref="CM90:CM91" si="79">(CL10*CM10+CL12*CM12+CL14*CM14+CL16*CM16+CL18*CM18+CL20*CM20+CL22*CM22+CL24*CM24+CL26*CM26+CL28*CM28+CL30*CM30+CL32*CM32+CL34*CM34+CL36*CM36+CL38*CM38+CL40*CM40+CL42*CM42+CL44*CM44+CL46*CM46+CL48*CM48+CL50*CM50+CL52*CM52+CL54*CM54+CL56*CM56+CL58*CM58+CL60*CM60+CL62*CM62+CL64*CM64+CL66*CM66+CL68*CM68+CL70*CM70+CL72*CM72+CL74*CM74+CL76*CM76+CL78*CM78+CL80*CM80+CL82*CM82+CL84*CM84+CL86*CM86+CL88*CM88)/CL90</f>
        <v>3.3001684532924953</v>
      </c>
      <c r="CN90" s="696">
        <f t="shared" ref="CN90:CN91" si="80">CN10+CN12+CN14+CN16+CN18+CN20+CN22+CN24+CN26+CN28+CN30+CN32+CN34+CN36+CN38+CN40+CN42+CN44+CN46+CN48+CN50+CN52+CN54+CN56+CN58+CN60+CN62+CN64+CN66+CN68+CN70+CN72+CN74+CN76+CN78+CN80+CN82+CN84+CN86+CN88</f>
        <v>6600</v>
      </c>
      <c r="CO90" s="697">
        <f t="shared" ref="CO90:CO91" si="81">(CN10*CO10+CN12*CO12+CN14*CO14+CN16*CO16+CN18*CO18+CN20*CO20+CN22*CO22+CN24*CO24+CN26*CO26+CN28*CO28+CN30*CO30+CN32*CO32+CN34*CO34+CN36*CO36+CN38*CO38+CN40*CO40+CN42*CO42+CN44*CO44+CN46*CO46+CN48*CO48+CN50*CO50+CN52*CO52+CN54*CO54+CN56*CO56+CN58*CO58+CN60*CO60+CN62*CO62+CN64*CO64+CN66*CO66+CN68*CO68+CN70*CO70+CN72*CO72+CN74*CO74+CN76*CO76+CN78*CO78+CN80*CO80+CN82*CO82+CN84*CO84+CN86*CO86+CN88*CO88)/CN90</f>
        <v>4.5156363636363633E-2</v>
      </c>
      <c r="CP90" s="696">
        <f t="shared" ref="CP90:CP91" si="82">CP10+CP12+CP14+CP16+CP18+CP20+CP22+CP24+CP26+CP28+CP30+CP32+CP34+CP36+CP38+CP40+CP42+CP44+CP46+CP48+CP50+CP52+CP54+CP56+CP58+CP60+CP62+CP64+CP66+CP68+CP70+CP72+CP74+CP76+CP78+CP80+CP82+CP84+CP86+CP88</f>
        <v>143</v>
      </c>
      <c r="CQ90" s="697">
        <f t="shared" ref="CQ90:CQ91" si="83">(CP10*CQ10+CP12*CQ12+CP14*CQ14+CP16*CQ16+CP18*CQ18+CP20*CQ20+CP22*CQ22+CP24*CQ24+CP26*CQ26+CP28*CQ28+CP30*CQ30+CP32*CQ32+CP34*CQ34+CP36*CQ36+CP38*CQ38+CP40*CQ40+CP42*CQ42+CP44*CQ44+CP46*CQ46+CP48*CQ48+CP50*CQ50+CP52*CQ52+CP54*CQ54+CP56*CQ56+CP58*CQ58+CP60*CQ60+CP62*CQ62+CP64*CQ64+CP66*CQ66+CP68*CQ68+CP70*CQ70+CP72*CQ72+CP74*CQ74+CP76*CQ76+CP78*CQ78+CP80*CQ80+CP82*CQ82+CP84*CQ84+CP86*CQ86+CP88*CQ88)/CP90</f>
        <v>2.8584279720279717</v>
      </c>
      <c r="CR90" s="696">
        <f t="shared" ref="CR90:CR91" si="84">CR10+CR12+CR14+CR16+CR18+CR20+CR22+CR24+CR26+CR28+CR30+CR32+CR34+CR36+CR38+CR40+CR42+CR44+CR46+CR48+CR50+CR52+CR54+CR56+CR58+CR60+CR62+CR64+CR66+CR68+CR70+CR72+CR74+CR76+CR78+CR80+CR82+CR84+CR86+CR88</f>
        <v>98</v>
      </c>
      <c r="CS90" s="697">
        <f t="shared" ref="CS90:CS91" si="85">(CR10*CS10+CR12*CS12+CR14*CS14+CR16*CS16+CR18*CS18+CR20*CS20+CR22*CS22+CR24*CS24+CR26*CS26+CR28*CS28+CR30*CS30+CR32*CS32+CR34*CS34+CR36*CS36+CR38*CS38+CR40*CS40+CR42*CS42+CR44*CS44+CR46*CS46+CR48*CS48+CR50*CS50+CR52*CS52+CR54*CS54+CR56*CS56+CR58*CS58+CR60*CS60+CR62*CS62+CR64*CS64+CR66*CS66+CR68*CS68+CR70*CS70+CR72*CS72+CR74*CS74+CR76*CS76+CR78*CS78+CR80*CS80+CR82*CS82+CR84*CS84+CR86*CS86+CR88*CS88)/CR90</f>
        <v>1.8350000000000002E-2</v>
      </c>
      <c r="CT90" s="696">
        <f t="shared" ref="CT90:CT91" si="86">CT10+CT12+CT14+CT16+CT18+CT20+CT22+CT24+CT26+CT28+CT30+CT32+CT34+CT36+CT38+CT40+CT42+CT44+CT46+CT48+CT50+CT52+CT54+CT56+CT58+CT60+CT62+CT64+CT66+CT68+CT70+CT72+CT74+CT76+CT78+CT80+CT82+CT84+CT86+CT88</f>
        <v>0</v>
      </c>
      <c r="CU90" s="697">
        <v>0</v>
      </c>
      <c r="CV90" s="696">
        <f t="shared" ref="CV90:CV91" si="87">CV10+CV12+CV14+CV16+CV18+CV20+CV22+CV24+CV26+CV28+CV30+CV32+CV34+CV36+CV38+CV40+CV42+CV44+CV46+CV48+CV50+CV52+CV54+CV56+CV58+CV60+CV62+CV64+CV66+CV68+CV70+CV72+CV74+CV76+CV78+CV80+CV82+CV84+CV86+CV88</f>
        <v>16</v>
      </c>
      <c r="CW90" s="697">
        <f t="shared" ref="CW90:CW91" si="88">(CV10*CW10+CV12*CW12+CV14*CW14+CV16*CW16+CV18*CW18+CV20*CW20+CV22*CW22+CV24*CW24+CV26*CW26+CV28*CW28+CV30*CW30+CV32*CW32+CV34*CW34+CV36*CW36+CV38*CW38+CV40*CW40+CV42*CW42+CV44*CW44+CV46*CW46+CV48*CW48+CV50*CW50+CV52*CW52+CV54*CW54+CV56*CW56+CV58*CW58+CV60*CW60+CV62*CW62+CV64*CW64+CV66*CW66+CV68*CW68+CV70*CW70+CV72*CW72+CV74*CW74+CV76*CW76+CV78*CW78+CV80*CW80+CV82*CW82+CV84*CW84+CV86*CW86+CV88*CW88)/CV90</f>
        <v>16.698</v>
      </c>
      <c r="CX90" s="698">
        <f t="shared" ref="CX90:CX91" si="89">CX10+CX12+CX14+CX16+CX18+CX20+CX22+CX24+CX26+CX28+CX30+CX32+CX34+CX36+CX38+CX40+CX42+CX44+CX46+CX48+CX50+CX52+CX54+CX56+CX58+CX60+CX62+CX64+CX66+CX68+CX70+CX72+CX74+CX76+CX78+CX80+CX82+CX84+CX86+CX88</f>
        <v>0</v>
      </c>
      <c r="CY90" s="697" t="e">
        <f t="shared" ref="CY90:CY91" si="90">(CX10*CY10+CX12*CY12+CX14*CY14+CX16*CY16+CX18*CY18+CX20*CY20+CX22*CY22+CX24*CY24+CX26*CY26+CX28*CY28+CX30*CY30+CX32*CY32+CX34*CY34+CX36*CY36+CX38*CY38+CX40*CY40+CX42*CY42+CX44*CY44+CX46*CY46+CX48*CY48+CX50*CY50+CX52*CY52+CX54*CY54+CX56*CY56+CX58*CY58+CX60*CY60+CX62*CY62+CX64*CY64+CX66*CY66+CX68*CY68+CX70*CY70+CX72*CY72+CX74*CY74+CX76*CY76+CX78*CY78+CX80*CY80+CX82*CY82+CX84*CY84+CX86*CY86+CX88*CY88)/CX90</f>
        <v>#DIV/0!</v>
      </c>
      <c r="CZ90" s="694">
        <f>SUM(CZ10:CZ88)</f>
        <v>227566.51999999996</v>
      </c>
      <c r="DA90" s="695"/>
    </row>
    <row r="91" spans="1:105" ht="16.5" thickBot="1" x14ac:dyDescent="0.3">
      <c r="A91" s="691"/>
      <c r="B91" s="692" t="s">
        <v>2231</v>
      </c>
      <c r="C91" s="693">
        <v>2020</v>
      </c>
      <c r="D91" s="694"/>
      <c r="E91" s="695">
        <f>SUM(E10:E89)</f>
        <v>1838318.5099999991</v>
      </c>
      <c r="F91" s="696">
        <f>F11+F13+F15+F17+F19+F21+F23+F25+F27+F29+F31+F33+F35+F37+F39+F41+F43+F45+F47+F49+F51+F53+F55+F57+F59+F61+F63+F65+F67+F69+F71+F73+F75+F77+F79+F81+F83+F85+F87+F89</f>
        <v>119753</v>
      </c>
      <c r="G91" s="697">
        <f>(F11*G11+F13*G13+F15*G15+F17*G17+F19*G19+F21*G21+F23*G23+F25*G25+F27*G27+F29*G29+F31*G31+F33*G33+F35*G35+F37*G37+F39*G39+F41*G41+F43*G43+F45*G45+F47*G47+F49*G49+F51*G51+F53*G53+F55*G55+F57*G57+F59*G59+F61*G61+F63*G63+F65*G65+F67*G67+F69*G69+F71*G71+F73*G73+F75*G75+F77*G77+F79*G79+F81*G81+F83*G83+F85*G85+F87*G87+F89*G89)/F91</f>
        <v>0.14822098828421834</v>
      </c>
      <c r="H91" s="696">
        <f t="shared" si="8"/>
        <v>174981</v>
      </c>
      <c r="I91" s="697">
        <f t="shared" si="9"/>
        <v>9.8181046399323374E-2</v>
      </c>
      <c r="J91" s="696">
        <f t="shared" si="10"/>
        <v>83634</v>
      </c>
      <c r="K91" s="697">
        <f t="shared" si="11"/>
        <v>0.27158512295238785</v>
      </c>
      <c r="L91" s="696">
        <f t="shared" ref="L91" si="91">L11+L13+L15+L17+L19+L21+L23+L25+L27+L29+L31+L33+L35+L37+L39+L41+L43+L45+L47+L49+L51+L53+L55+L57+L59+L61+L63+L65+L67+L69+L71+L73+L75+L77+L79+L81+L83+L85+L87+L89</f>
        <v>85892</v>
      </c>
      <c r="M91" s="697">
        <f t="shared" si="12"/>
        <v>1.9336719225259176</v>
      </c>
      <c r="N91" s="696">
        <f t="shared" si="13"/>
        <v>57361</v>
      </c>
      <c r="O91" s="697">
        <f t="shared" si="14"/>
        <v>5.5636993313876584</v>
      </c>
      <c r="P91" s="696">
        <f t="shared" si="15"/>
        <v>4450962</v>
      </c>
      <c r="Q91" s="697">
        <f t="shared" si="16"/>
        <v>0.10589832112397833</v>
      </c>
      <c r="R91" s="696">
        <f t="shared" si="17"/>
        <v>66531</v>
      </c>
      <c r="S91" s="697">
        <f t="shared" si="18"/>
        <v>0.45150732220862155</v>
      </c>
      <c r="T91" s="696">
        <f t="shared" si="19"/>
        <v>36925</v>
      </c>
      <c r="U91" s="697">
        <f t="shared" si="20"/>
        <v>7.3889373021800946</v>
      </c>
      <c r="V91" s="696">
        <f t="shared" si="21"/>
        <v>88586</v>
      </c>
      <c r="W91" s="697">
        <f t="shared" si="22"/>
        <v>2.5956176230989576</v>
      </c>
      <c r="X91" s="696">
        <f t="shared" si="23"/>
        <v>201684</v>
      </c>
      <c r="Y91" s="697">
        <f t="shared" si="24"/>
        <v>8.449929141425494E-2</v>
      </c>
      <c r="Z91" s="696">
        <f t="shared" si="25"/>
        <v>136868</v>
      </c>
      <c r="AA91" s="697">
        <f t="shared" si="26"/>
        <v>0.17030930579521253</v>
      </c>
      <c r="AB91" s="696">
        <f t="shared" si="27"/>
        <v>157608.5</v>
      </c>
      <c r="AC91" s="697">
        <f t="shared" si="28"/>
        <v>7.2685616264351202E-2</v>
      </c>
      <c r="AD91" s="696">
        <f t="shared" si="29"/>
        <v>2088</v>
      </c>
      <c r="AE91" s="697">
        <f t="shared" si="30"/>
        <v>5.0971706250000013</v>
      </c>
      <c r="AF91" s="696">
        <f t="shared" si="31"/>
        <v>1709</v>
      </c>
      <c r="AG91" s="697">
        <f t="shared" si="32"/>
        <v>4.0926071860743134</v>
      </c>
      <c r="AH91" s="696">
        <f t="shared" si="33"/>
        <v>311515.09100000001</v>
      </c>
      <c r="AI91" s="697">
        <f t="shared" si="34"/>
        <v>0.19829399934876143</v>
      </c>
      <c r="AJ91" s="696">
        <f t="shared" si="35"/>
        <v>6000.35</v>
      </c>
      <c r="AK91" s="697">
        <f t="shared" si="36"/>
        <v>4.7926346628693359</v>
      </c>
      <c r="AL91" s="696">
        <f t="shared" si="37"/>
        <v>1568776</v>
      </c>
      <c r="AM91" s="697">
        <f t="shared" si="38"/>
        <v>2.0299884094351267E-2</v>
      </c>
      <c r="AN91" s="696">
        <f t="shared" si="39"/>
        <v>111795</v>
      </c>
      <c r="AO91" s="697">
        <f t="shared" si="40"/>
        <v>4.2692708054939833E-2</v>
      </c>
      <c r="AP91" s="696">
        <f t="shared" si="41"/>
        <v>164769</v>
      </c>
      <c r="AQ91" s="697">
        <f t="shared" si="42"/>
        <v>3.5178966688043399E-2</v>
      </c>
      <c r="AR91" s="696">
        <f t="shared" si="43"/>
        <v>4200</v>
      </c>
      <c r="AS91" s="697">
        <f t="shared" si="44"/>
        <v>9.3262190476190471E-2</v>
      </c>
      <c r="AT91" s="696">
        <f t="shared" si="45"/>
        <v>17</v>
      </c>
      <c r="AU91" s="697">
        <f t="shared" si="46"/>
        <v>14.601764705882355</v>
      </c>
      <c r="AV91" s="696">
        <f t="shared" si="47"/>
        <v>13237</v>
      </c>
      <c r="AW91" s="697">
        <f t="shared" si="48"/>
        <v>1.8236871796683898</v>
      </c>
      <c r="AX91" s="696">
        <f t="shared" si="49"/>
        <v>16114</v>
      </c>
      <c r="AY91" s="697">
        <f t="shared" si="50"/>
        <v>1.2871020812957681</v>
      </c>
      <c r="AZ91" s="696">
        <f t="shared" si="51"/>
        <v>5</v>
      </c>
      <c r="BA91" s="697">
        <f t="shared" ref="BA91" si="92">(AZ11*BA11+AZ13*BA13+AZ15*BA15+AZ17*BA17+AZ19*BA19+AZ21*BA21+AZ23*BA23+AZ25*BA25+AZ27*BA27+AZ29*BA29+AZ31*BA31+AZ33*BA33+AZ35*BA35+AZ37*BA37+AZ39*BA39+AZ41*BA41+AZ43*BA43+AZ45*BA45+AZ47*BA47+AZ49*BA49+AZ51*BA51+AZ53*BA53+AZ55*BA55+AZ57*BA57+AZ59*BA59+AZ61*BA61+AZ63*BA63+AZ65*BA65+AZ67*BA67+AZ69*BA69+AZ71*BA71+AZ73*BA73+AZ75*BA75+AZ77*BA77+AZ79*BA79+AZ81*BA81+AZ83*BA83+AZ85*BA85+AZ87*BA87+AZ89*BA89)/AZ91</f>
        <v>132.12799999999999</v>
      </c>
      <c r="BB91" s="696">
        <f t="shared" si="52"/>
        <v>100</v>
      </c>
      <c r="BC91" s="697">
        <f t="shared" ref="BC91" si="93">(BB11*BC11+BB13*BC13+BB15*BC15+BB17*BC17+BB19*BC19+BB21*BC21+BB23*BC23+BB25*BC25+BB27*BC27+BB29*BC29+BB31*BC31+BB33*BC33+BB35*BC35+BB37*BC37+BB39*BC39+BB41*BC41+BB43*BC43+BB45*BC45+BB47*BC47+BB49*BC49+BB51*BC51+BB53*BC53+BB55*BC55+BB57*BC57+BB59*BC59+BB61*BC61+BB63*BC63+BB65*BC65+BB67*BC67+BB69*BC69+BB71*BC71+BB73*BC73+BB75*BC75+BB77*BC77+BB79*BC79+BB81*BC81+BB83*BC83+BB85*BC85+BB87*BC87+BB89*BC89)/BB91</f>
        <v>1.169</v>
      </c>
      <c r="BD91" s="696">
        <f t="shared" si="53"/>
        <v>1895</v>
      </c>
      <c r="BE91" s="697">
        <f t="shared" si="54"/>
        <v>0.63839999999999997</v>
      </c>
      <c r="BF91" s="696">
        <f t="shared" si="55"/>
        <v>3</v>
      </c>
      <c r="BG91" s="697">
        <f t="shared" ref="BG91" si="94">(BF11*BG11+BF13*BG13+BF15*BG15+BF17*BG17+BF19*BG19+BF21*BG21+BF23*BG23+BF25*BG25+BF27*BG27+BF29*BG29+BF31*BG31+BF33*BG33+BF35*BG35+BF37*BG37+BF39*BG39+BF41*BG41+BF43*BG43+BF45*BG45+BF47*BG47+BF49*BG49+BF51*BG51+BF53*BG53+BF55*BG55+BF57*BG57+BF59*BG59+BF61*BG61+BF63*BG63+BF65*BG65+BF67*BG67+BF69*BG69+BF71*BG71+BF73*BG73+BF75*BG75+BF77*BG77+BF79*BG79+BF81*BG81+BF83*BG83+BF85*BG85+BF87*BG87+BF89*BG89)/BF91</f>
        <v>99</v>
      </c>
      <c r="BH91" s="696">
        <f t="shared" si="56"/>
        <v>3</v>
      </c>
      <c r="BI91" s="697">
        <f t="shared" ref="BI91" si="95">(BH11*BI11+BH13*BI13+BH15*BI15+BH17*BI17+BH19*BI19+BH21*BI21+BH23*BI23+BH25*BI25+BH27*BI27+BH29*BI29+BH31*BI31+BH33*BI33+BH35*BI35+BH37*BI37+BH39*BI39+BH41*BI41+BH43*BI43+BH45*BI45+BH47*BI47+BH49*BI49+BH51*BI51+BH53*BI53+BH55*BI55+BH57*BI57+BH59*BI59+BH61*BI61+BH63*BI63+BH65*BI65+BH67*BI67+BH69*BI69+BH71*BI71+BH73*BI73+BH75*BI75+BH77*BI77+BH79*BI79+BH81*BI81+BH83*BI83+BH85*BI85+BH87*BI87+BH89*BI89)/BH91</f>
        <v>30.39</v>
      </c>
      <c r="BJ91" s="696">
        <f t="shared" si="57"/>
        <v>1</v>
      </c>
      <c r="BK91" s="697">
        <f t="shared" ref="BK91" si="96">(BJ11*BK11+BJ13*BK13+BJ15*BK15+BJ17*BK17+BJ19*BK19+BJ21*BK21+BJ23*BK23+BJ25*BK25+BJ27*BK27+BJ29*BK29+BJ31*BK31+BJ33*BK33+BJ35*BK35+BJ37*BK37+BJ39*BK39+BJ41*BK41+BJ43*BK43+BJ45*BK45+BJ47*BK47+BJ49*BK49+BJ51*BK51+BJ53*BK53+BJ55*BK55+BJ57*BK57+BJ59*BK59+BJ61*BK61+BJ63*BK63+BJ65*BK65+BJ67*BK67+BJ69*BK69+BJ71*BK71+BJ73*BK73+BJ75*BK75+BJ77*BK77+BJ79*BK79+BJ81*BK81+BJ83*BK83+BJ85*BK85+BJ87*BK87+BJ89*BK89)/BJ91</f>
        <v>0.19040000000000001</v>
      </c>
      <c r="BL91" s="696">
        <f t="shared" si="58"/>
        <v>10</v>
      </c>
      <c r="BM91" s="697">
        <f t="shared" ref="BM91" si="97">(BL11*BM11+BL13*BM13+BL15*BM15+BL17*BM17+BL19*BM19+BL21*BM21+BL23*BM23+BL25*BM25+BL27*BM27+BL29*BM29+BL31*BM31+BL33*BM33+BL35*BM35+BL37*BM37+BL39*BM39+BL41*BM41+BL43*BM43+BL45*BM45+BL47*BM47+BL49*BM49+BL51*BM51+BL53*BM53+BL55*BM55+BL57*BM57+BL59*BM59+BL61*BM61+BL63*BM63+BL65*BM65+BL67*BM67+BL69*BM69+BL71*BM71+BL73*BM73+BL75*BM75+BL77*BM77+BL79*BM79+BL81*BM81+BL83*BM83+BL85*BM85+BL87*BM87+BL89*BM89)/BL91</f>
        <v>45.375</v>
      </c>
      <c r="BN91" s="696">
        <f t="shared" si="59"/>
        <v>2946</v>
      </c>
      <c r="BO91" s="697">
        <f t="shared" si="60"/>
        <v>2.7010780719619827E-2</v>
      </c>
      <c r="BP91" s="696">
        <f t="shared" si="61"/>
        <v>9.7050000000000001</v>
      </c>
      <c r="BQ91" s="697">
        <f t="shared" si="62"/>
        <v>23.150864013910358</v>
      </c>
      <c r="BR91" s="696">
        <f t="shared" si="63"/>
        <v>5</v>
      </c>
      <c r="BS91" s="697">
        <f t="shared" si="64"/>
        <v>0.30643300000000001</v>
      </c>
      <c r="BT91" s="696">
        <f t="shared" si="65"/>
        <v>15</v>
      </c>
      <c r="BU91" s="697">
        <f t="shared" ref="BU91" si="98">(BT11*BU11+BT13*BU13+BT15*BU15+BT17*BU17+BT19*BU19+BT21*BU21+BT23*BU23+BT25*BU25+BT27*BU27+BT29*BU29+BT31*BU31+BT33*BU33+BT35*BU35+BT37*BU37+BT39*BU39+BT41*BU41+BT43*BU43+BT45*BU45+BT47*BU47+BT49*BU49+BT51*BU51+BT53*BU53+BT55*BU55+BT57*BU57+BT59*BU59+BT61*BU61+BT63*BU63+BT65*BU65+BT67*BU67+BT69*BU69+BT71*BU71+BT73*BU73+BT75*BU75+BT77*BU77+BT79*BU79+BT81*BU81+BT83*BU83+BT85*BU85+BT87*BU87+BT89*BU89)/BT91</f>
        <v>6.8486000000000002</v>
      </c>
      <c r="BV91" s="696">
        <f t="shared" si="66"/>
        <v>3657</v>
      </c>
      <c r="BW91" s="697">
        <f t="shared" si="67"/>
        <v>2.0829343724364229</v>
      </c>
      <c r="BX91" s="696">
        <f t="shared" si="68"/>
        <v>570</v>
      </c>
      <c r="BY91" s="697">
        <f t="shared" si="69"/>
        <v>0.25890526315789475</v>
      </c>
      <c r="BZ91" s="696">
        <f t="shared" si="70"/>
        <v>1982</v>
      </c>
      <c r="CA91" s="697">
        <f t="shared" ref="CA91" si="99">(BZ11*CA11+BZ13*CA13+BZ15*CA15+BZ17*CA17+BZ19*CA19+BZ21*CA21+BZ23*CA23+BZ25*CA25+BZ27*CA27+BZ29*CA29+BZ31*CA31+BZ33*CA33+BZ35*CA35+BZ37*CA37+BZ39*CA39+BZ41*CA41+BZ43*CA43+BZ45*CA45+BZ47*CA47+BZ49*CA49+BZ51*CA51+BZ53*CA53+BZ55*CA55+BZ57*CA57+BZ59*CA59+BZ61*CA61+BZ63*CA63+BZ65*CA65+BZ67*CA67+BZ69*CA69+BZ71*CA71+BZ73*CA73+BZ75*CA75+BZ77*CA77+BZ79*CA79+BZ81*CA81+BZ83*CA83+BZ85*CA85+BZ87*CA87+BZ89*CA89)/BZ91</f>
        <v>1.9582341069626639</v>
      </c>
      <c r="CB91" s="696">
        <f t="shared" si="71"/>
        <v>4903</v>
      </c>
      <c r="CC91" s="697">
        <f t="shared" si="72"/>
        <v>3.3984437436263533</v>
      </c>
      <c r="CD91" s="696">
        <f t="shared" si="73"/>
        <v>8</v>
      </c>
      <c r="CE91" s="697">
        <f t="shared" ref="CE91" si="100">(CD11*CE11+CD13*CE13+CD15*CE15+CD17*CE17+CD19*CE19+CD21*CE21+CD23*CE23+CD25*CE25+CD27*CE27+CD29*CE29+CD31*CE31+CD33*CE33+CD35*CE35+CD37*CE37+CD39*CE39+CD41*CE41+CD43*CE43+CD45*CE45+CD47*CE47+CD49*CE49+CD51*CE51+CD53*CE53+CD55*CE55+CD57*CE57+CD59*CE59+CD61*CE61+CD63*CE63+CD65*CE65+CD67*CE67+CD69*CE69+CD71*CE71+CD73*CE73+CD75*CE75+CD77*CE77+CD79*CE79+CD81*CE81+CD83*CE83+CD85*CE85+CD87*CE87+CD89*CE89)/CD91</f>
        <v>29.209399999999999</v>
      </c>
      <c r="CF91" s="696">
        <f t="shared" si="74"/>
        <v>12</v>
      </c>
      <c r="CG91" s="697">
        <f t="shared" ref="CG91" si="101">(CF11*CG11+CF13*CG13+CF15*CG15+CF17*CG17+CF19*CG19+CF21*CG21+CF23*CG23+CF25*CG25+CF27*CG27+CF29*CG29+CF31*CG31+CF33*CG33+CF35*CG35+CF37*CG37+CF39*CG39+CF41*CG41+CF43*CG43+CF45*CG45+CF47*CG47+CF49*CG49+CF51*CG51+CF53*CG53+CF55*CG55+CF57*CG57+CF59*CG59+CF61*CG61+CF63*CG63+CF65*CG65+CF67*CG67+CF69*CG69+CF71*CG71+CF73*CG73+CF75*CG75+CF77*CG77+CF79*CG79+CF81*CG81+CF83*CG83+CF85*CG85+CF87*CG87+CF89*CG89)/CF91</f>
        <v>8.7119999999999997</v>
      </c>
      <c r="CH91" s="696">
        <f t="shared" si="75"/>
        <v>11899</v>
      </c>
      <c r="CI91" s="697">
        <f t="shared" ref="CI91" si="102">(CH11*CI11+CH13*CI13+CH15*CI15+CH17*CI17+CH19*CI19+CH21*CI21+CH23*CI23+CH25*CI25+CH27*CI27+CH29*CI29+CH31*CI31+CH33*CI33+CH35*CI35+CH37*CI37+CH39*CI39+CH41*CI41+CH43*CI43+CH45*CI45+CH47*CI47+CH49*CI49+CH51*CI51+CH53*CI53+CH55*CI55+CH57*CI57+CH59*CI59+CH61*CI61+CH63*CI63+CH65*CI65+CH67*CI67+CH69*CI69+CH71*CI71+CH73*CI73+CH75*CI75+CH77*CI77+CH79*CI79+CH81*CI81+CH83*CI83+CH85*CI85+CH87*CI87+CH89*CI89)/CH91</f>
        <v>0.64242163206992176</v>
      </c>
      <c r="CJ91" s="696">
        <f t="shared" si="76"/>
        <v>46.75</v>
      </c>
      <c r="CK91" s="697">
        <f t="shared" si="77"/>
        <v>4.532</v>
      </c>
      <c r="CL91" s="696">
        <f t="shared" si="78"/>
        <v>593.25</v>
      </c>
      <c r="CM91" s="697">
        <f t="shared" si="79"/>
        <v>3.3181534766118799</v>
      </c>
      <c r="CN91" s="696">
        <f t="shared" si="80"/>
        <v>12875</v>
      </c>
      <c r="CO91" s="697">
        <f t="shared" si="81"/>
        <v>4.8610174757281556E-2</v>
      </c>
      <c r="CP91" s="696">
        <f t="shared" si="82"/>
        <v>160</v>
      </c>
      <c r="CQ91" s="697">
        <f t="shared" si="83"/>
        <v>1.0773699999999997</v>
      </c>
      <c r="CR91" s="696">
        <f t="shared" si="84"/>
        <v>5</v>
      </c>
      <c r="CS91" s="697">
        <f t="shared" si="85"/>
        <v>0.16975000000000001</v>
      </c>
      <c r="CT91" s="696">
        <f t="shared" si="86"/>
        <v>320</v>
      </c>
      <c r="CU91" s="697">
        <f>(CT11*CU11+CT13*CU13+CT15*CU15+CT17*CU17+CT19*CU19+CT21*CU21+CT23*CU23+CT25*CU25+CT27*CU27+CT29*CU29+CT31*CU31+CT33*CU33+CT35*CU35+CT37*CU37+CT39*CU39+CT41*CU41+CT43*CU43+CT45*CU45+CT47*CU47+CT49*CU49+CT51*CU51+CT53*CU53+CT55*CU55+CT57*CU57+CT59*CU59+CT61*CU61+CT63*CU63+CT65*CU65+CT67*CU67+CT69*CU69+CT71*CU71+CT73*CU73+CT75*CU75+CT77*CU77+CT79*CU79+CT81*CU81+CT83*CU83+CT85*CU85+CT87*CU87+CT89*CU89)/CT91</f>
        <v>1.9359999999999999</v>
      </c>
      <c r="CV91" s="696">
        <f t="shared" si="87"/>
        <v>15</v>
      </c>
      <c r="CW91" s="697">
        <f t="shared" si="88"/>
        <v>16.698</v>
      </c>
      <c r="CX91" s="698">
        <f t="shared" si="89"/>
        <v>0</v>
      </c>
      <c r="CY91" s="699" t="e">
        <f t="shared" si="90"/>
        <v>#DIV/0!</v>
      </c>
      <c r="CZ91" s="694"/>
      <c r="DA91" s="695">
        <f>SUM(DA11:DA90)</f>
        <v>1838318.5099999991</v>
      </c>
    </row>
    <row r="93" spans="1:105" ht="29.25" x14ac:dyDescent="0.25">
      <c r="B93" s="775" t="s">
        <v>2239</v>
      </c>
      <c r="E93" s="776">
        <f>E91-D90</f>
        <v>1610751.9899999991</v>
      </c>
    </row>
    <row r="94" spans="1:105" x14ac:dyDescent="0.25">
      <c r="E94" s="777"/>
    </row>
  </sheetData>
  <mergeCells count="58">
    <mergeCell ref="AL3:AT3"/>
    <mergeCell ref="A5:A6"/>
    <mergeCell ref="B5:B6"/>
    <mergeCell ref="C5:C6"/>
    <mergeCell ref="D5:D6"/>
    <mergeCell ref="E5:E6"/>
    <mergeCell ref="F5:G5"/>
    <mergeCell ref="H5:I5"/>
    <mergeCell ref="J5:K5"/>
    <mergeCell ref="L5:M5"/>
    <mergeCell ref="AJ5:AK5"/>
    <mergeCell ref="N5:O5"/>
    <mergeCell ref="P5:Q5"/>
    <mergeCell ref="R5:S5"/>
    <mergeCell ref="T5:U5"/>
    <mergeCell ref="V5:W5"/>
    <mergeCell ref="X5:Y5"/>
    <mergeCell ref="Z5:AA5"/>
    <mergeCell ref="AB5:AC5"/>
    <mergeCell ref="AD5:AE5"/>
    <mergeCell ref="AF5:AG5"/>
    <mergeCell ref="AH5:AI5"/>
    <mergeCell ref="BH5:BI5"/>
    <mergeCell ref="AL5:AM5"/>
    <mergeCell ref="AN5:AO5"/>
    <mergeCell ref="AP5:AQ5"/>
    <mergeCell ref="AR5:AS5"/>
    <mergeCell ref="AT5:AU5"/>
    <mergeCell ref="AV5:AW5"/>
    <mergeCell ref="CP5:CQ5"/>
    <mergeCell ref="CR5:CS5"/>
    <mergeCell ref="BV5:BW5"/>
    <mergeCell ref="BX5:BY5"/>
    <mergeCell ref="BZ5:CA5"/>
    <mergeCell ref="CB5:CC5"/>
    <mergeCell ref="CD5:CE5"/>
    <mergeCell ref="CF5:CG5"/>
    <mergeCell ref="H1:K1"/>
    <mergeCell ref="CH5:CI5"/>
    <mergeCell ref="CJ5:CK5"/>
    <mergeCell ref="CL5:CM5"/>
    <mergeCell ref="CN5:CO5"/>
    <mergeCell ref="BJ5:BK5"/>
    <mergeCell ref="BL5:BM5"/>
    <mergeCell ref="BN5:BO5"/>
    <mergeCell ref="BP5:BQ5"/>
    <mergeCell ref="BR5:BS5"/>
    <mergeCell ref="BT5:BU5"/>
    <mergeCell ref="AX5:AY5"/>
    <mergeCell ref="AZ5:BA5"/>
    <mergeCell ref="BB5:BC5"/>
    <mergeCell ref="BD5:BE5"/>
    <mergeCell ref="BF5:BG5"/>
    <mergeCell ref="CT5:CU5"/>
    <mergeCell ref="CV5:CW5"/>
    <mergeCell ref="CX5:CY5"/>
    <mergeCell ref="CZ5:CZ6"/>
    <mergeCell ref="DA5:DA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Kopsavilkums</vt:lpstr>
      <vt:lpstr>SAVA</vt:lpstr>
      <vt:lpstr>SAVA_nov</vt:lpstr>
      <vt:lpstr>IAL 60160_60161</vt:lpstr>
      <vt:lpstr>M19</vt:lpstr>
      <vt:lpstr>zobārstniecība</vt:lpstr>
      <vt:lpstr>manip.47267</vt:lpstr>
      <vt:lpstr>RAKUS_manip</vt:lpstr>
      <vt:lpstr>IAL</vt:lpstr>
      <vt:lpstr>IAL_nov</vt:lpstr>
      <vt:lpstr>IAL_okt_korekc</vt:lpstr>
      <vt:lpstr>Bar_transp</vt:lpstr>
      <vt:lpstr>Bar_transp_okt</vt:lpstr>
      <vt:lpstr>Bar_transp_sept</vt:lpstr>
      <vt:lpstr>Bar_transp_nov</vt:lpstr>
      <vt:lpstr>Bar_transp_korek</vt:lpstr>
      <vt:lpstr>Transp_uz_dzivesv</vt:lpstr>
      <vt:lpstr>Transp_uz dzivesv_sept</vt:lpstr>
      <vt:lpstr>Transports_uz_dzivesv_nov</vt:lpstr>
      <vt:lpstr>Transp_uz dzivesv_okt</vt:lpstr>
      <vt:lpstr>Transp_uz_dzivesv_korekc</vt:lpstr>
      <vt:lpstr>Transp_rek</vt:lpstr>
      <vt:lpstr>Transp_rek_nov</vt:lpstr>
      <vt:lpstr>laborat+antivielu testi</vt:lpstr>
      <vt:lpstr>telefonl_8303</vt:lpstr>
      <vt:lpstr>Latvijas pasts</vt:lpstr>
      <vt:lpstr>Dziedn_lab_IAL</vt:lpstr>
      <vt:lpstr>Dziedn_paraug_nems</vt:lpstr>
      <vt:lpstr>Dziedn_paraug_nems_nov</vt:lpstr>
      <vt:lpstr>Dziedn _paraug_pan_okt_korekc</vt:lpstr>
      <vt:lpstr>Dziedn_lab_okt_korekcija</vt:lpstr>
      <vt:lpstr>BIOR_lab_IAL</vt:lpstr>
      <vt:lpstr>BIOR_lab_IAL_nov</vt:lpstr>
      <vt:lpstr>BIOR_paraug_pan</vt:lpstr>
      <vt:lpstr>BIOR_paraug_pan_nov</vt:lpstr>
      <vt:lpstr>NMS_paraug_p</vt:lpstr>
      <vt:lpstr>NMS_dzivesv_IAL</vt:lpstr>
      <vt:lpstr>CL_IAL</vt:lpstr>
      <vt:lpstr>CL_paraug_p</vt:lpstr>
      <vt:lpstr>CL_dzivesv_IAL</vt:lpstr>
      <vt:lpstr>CL_dzivesv_IAL_nov</vt:lpstr>
      <vt:lpstr>CL_dzivesv_IAL_okt</vt:lpstr>
      <vt:lpstr>RefLab_barotnes_nov</vt:lpstr>
      <vt:lpstr>RefLab_Barotnes_Dec</vt:lpstr>
      <vt:lpstr>NMPD</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Ģirts Lapiņš</dc:creator>
  <cp:lastModifiedBy>Anita Zandovska</cp:lastModifiedBy>
  <cp:lastPrinted>2021-02-08T10:27:26Z</cp:lastPrinted>
  <dcterms:created xsi:type="dcterms:W3CDTF">2020-04-24T14:20:08Z</dcterms:created>
  <dcterms:modified xsi:type="dcterms:W3CDTF">2021-03-12T10:56:49Z</dcterms:modified>
</cp:coreProperties>
</file>